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png" ContentType="image/png"/>
  <Default Extension="jpeg" ContentType="image/jpeg"/>
  <Default Extension="rels" ContentType="application/vnd.openxmlformats-package.relationships+xml"/>
  <Default Extension="xml" ContentType="application/xml"/>
  <Default Extension="gif" ContentType="image/gif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worksheets/sheet9.xml" ContentType="application/vnd.openxmlformats-officedocument.spreadsheetml.worksheet+xml"/>
  <Override PartName="/xl/worksheets/sheet10.xml" ContentType="application/vnd.openxmlformats-officedocument.spreadsheetml.worksheet+xml"/>
  <Override PartName="/xl/worksheets/sheet11.xml" ContentType="application/vnd.openxmlformats-officedocument.spreadsheetml.worksheet+xml"/>
  <Override PartName="/xl/worksheets/sheet12.xml" ContentType="application/vnd.openxmlformats-officedocument.spreadsheetml.worksheet+xml"/>
  <Override PartName="/xl/worksheets/sheet13.xml" ContentType="application/vnd.openxmlformats-officedocument.spreadsheetml.worksheet+xml"/>
  <Override PartName="/xl/worksheets/sheet14.xml" ContentType="application/vnd.openxmlformats-officedocument.spreadsheetml.worksheet+xml"/>
  <Override PartName="/xl/worksheets/sheet15.xml" ContentType="application/vnd.openxmlformats-officedocument.spreadsheetml.worksheet+xml"/>
  <Override PartName="/xl/worksheets/sheet16.xml" ContentType="application/vnd.openxmlformats-officedocument.spreadsheetml.worksheet+xml"/>
  <Override PartName="/xl/worksheets/sheet17.xml" ContentType="application/vnd.openxmlformats-officedocument.spreadsheetml.worksheet+xml"/>
  <Override PartName="/xl/worksheets/sheet18.xml" ContentType="application/vnd.openxmlformats-officedocument.spreadsheetml.worksheet+xml"/>
  <Override PartName="/xl/worksheets/sheet19.xml" ContentType="application/vnd.openxmlformats-officedocument.spreadsheetml.worksheet+xml"/>
  <Override PartName="/xl/worksheets/sheet20.xml" ContentType="application/vnd.openxmlformats-officedocument.spreadsheetml.worksheet+xml"/>
  <Override PartName="/xl/worksheets/sheet21.xml" ContentType="application/vnd.openxmlformats-officedocument.spreadsheetml.worksheet+xml"/>
  <Override PartName="/xl/worksheets/sheet22.xml" ContentType="application/vnd.openxmlformats-officedocument.spreadsheetml.worksheet+xml"/>
  <Override PartName="/xl/worksheets/sheet23.xml" ContentType="application/vnd.openxmlformats-officedocument.spreadsheetml.worksheet+xml"/>
  <Override PartName="/xl/worksheets/sheet24.xml" ContentType="application/vnd.openxmlformats-officedocument.spreadsheetml.worksheet+xml"/>
  <Override PartName="/xl/worksheets/sheet25.xml" ContentType="application/vnd.openxmlformats-officedocument.spreadsheetml.worksheet+xml"/>
  <Override PartName="/xl/worksheets/sheet26.xml" ContentType="application/vnd.openxmlformats-officedocument.spreadsheetml.worksheet+xml"/>
  <Override PartName="/xl/worksheets/sheet27.xml" ContentType="application/vnd.openxmlformats-officedocument.spreadsheetml.worksheet+xml"/>
  <Override PartName="/xl/worksheets/sheet28.xml" ContentType="application/vnd.openxmlformats-officedocument.spreadsheetml.worksheet+xml"/>
  <Override PartName="/xl/worksheets/sheet29.xml" ContentType="application/vnd.openxmlformats-officedocument.spreadsheetml.worksheet+xml"/>
  <Override PartName="/xl/theme/theme1.xml" ContentType="application/vnd.openxmlformats-officedocument.theme+xml"/>
  <Override PartName="/xl/connections.xml" ContentType="application/vnd.openxmlformats-officedocument.spreadsheetml.connections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harts/chart1.xml" ContentType="application/vnd.openxmlformats-officedocument.drawingml.chart+xml"/>
  <Override PartName="/xl/charts/style1.xml" ContentType="application/vnd.ms-office.chartstyle+xml"/>
  <Override PartName="/xl/charts/colors1.xml" ContentType="application/vnd.ms-office.chartcolorstyle+xml"/>
  <Override PartName="/xl/charts/chart2.xml" ContentType="application/vnd.openxmlformats-officedocument.drawingml.chart+xml"/>
  <Override PartName="/xl/charts/style2.xml" ContentType="application/vnd.ms-office.chartstyle+xml"/>
  <Override PartName="/xl/charts/colors2.xml" ContentType="application/vnd.ms-office.chartcolorstyle+xml"/>
  <Override PartName="/xl/charts/chart3.xml" ContentType="application/vnd.openxmlformats-officedocument.drawingml.chart+xml"/>
  <Override PartName="/xl/charts/style3.xml" ContentType="application/vnd.ms-office.chartstyle+xml"/>
  <Override PartName="/xl/charts/colors3.xml" ContentType="application/vnd.ms-office.chartcolorstyle+xml"/>
  <Override PartName="/xl/drawings/drawing2.xml" ContentType="application/vnd.openxmlformats-officedocument.drawing+xml"/>
  <Override PartName="/xl/drawings/drawing3.xml" ContentType="application/vnd.openxmlformats-officedocument.drawing+xml"/>
  <Override PartName="/xl/queryTables/queryTable1.xml" ContentType="application/vnd.openxmlformats-officedocument.spreadsheetml.queryTable+xml"/>
  <Override PartName="/xl/queryTables/queryTable2.xml" ContentType="application/vnd.openxmlformats-officedocument.spreadsheetml.queryTable+xml"/>
  <Override PartName="/xl/charts/chart4.xml" ContentType="application/vnd.openxmlformats-officedocument.drawingml.chart+xml"/>
  <Override PartName="/xl/charts/style4.xml" ContentType="application/vnd.ms-office.chartstyle+xml"/>
  <Override PartName="/xl/charts/colors4.xml" ContentType="application/vnd.ms-office.chartcolorstyle+xml"/>
  <Override PartName="/xl/drawings/drawing4.xml" ContentType="application/vnd.openxmlformats-officedocument.drawing+xml"/>
  <Override PartName="/xl/queryTables/queryTable3.xml" ContentType="application/vnd.openxmlformats-officedocument.spreadsheetml.queryTable+xml"/>
  <Override PartName="/xl/queryTables/queryTable4.xml" ContentType="application/vnd.openxmlformats-officedocument.spreadsheetml.queryTable+xml"/>
  <Override PartName="/xl/charts/chart5.xml" ContentType="application/vnd.openxmlformats-officedocument.drawingml.chart+xml"/>
  <Override PartName="/xl/charts/style5.xml" ContentType="application/vnd.ms-office.chartstyle+xml"/>
  <Override PartName="/xl/charts/colors5.xml" ContentType="application/vnd.ms-office.chartcolorstyle+xml"/>
  <Override PartName="/xl/drawings/drawing5.xml" ContentType="application/vnd.openxmlformats-officedocument.drawing+xml"/>
  <Override PartName="/xl/queryTables/queryTable5.xml" ContentType="application/vnd.openxmlformats-officedocument.spreadsheetml.queryTable+xml"/>
  <Override PartName="/xl/queryTables/queryTable6.xml" ContentType="application/vnd.openxmlformats-officedocument.spreadsheetml.queryTable+xml"/>
  <Override PartName="/xl/charts/chart6.xml" ContentType="application/vnd.openxmlformats-officedocument.drawingml.chart+xml"/>
  <Override PartName="/xl/charts/style6.xml" ContentType="application/vnd.ms-office.chartstyle+xml"/>
  <Override PartName="/xl/charts/colors6.xml" ContentType="application/vnd.ms-office.chartcolorstyle+xml"/>
  <Override PartName="/xl/drawings/drawing6.xml" ContentType="application/vnd.openxmlformats-officedocument.drawing+xml"/>
  <Override PartName="/xl/queryTables/queryTable7.xml" ContentType="application/vnd.openxmlformats-officedocument.spreadsheetml.queryTable+xml"/>
  <Override PartName="/xl/queryTables/queryTable8.xml" ContentType="application/vnd.openxmlformats-officedocument.spreadsheetml.queryTable+xml"/>
  <Override PartName="/xl/charts/chart7.xml" ContentType="application/vnd.openxmlformats-officedocument.drawingml.chart+xml"/>
  <Override PartName="/xl/charts/style7.xml" ContentType="application/vnd.ms-office.chartstyle+xml"/>
  <Override PartName="/xl/charts/colors7.xml" ContentType="application/vnd.ms-office.chartcolorstyle+xml"/>
  <Override PartName="/xl/drawings/drawing7.xml" ContentType="application/vnd.openxmlformats-officedocument.drawing+xml"/>
  <Override PartName="/xl/queryTables/queryTable9.xml" ContentType="application/vnd.openxmlformats-officedocument.spreadsheetml.queryTable+xml"/>
  <Override PartName="/xl/queryTables/queryTable10.xml" ContentType="application/vnd.openxmlformats-officedocument.spreadsheetml.queryTable+xml"/>
  <Override PartName="/xl/charts/chart8.xml" ContentType="application/vnd.openxmlformats-officedocument.drawingml.chart+xml"/>
  <Override PartName="/xl/charts/style8.xml" ContentType="application/vnd.ms-office.chartstyle+xml"/>
  <Override PartName="/xl/charts/colors8.xml" ContentType="application/vnd.ms-office.chartcolorstyle+xml"/>
  <Override PartName="/xl/drawings/drawing8.xml" ContentType="application/vnd.openxmlformats-officedocument.drawing+xml"/>
  <Override PartName="/xl/queryTables/queryTable11.xml" ContentType="application/vnd.openxmlformats-officedocument.spreadsheetml.queryTable+xml"/>
  <Override PartName="/xl/queryTables/queryTable12.xml" ContentType="application/vnd.openxmlformats-officedocument.spreadsheetml.queryTable+xml"/>
  <Override PartName="/xl/charts/chart9.xml" ContentType="application/vnd.openxmlformats-officedocument.drawingml.chart+xml"/>
  <Override PartName="/xl/charts/style9.xml" ContentType="application/vnd.ms-office.chartstyle+xml"/>
  <Override PartName="/xl/charts/colors9.xml" ContentType="application/vnd.ms-office.chartcolorstyle+xml"/>
  <Override PartName="/xl/drawings/drawing9.xml" ContentType="application/vnd.openxmlformats-officedocument.drawing+xml"/>
  <Override PartName="/xl/queryTables/queryTable13.xml" ContentType="application/vnd.openxmlformats-officedocument.spreadsheetml.queryTable+xml"/>
  <Override PartName="/xl/queryTables/queryTable14.xml" ContentType="application/vnd.openxmlformats-officedocument.spreadsheetml.queryTable+xml"/>
  <Override PartName="/xl/charts/chart10.xml" ContentType="application/vnd.openxmlformats-officedocument.drawingml.chart+xml"/>
  <Override PartName="/xl/charts/style10.xml" ContentType="application/vnd.ms-office.chartstyle+xml"/>
  <Override PartName="/xl/charts/colors10.xml" ContentType="application/vnd.ms-office.chartcolorstyle+xml"/>
  <Override PartName="/xl/drawings/drawing10.xml" ContentType="application/vnd.openxmlformats-officedocument.drawing+xml"/>
  <Override PartName="/xl/queryTables/queryTable15.xml" ContentType="application/vnd.openxmlformats-officedocument.spreadsheetml.queryTable+xml"/>
  <Override PartName="/xl/queryTables/queryTable16.xml" ContentType="application/vnd.openxmlformats-officedocument.spreadsheetml.queryTable+xml"/>
  <Override PartName="/xl/charts/chart11.xml" ContentType="application/vnd.openxmlformats-officedocument.drawingml.chart+xml"/>
  <Override PartName="/xl/charts/style11.xml" ContentType="application/vnd.ms-office.chartstyle+xml"/>
  <Override PartName="/xl/charts/colors11.xml" ContentType="application/vnd.ms-office.chartcolorstyle+xml"/>
  <Override PartName="/xl/drawings/drawing11.xml" ContentType="application/vnd.openxmlformats-officedocument.drawing+xml"/>
  <Override PartName="/xl/queryTables/queryTable17.xml" ContentType="application/vnd.openxmlformats-officedocument.spreadsheetml.queryTable+xml"/>
  <Override PartName="/xl/queryTables/queryTable18.xml" ContentType="application/vnd.openxmlformats-officedocument.spreadsheetml.queryTable+xml"/>
  <Override PartName="/xl/charts/chart12.xml" ContentType="application/vnd.openxmlformats-officedocument.drawingml.chart+xml"/>
  <Override PartName="/xl/charts/style12.xml" ContentType="application/vnd.ms-office.chartstyle+xml"/>
  <Override PartName="/xl/charts/colors12.xml" ContentType="application/vnd.ms-office.chartcolorstyle+xml"/>
  <Override PartName="/xl/drawings/drawing12.xml" ContentType="application/vnd.openxmlformats-officedocument.drawing+xml"/>
  <Override PartName="/xl/queryTables/queryTable19.xml" ContentType="application/vnd.openxmlformats-officedocument.spreadsheetml.queryTable+xml"/>
  <Override PartName="/xl/queryTables/queryTable20.xml" ContentType="application/vnd.openxmlformats-officedocument.spreadsheetml.queryTable+xml"/>
  <Override PartName="/xl/charts/chart13.xml" ContentType="application/vnd.openxmlformats-officedocument.drawingml.chart+xml"/>
  <Override PartName="/xl/charts/style13.xml" ContentType="application/vnd.ms-office.chartstyle+xml"/>
  <Override PartName="/xl/charts/colors13.xml" ContentType="application/vnd.ms-office.chartcolorstyle+xml"/>
  <Override PartName="/xl/drawings/drawing13.xml" ContentType="application/vnd.openxmlformats-officedocument.drawing+xml"/>
  <Override PartName="/xl/queryTables/queryTable21.xml" ContentType="application/vnd.openxmlformats-officedocument.spreadsheetml.queryTable+xml"/>
  <Override PartName="/xl/queryTables/queryTable22.xml" ContentType="application/vnd.openxmlformats-officedocument.spreadsheetml.queryTable+xml"/>
  <Override PartName="/xl/charts/chart14.xml" ContentType="application/vnd.openxmlformats-officedocument.drawingml.chart+xml"/>
  <Override PartName="/xl/charts/style14.xml" ContentType="application/vnd.ms-office.chartstyle+xml"/>
  <Override PartName="/xl/charts/colors14.xml" ContentType="application/vnd.ms-office.chartcolorstyle+xml"/>
  <Override PartName="/xl/drawings/drawing14.xml" ContentType="application/vnd.openxmlformats-officedocument.drawing+xml"/>
  <Override PartName="/xl/queryTables/queryTable23.xml" ContentType="application/vnd.openxmlformats-officedocument.spreadsheetml.queryTable+xml"/>
  <Override PartName="/xl/queryTables/queryTable24.xml" ContentType="application/vnd.openxmlformats-officedocument.spreadsheetml.queryTable+xml"/>
  <Override PartName="/xl/charts/chart15.xml" ContentType="application/vnd.openxmlformats-officedocument.drawingml.chart+xml"/>
  <Override PartName="/xl/charts/style15.xml" ContentType="application/vnd.ms-office.chartstyle+xml"/>
  <Override PartName="/xl/charts/colors15.xml" ContentType="application/vnd.ms-office.chartcolorstyle+xml"/>
  <Override PartName="/xl/drawings/drawing15.xml" ContentType="application/vnd.openxmlformats-officedocument.drawing+xml"/>
  <Override PartName="/xl/queryTables/queryTable25.xml" ContentType="application/vnd.openxmlformats-officedocument.spreadsheetml.queryTable+xml"/>
  <Override PartName="/xl/queryTables/queryTable26.xml" ContentType="application/vnd.openxmlformats-officedocument.spreadsheetml.queryTable+xml"/>
  <Override PartName="/xl/charts/chart16.xml" ContentType="application/vnd.openxmlformats-officedocument.drawingml.chart+xml"/>
  <Override PartName="/xl/charts/style16.xml" ContentType="application/vnd.ms-office.chartstyle+xml"/>
  <Override PartName="/xl/charts/colors16.xml" ContentType="application/vnd.ms-office.chartcolorstyle+xml"/>
  <Override PartName="/xl/drawings/drawing16.xml" ContentType="application/vnd.openxmlformats-officedocument.drawing+xml"/>
  <Override PartName="/xl/queryTables/queryTable27.xml" ContentType="application/vnd.openxmlformats-officedocument.spreadsheetml.queryTable+xml"/>
  <Override PartName="/xl/queryTables/queryTable28.xml" ContentType="application/vnd.openxmlformats-officedocument.spreadsheetml.queryTable+xml"/>
  <Override PartName="/xl/charts/chart17.xml" ContentType="application/vnd.openxmlformats-officedocument.drawingml.chart+xml"/>
  <Override PartName="/xl/charts/style17.xml" ContentType="application/vnd.ms-office.chartstyle+xml"/>
  <Override PartName="/xl/charts/colors17.xml" ContentType="application/vnd.ms-office.chartcolorstyle+xml"/>
  <Override PartName="/xl/drawings/drawing17.xml" ContentType="application/vnd.openxmlformats-officedocument.drawing+xml"/>
  <Override PartName="/xl/queryTables/queryTable29.xml" ContentType="application/vnd.openxmlformats-officedocument.spreadsheetml.queryTable+xml"/>
  <Override PartName="/xl/queryTables/queryTable30.xml" ContentType="application/vnd.openxmlformats-officedocument.spreadsheetml.queryTable+xml"/>
  <Override PartName="/xl/charts/chart18.xml" ContentType="application/vnd.openxmlformats-officedocument.drawingml.chart+xml"/>
  <Override PartName="/xl/charts/style18.xml" ContentType="application/vnd.ms-office.chartstyle+xml"/>
  <Override PartName="/xl/charts/colors18.xml" ContentType="application/vnd.ms-office.chartcolorstyle+xml"/>
  <Override PartName="/xl/drawings/drawing18.xml" ContentType="application/vnd.openxmlformats-officedocument.drawing+xml"/>
  <Override PartName="/xl/queryTables/queryTable31.xml" ContentType="application/vnd.openxmlformats-officedocument.spreadsheetml.queryTable+xml"/>
  <Override PartName="/xl/queryTables/queryTable32.xml" ContentType="application/vnd.openxmlformats-officedocument.spreadsheetml.queryTable+xml"/>
  <Override PartName="/xl/charts/chart19.xml" ContentType="application/vnd.openxmlformats-officedocument.drawingml.chart+xml"/>
  <Override PartName="/xl/charts/style19.xml" ContentType="application/vnd.ms-office.chartstyle+xml"/>
  <Override PartName="/xl/charts/colors19.xml" ContentType="application/vnd.ms-office.chartcolorstyle+xml"/>
  <Override PartName="/xl/drawings/drawing19.xml" ContentType="application/vnd.openxmlformats-officedocument.drawing+xml"/>
  <Override PartName="/xl/queryTables/queryTable33.xml" ContentType="application/vnd.openxmlformats-officedocument.spreadsheetml.queryTable+xml"/>
  <Override PartName="/xl/queryTables/queryTable34.xml" ContentType="application/vnd.openxmlformats-officedocument.spreadsheetml.queryTable+xml"/>
  <Override PartName="/xl/charts/chart20.xml" ContentType="application/vnd.openxmlformats-officedocument.drawingml.chart+xml"/>
  <Override PartName="/xl/charts/style20.xml" ContentType="application/vnd.ms-office.chartstyle+xml"/>
  <Override PartName="/xl/charts/colors20.xml" ContentType="application/vnd.ms-office.chartcolorstyle+xml"/>
  <Override PartName="/xl/drawings/drawing20.xml" ContentType="application/vnd.openxmlformats-officedocument.drawing+xml"/>
  <Override PartName="/xl/queryTables/queryTable35.xml" ContentType="application/vnd.openxmlformats-officedocument.spreadsheetml.queryTable+xml"/>
  <Override PartName="/xl/queryTables/queryTable36.xml" ContentType="application/vnd.openxmlformats-officedocument.spreadsheetml.queryTable+xml"/>
  <Override PartName="/xl/charts/chart21.xml" ContentType="application/vnd.openxmlformats-officedocument.drawingml.chart+xml"/>
  <Override PartName="/xl/charts/style21.xml" ContentType="application/vnd.ms-office.chartstyle+xml"/>
  <Override PartName="/xl/charts/colors21.xml" ContentType="application/vnd.ms-office.chartcolorstyle+xml"/>
  <Override PartName="/xl/drawings/drawing21.xml" ContentType="application/vnd.openxmlformats-officedocument.drawing+xml"/>
  <Override PartName="/xl/drawings/drawing22.xml" ContentType="application/vnd.openxmlformats-officedocument.drawing+xml"/>
  <Override PartName="/xl/queryTables/queryTable37.xml" ContentType="application/vnd.openxmlformats-officedocument.spreadsheetml.queryTable+xml"/>
  <Override PartName="/xl/queryTables/queryTable38.xml" ContentType="application/vnd.openxmlformats-officedocument.spreadsheetml.queryTable+xml"/>
  <Override PartName="/xl/charts/chart22.xml" ContentType="application/vnd.openxmlformats-officedocument.drawingml.chart+xml"/>
  <Override PartName="/xl/charts/style22.xml" ContentType="application/vnd.ms-office.chartstyle+xml"/>
  <Override PartName="/xl/charts/colors22.xml" ContentType="application/vnd.ms-office.chartcolorstyle+xml"/>
  <Override PartName="/xl/drawings/drawing23.xml" ContentType="application/vnd.openxmlformats-officedocument.drawing+xml"/>
  <Override PartName="/xl/queryTables/queryTable39.xml" ContentType="application/vnd.openxmlformats-officedocument.spreadsheetml.queryTable+xml"/>
  <Override PartName="/xl/queryTables/queryTable40.xml" ContentType="application/vnd.openxmlformats-officedocument.spreadsheetml.queryTable+xml"/>
  <Override PartName="/xl/charts/chart23.xml" ContentType="application/vnd.openxmlformats-officedocument.drawingml.chart+xml"/>
  <Override PartName="/xl/charts/style23.xml" ContentType="application/vnd.ms-office.chartstyle+xml"/>
  <Override PartName="/xl/charts/colors23.xml" ContentType="application/vnd.ms-office.chartcolorstyle+xml"/>
  <Override PartName="/xl/drawings/drawing24.xml" ContentType="application/vnd.openxmlformats-officedocument.drawing+xml"/>
  <Override PartName="/xl/queryTables/queryTable41.xml" ContentType="application/vnd.openxmlformats-officedocument.spreadsheetml.queryTable+xml"/>
  <Override PartName="/xl/queryTables/queryTable42.xml" ContentType="application/vnd.openxmlformats-officedocument.spreadsheetml.queryTable+xml"/>
  <Override PartName="/xl/charts/chart24.xml" ContentType="application/vnd.openxmlformats-officedocument.drawingml.chart+xml"/>
  <Override PartName="/xl/charts/style24.xml" ContentType="application/vnd.ms-office.chartstyle+xml"/>
  <Override PartName="/xl/charts/colors24.xml" ContentType="application/vnd.ms-office.chartcolorstyle+xml"/>
  <Override PartName="/xl/drawings/drawing25.xml" ContentType="application/vnd.openxmlformats-officedocument.drawing+xml"/>
  <Override PartName="/xl/queryTables/queryTable43.xml" ContentType="application/vnd.openxmlformats-officedocument.spreadsheetml.queryTable+xml"/>
  <Override PartName="/xl/queryTables/queryTable44.xml" ContentType="application/vnd.openxmlformats-officedocument.spreadsheetml.queryTable+xml"/>
  <Override PartName="/xl/charts/chart25.xml" ContentType="application/vnd.openxmlformats-officedocument.drawingml.chart+xml"/>
  <Override PartName="/xl/charts/style25.xml" ContentType="application/vnd.ms-office.chartstyle+xml"/>
  <Override PartName="/xl/charts/colors25.xml" ContentType="application/vnd.ms-office.chartcolorstyle+xml"/>
  <Override PartName="/xl/drawings/drawing26.xml" ContentType="application/vnd.openxmlformats-officedocument.drawing+xml"/>
  <Override PartName="/xl/queryTables/queryTable45.xml" ContentType="application/vnd.openxmlformats-officedocument.spreadsheetml.queryTable+xml"/>
  <Override PartName="/xl/queryTables/queryTable46.xml" ContentType="application/vnd.openxmlformats-officedocument.spreadsheetml.queryTable+xml"/>
  <Override PartName="/xl/charts/chart26.xml" ContentType="application/vnd.openxmlformats-officedocument.drawingml.chart+xml"/>
  <Override PartName="/xl/charts/style26.xml" ContentType="application/vnd.ms-office.chartstyle+xml"/>
  <Override PartName="/xl/charts/colors26.xml" ContentType="application/vnd.ms-office.chartcolorstyle+xml"/>
  <Override PartName="/xl/drawings/drawing27.xml" ContentType="application/vnd.openxmlformats-officedocument.drawing+xml"/>
  <Override PartName="/xl/queryTables/queryTable47.xml" ContentType="application/vnd.openxmlformats-officedocument.spreadsheetml.queryTable+xml"/>
  <Override PartName="/xl/queryTables/queryTable48.xml" ContentType="application/vnd.openxmlformats-officedocument.spreadsheetml.queryTable+xml"/>
  <Override PartName="/xl/charts/chart27.xml" ContentType="application/vnd.openxmlformats-officedocument.drawingml.chart+xml"/>
  <Override PartName="/xl/charts/style27.xml" ContentType="application/vnd.ms-office.chartstyle+xml"/>
  <Override PartName="/xl/charts/colors27.xml" ContentType="application/vnd.ms-office.chartcolorstyle+xml"/>
  <Override PartName="/xl/drawings/drawing28.xml" ContentType="application/vnd.openxmlformats-officedocument.drawing+xml"/>
  <Override PartName="/xl/queryTables/queryTable49.xml" ContentType="application/vnd.openxmlformats-officedocument.spreadsheetml.queryTable+xml"/>
  <Override PartName="/xl/queryTables/queryTable50.xml" ContentType="application/vnd.openxmlformats-officedocument.spreadsheetml.queryTable+xml"/>
  <Override PartName="/xl/charts/chart28.xml" ContentType="application/vnd.openxmlformats-officedocument.drawingml.chart+xml"/>
  <Override PartName="/xl/charts/style28.xml" ContentType="application/vnd.ms-office.chartstyle+xml"/>
  <Override PartName="/xl/charts/colors28.xml" ContentType="application/vnd.ms-office.chartcolorstyle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mc:Ignorable="x15">
  <fileVersion appName="xl" lastEdited="6" lowestEdited="6" rupBuild="14420" codeName="{7A2D7E96-6E34-419A-AE5F-296B3A7E7977}"/>
  <workbookPr codeName="ThisWorkbook" defaultThemeVersion="153222"/>
  <mc:AlternateContent xmlns:mc="http://schemas.openxmlformats.org/markup-compatibility/2006">
    <mc:Choice Requires="x15">
      <x15ac:absPath xmlns:x15ac="http://schemas.microsoft.com/office/spreadsheetml/2010/11/ac" url="C:\Trading\"/>
    </mc:Choice>
  </mc:AlternateContent>
  <bookViews>
    <workbookView xWindow="0" yWindow="0" windowWidth="19665" windowHeight="7890" tabRatio="892" activeTab="2"/>
  </bookViews>
  <sheets>
    <sheet name="Balance" sheetId="38" r:id="rId1"/>
    <sheet name="CLOSED" sheetId="1" r:id="rId2"/>
    <sheet name="ACTIVE" sheetId="35" r:id="rId3"/>
    <sheet name="MRO" sheetId="25" state="hidden" r:id="rId4"/>
    <sheet name="CPN" sheetId="7" state="hidden" r:id="rId5"/>
    <sheet name="MU" sheetId="17" state="hidden" r:id="rId6"/>
    <sheet name="INTC" sheetId="13" state="hidden" r:id="rId7"/>
    <sheet name="HES" sheetId="10" state="hidden" r:id="rId8"/>
    <sheet name="UNP" sheetId="20" state="hidden" r:id="rId9"/>
    <sheet name="AA" sheetId="3" state="hidden" r:id="rId10"/>
    <sheet name="KATE" sheetId="5" state="hidden" r:id="rId11"/>
    <sheet name="KORS" sheetId="16" state="hidden" r:id="rId12"/>
    <sheet name="ALL" sheetId="22" state="hidden" r:id="rId13"/>
    <sheet name="NSC" sheetId="24" state="hidden" r:id="rId14"/>
    <sheet name="SCTY" sheetId="18" state="hidden" r:id="rId15"/>
    <sheet name="ATE" sheetId="14" state="hidden" r:id="rId16"/>
    <sheet name="AVGO" sheetId="15" state="hidden" r:id="rId17"/>
    <sheet name="DIS" sheetId="34" state="hidden" r:id="rId18"/>
    <sheet name="GILD" sheetId="31" state="hidden" r:id="rId19"/>
    <sheet name="WWD" sheetId="28" state="hidden" r:id="rId20"/>
    <sheet name="GM" sheetId="29" state="hidden" r:id="rId21"/>
    <sheet name="TCO" sheetId="21" state="hidden" r:id="rId22"/>
    <sheet name="TKR" sheetId="32" state="hidden" r:id="rId23"/>
    <sheet name="ONCS" sheetId="39" state="hidden" r:id="rId24"/>
    <sheet name="UTX" sheetId="30" state="hidden" r:id="rId25"/>
    <sheet name="UNH" sheetId="26" state="hidden" r:id="rId26"/>
    <sheet name="BIIB" sheetId="33" state="hidden" r:id="rId27"/>
    <sheet name="AAVL" sheetId="8" state="hidden" r:id="rId28"/>
    <sheet name="BLUE" sheetId="4" state="hidden" r:id="rId29"/>
  </sheets>
  <functionGroups builtInGroupCount="18"/>
  <definedNames>
    <definedName name="hp?s_AA_Historical_Prices_1" localSheetId="9">AA!$W$1:$AC$69</definedName>
    <definedName name="hp?s_AAVL" localSheetId="27">AAVL!$W$1:$AC$68</definedName>
    <definedName name="hp?s_ALL_Historical_Prices" localSheetId="12">ALL!$X$1:$AD$69</definedName>
    <definedName name="hp?s_ATE" localSheetId="15">ATE!$W$1:$AC$68</definedName>
    <definedName name="hp?s_AVGO" localSheetId="16">AVGO!$W$1:$AC$69</definedName>
    <definedName name="hp?s_BIIB" localSheetId="26">BIIB!$W$1:$AC$68</definedName>
    <definedName name="hp?s_BLUE" localSheetId="28">BLUE!$W$1:$AC$68</definedName>
    <definedName name="hp?s_CPN_Historical_Prices" localSheetId="4">CPN!$W$1:$AC$68</definedName>
    <definedName name="hp?s_DIS" localSheetId="17">DIS!$W$1:$AC$69</definedName>
    <definedName name="hp?s_GILD" localSheetId="18">GILD!$W$1:$AC$69</definedName>
    <definedName name="hp?s_GM" localSheetId="20">GM!$W$1:$AC$69</definedName>
    <definedName name="hp?s_HES" localSheetId="7">HES!$W$1:$AC$69</definedName>
    <definedName name="hp?s_INTC_Historical_Prices" localSheetId="6">INTC!$V$1:$AB$69</definedName>
    <definedName name="hp?s_KATE" localSheetId="10">KATE!$W$1:$AC$68</definedName>
    <definedName name="hp?s_KORS" localSheetId="11">KORS!$W$1:$AC$68</definedName>
    <definedName name="hp?s_MRO" localSheetId="3">MRO!$W$1:$AC$69</definedName>
    <definedName name="hp?s_MU" localSheetId="5">MU!$W$1:$AC$68</definedName>
    <definedName name="hp?s_NSC" localSheetId="13">NSC!$W$1:$AC$69</definedName>
    <definedName name="hp?s_ONCS" localSheetId="23">ONCS!$W$1:$AC$68</definedName>
    <definedName name="hp?s_SCTY" localSheetId="14">SCTY!$W$1:$AC$68</definedName>
    <definedName name="hp?s_TKR" localSheetId="22">TKR!$W$1:$AC$69</definedName>
    <definedName name="hp?s_UNH" localSheetId="25">UNH!$W$1:$AC$69</definedName>
    <definedName name="hp?s_UNP" localSheetId="8">UNP!$W$1:$AC$69</definedName>
    <definedName name="hp?s_UTX" localSheetId="24">UTX!$W$1:$AC$69</definedName>
    <definedName name="hp?s_WWD" localSheetId="19">WWD!$W$1:$AC$69</definedName>
    <definedName name="PL" localSheetId="9">AA!$Q$7</definedName>
    <definedName name="PL" localSheetId="27">AAVL!$Q$7</definedName>
    <definedName name="PL" localSheetId="3">MRO!$Q$7</definedName>
    <definedName name="PL">AAVL!$Q$7</definedName>
    <definedName name="q?s_aa_ql_1" localSheetId="9">AA!$T$40:$U$55</definedName>
    <definedName name="q?s_AAVL" localSheetId="27">AAVL!$T$41:$U$56</definedName>
    <definedName name="q?s_ALL" localSheetId="12">ALL!$T$36:$U$51</definedName>
    <definedName name="q?s_ATE" localSheetId="15">ATE!$T$38:$U$53</definedName>
    <definedName name="q?s_AVGO" localSheetId="16">AVGO!$T$42:$U$57</definedName>
    <definedName name="q?s_BIIB" localSheetId="26">BIIB!$T$43:$U$58</definedName>
    <definedName name="q?s_BLUE" localSheetId="28">BLUE!$T$43:$U$58</definedName>
    <definedName name="q?s_CPN" localSheetId="4">CPN!$T$47:$U$62</definedName>
    <definedName name="q?s_DIS" localSheetId="17">DIS!$T$41:$U$56</definedName>
    <definedName name="q?s_GILD" localSheetId="18">GILD!$T$43:$U$58</definedName>
    <definedName name="q?s_GM" localSheetId="20">GM!$T$42:$U$57</definedName>
    <definedName name="q?s_HES" localSheetId="7">HES!$T$45:$U$60</definedName>
    <definedName name="q?s_INTC" localSheetId="6">INTC!$S$41:$T$56</definedName>
    <definedName name="q?s_KATE" localSheetId="10">KATE!$T$45:$U$60</definedName>
    <definedName name="q?s_KORS" localSheetId="11">KORS!$T$47:$U$62</definedName>
    <definedName name="q?s_MRO" localSheetId="3">MRO!$T$51:$U$66</definedName>
    <definedName name="q?s_MU" localSheetId="5">MU!$T$45:$U$60</definedName>
    <definedName name="q?s_nsc" localSheetId="13">NSC!$T$43:$U$58</definedName>
    <definedName name="q?s_NSC" localSheetId="8">UNP!$T$47:$U$62</definedName>
    <definedName name="q?s_ONCS" localSheetId="23">ONCS!$T$32:$U$47</definedName>
    <definedName name="q?s_SCTY" localSheetId="14">SCTY!$T$43:$U$58</definedName>
    <definedName name="q?s_TKR" localSheetId="22">TKR!$T$46:$U$61</definedName>
    <definedName name="q?s_UNH" localSheetId="25">UNH!$T$42:$U$57</definedName>
    <definedName name="q?s_UTX" localSheetId="24">UTX!$T$40:$U$55</definedName>
    <definedName name="q?s_WWD" localSheetId="19">WWD!$T$43:$U$58</definedName>
  </definedNames>
  <calcPr calcId="152511"/>
  <extLst>
    <ext xmlns:x15="http://schemas.microsoft.com/office/spreadsheetml/2010/11/main" uri="{140A7094-0E35-4892-8432-C4D2E57EDEB5}">
      <x15:workbookPr chartTrackingRefBase="1"/>
    </ext>
  </extLst>
</workbook>
</file>

<file path=xl/calcChain.xml><?xml version="1.0" encoding="utf-8"?>
<calcChain xmlns="http://schemas.openxmlformats.org/spreadsheetml/2006/main">
  <c r="C36" i="25" l="1"/>
  <c r="F36" i="25"/>
  <c r="AD3" i="28"/>
  <c r="AE3" i="28"/>
  <c r="AD4" i="28"/>
  <c r="AE4" i="28"/>
  <c r="AD5" i="28"/>
  <c r="AE5" i="28"/>
  <c r="AD6" i="28"/>
  <c r="AE6" i="28"/>
  <c r="AD7" i="28"/>
  <c r="AE7" i="28"/>
  <c r="AD8" i="28"/>
  <c r="AE8" i="28"/>
  <c r="AD9" i="28"/>
  <c r="AE9" i="28"/>
  <c r="AD10" i="28"/>
  <c r="AE10" i="28"/>
  <c r="AD11" i="28"/>
  <c r="AE11" i="28"/>
  <c r="AD12" i="28"/>
  <c r="AE12" i="28"/>
  <c r="AD13" i="28"/>
  <c r="AE13" i="28"/>
  <c r="AD14" i="28"/>
  <c r="AE14" i="28"/>
  <c r="AD15" i="28"/>
  <c r="AE15" i="28"/>
  <c r="AD16" i="28"/>
  <c r="AE16" i="28"/>
  <c r="AD17" i="28"/>
  <c r="AE17" i="28"/>
  <c r="AD18" i="28"/>
  <c r="AE18" i="28"/>
  <c r="AD19" i="28"/>
  <c r="AE19" i="28"/>
  <c r="AD20" i="28"/>
  <c r="AE20" i="28"/>
  <c r="AD21" i="28"/>
  <c r="AE21" i="28"/>
  <c r="AD22" i="28"/>
  <c r="AE22" i="28"/>
  <c r="AD23" i="28"/>
  <c r="AE23" i="28"/>
  <c r="AD24" i="28"/>
  <c r="AE24" i="28"/>
  <c r="AD25" i="28"/>
  <c r="AE25" i="28"/>
  <c r="AD26" i="28"/>
  <c r="AE26" i="28"/>
  <c r="AD27" i="28"/>
  <c r="AE27" i="28"/>
  <c r="AD28" i="28"/>
  <c r="AE28" i="28"/>
  <c r="AD29" i="28"/>
  <c r="AE29" i="28"/>
  <c r="AD30" i="28"/>
  <c r="AE30" i="28"/>
  <c r="AD31" i="28"/>
  <c r="AE31" i="28"/>
  <c r="AD32" i="28"/>
  <c r="AE32" i="28"/>
  <c r="AD33" i="28"/>
  <c r="AE33" i="28"/>
  <c r="AD34" i="28"/>
  <c r="AE34" i="28"/>
  <c r="AD35" i="28"/>
  <c r="AE35" i="28"/>
  <c r="AD36" i="28"/>
  <c r="AE36" i="28"/>
  <c r="AD37" i="28"/>
  <c r="AE37" i="28"/>
  <c r="AD38" i="28"/>
  <c r="AE38" i="28"/>
  <c r="AD39" i="28"/>
  <c r="AE39" i="28"/>
  <c r="AD40" i="28"/>
  <c r="AE40" i="28"/>
  <c r="AD41" i="28"/>
  <c r="AE41" i="28"/>
  <c r="AD42" i="28"/>
  <c r="AE42" i="28"/>
  <c r="AD43" i="28"/>
  <c r="AE43" i="28"/>
  <c r="AD44" i="28"/>
  <c r="AE44" i="28"/>
  <c r="AD45" i="28"/>
  <c r="AE45" i="28"/>
  <c r="AD46" i="28"/>
  <c r="AE46" i="28"/>
  <c r="AD47" i="28"/>
  <c r="AE47" i="28"/>
  <c r="AD48" i="28"/>
  <c r="AE48" i="28"/>
  <c r="AD49" i="28"/>
  <c r="AE49" i="28"/>
  <c r="AD50" i="28"/>
  <c r="AE50" i="28"/>
  <c r="AD51" i="28"/>
  <c r="AE51" i="28"/>
  <c r="AD52" i="28"/>
  <c r="AE52" i="28"/>
  <c r="AD53" i="28"/>
  <c r="AE53" i="28"/>
  <c r="AD54" i="28"/>
  <c r="AE54" i="28"/>
  <c r="AD55" i="28"/>
  <c r="AE55" i="28"/>
  <c r="AD56" i="28"/>
  <c r="AE56" i="28"/>
  <c r="AD57" i="28"/>
  <c r="AE57" i="28"/>
  <c r="AD58" i="28"/>
  <c r="AE58" i="28"/>
  <c r="AD59" i="28"/>
  <c r="AE59" i="28"/>
  <c r="AD60" i="28"/>
  <c r="AE60" i="28"/>
  <c r="AD61" i="28"/>
  <c r="AE61" i="28"/>
  <c r="AD62" i="28"/>
  <c r="AE62" i="28"/>
  <c r="AD63" i="28"/>
  <c r="AE63" i="28"/>
  <c r="AD64" i="28"/>
  <c r="AE64" i="28"/>
  <c r="AD65" i="28"/>
  <c r="AE65" i="28"/>
  <c r="AD66" i="28"/>
  <c r="AE66" i="28"/>
  <c r="AD67" i="28"/>
  <c r="AE67" i="28"/>
  <c r="AD68" i="28"/>
  <c r="AE68" i="28"/>
  <c r="AD69" i="28"/>
  <c r="AE69" i="28"/>
  <c r="AE2" i="28"/>
  <c r="AD2" i="28"/>
  <c r="AD3" i="30"/>
  <c r="AE3" i="30"/>
  <c r="AD4" i="30"/>
  <c r="AE4" i="30"/>
  <c r="AD5" i="30"/>
  <c r="AE5" i="30"/>
  <c r="AD6" i="30"/>
  <c r="AE6" i="30"/>
  <c r="AD7" i="30"/>
  <c r="AE7" i="30"/>
  <c r="AD8" i="30"/>
  <c r="AE8" i="30"/>
  <c r="AD9" i="30"/>
  <c r="AE9" i="30"/>
  <c r="AD10" i="30"/>
  <c r="AE10" i="30"/>
  <c r="AD11" i="30"/>
  <c r="AE11" i="30"/>
  <c r="AD12" i="30"/>
  <c r="AE12" i="30"/>
  <c r="AD13" i="30"/>
  <c r="AE13" i="30"/>
  <c r="AD14" i="30"/>
  <c r="AE14" i="30"/>
  <c r="AD15" i="30"/>
  <c r="AE15" i="30"/>
  <c r="AD16" i="30"/>
  <c r="AE16" i="30"/>
  <c r="AD17" i="30"/>
  <c r="AE17" i="30"/>
  <c r="AD18" i="30"/>
  <c r="AE18" i="30"/>
  <c r="AD19" i="30"/>
  <c r="AE19" i="30"/>
  <c r="AD20" i="30"/>
  <c r="AE20" i="30"/>
  <c r="AD21" i="30"/>
  <c r="AE21" i="30"/>
  <c r="AD22" i="30"/>
  <c r="AE22" i="30"/>
  <c r="AD23" i="30"/>
  <c r="AE23" i="30"/>
  <c r="AD24" i="30"/>
  <c r="AE24" i="30"/>
  <c r="AD25" i="30"/>
  <c r="AE25" i="30"/>
  <c r="AD26" i="30"/>
  <c r="AE26" i="30"/>
  <c r="AD27" i="30"/>
  <c r="AE27" i="30"/>
  <c r="AD28" i="30"/>
  <c r="AE28" i="30"/>
  <c r="AD29" i="30"/>
  <c r="AE29" i="30"/>
  <c r="AD30" i="30"/>
  <c r="AE30" i="30"/>
  <c r="AD31" i="30"/>
  <c r="AE31" i="30"/>
  <c r="AD32" i="30"/>
  <c r="AE32" i="30"/>
  <c r="AD33" i="30"/>
  <c r="AE33" i="30"/>
  <c r="AD34" i="30"/>
  <c r="AE34" i="30"/>
  <c r="AD35" i="30"/>
  <c r="AE35" i="30"/>
  <c r="AD36" i="30"/>
  <c r="AE36" i="30"/>
  <c r="AD37" i="30"/>
  <c r="AE37" i="30"/>
  <c r="AD38" i="30"/>
  <c r="AE38" i="30"/>
  <c r="AD39" i="30"/>
  <c r="AE39" i="30"/>
  <c r="AD40" i="30"/>
  <c r="AE40" i="30"/>
  <c r="AD41" i="30"/>
  <c r="AE41" i="30"/>
  <c r="AD42" i="30"/>
  <c r="AE42" i="30"/>
  <c r="AD43" i="30"/>
  <c r="AE43" i="30"/>
  <c r="AD44" i="30"/>
  <c r="AE44" i="30"/>
  <c r="AD45" i="30"/>
  <c r="AE45" i="30"/>
  <c r="AD46" i="30"/>
  <c r="AE46" i="30"/>
  <c r="AD47" i="30"/>
  <c r="AE47" i="30"/>
  <c r="AD48" i="30"/>
  <c r="AE48" i="30"/>
  <c r="AD49" i="30"/>
  <c r="AE49" i="30"/>
  <c r="AD50" i="30"/>
  <c r="AE50" i="30"/>
  <c r="AD51" i="30"/>
  <c r="AE51" i="30"/>
  <c r="AD52" i="30"/>
  <c r="AE52" i="30"/>
  <c r="AD53" i="30"/>
  <c r="AE53" i="30"/>
  <c r="AD54" i="30"/>
  <c r="AE54" i="30"/>
  <c r="AD55" i="30"/>
  <c r="AE55" i="30"/>
  <c r="AD56" i="30"/>
  <c r="AE56" i="30"/>
  <c r="AD57" i="30"/>
  <c r="AE57" i="30"/>
  <c r="AD58" i="30"/>
  <c r="AE58" i="30"/>
  <c r="AD59" i="30"/>
  <c r="AE59" i="30"/>
  <c r="AD60" i="30"/>
  <c r="AE60" i="30"/>
  <c r="AD61" i="30"/>
  <c r="AE61" i="30"/>
  <c r="AD62" i="30"/>
  <c r="AE62" i="30"/>
  <c r="AD63" i="30"/>
  <c r="AE63" i="30"/>
  <c r="AD64" i="30"/>
  <c r="AE64" i="30"/>
  <c r="AD65" i="30"/>
  <c r="AE65" i="30"/>
  <c r="AD66" i="30"/>
  <c r="AE66" i="30"/>
  <c r="AD67" i="30"/>
  <c r="AE67" i="30"/>
  <c r="AD68" i="30"/>
  <c r="AE68" i="30"/>
  <c r="AD69" i="30"/>
  <c r="AE69" i="30"/>
  <c r="AE2" i="30"/>
  <c r="AD2" i="30"/>
  <c r="P63" i="28" l="1"/>
  <c r="P62" i="28"/>
  <c r="P61" i="28"/>
  <c r="P60" i="28"/>
  <c r="P59" i="28"/>
  <c r="P58" i="28"/>
  <c r="P57" i="28"/>
  <c r="P56" i="28"/>
  <c r="P55" i="28"/>
  <c r="P54" i="28"/>
  <c r="P53" i="28"/>
  <c r="P52" i="28"/>
  <c r="P51" i="28"/>
  <c r="P50" i="28"/>
  <c r="P49" i="28"/>
  <c r="P48" i="28"/>
  <c r="P47" i="28"/>
  <c r="P46" i="28"/>
  <c r="P45" i="28"/>
  <c r="P44" i="28"/>
  <c r="P43" i="28"/>
  <c r="L8" i="35"/>
  <c r="L3" i="35"/>
  <c r="L7" i="35"/>
  <c r="L24" i="35"/>
  <c r="L26" i="35"/>
  <c r="L20" i="35"/>
  <c r="L23" i="35"/>
  <c r="L22" i="35"/>
  <c r="L12" i="35"/>
  <c r="L27" i="35"/>
  <c r="L11" i="35"/>
  <c r="L10" i="35"/>
  <c r="L6" i="35"/>
  <c r="L5" i="35"/>
  <c r="L21" i="35"/>
  <c r="L19" i="35"/>
  <c r="L4" i="35"/>
  <c r="L16" i="35"/>
  <c r="L15" i="35"/>
  <c r="L2" i="35"/>
  <c r="L25" i="35"/>
  <c r="L13" i="35"/>
  <c r="L14" i="35"/>
  <c r="L18" i="35"/>
  <c r="L9" i="35"/>
  <c r="L17" i="35"/>
  <c r="AD3" i="26"/>
  <c r="AE3" i="26"/>
  <c r="AD4" i="26"/>
  <c r="AE4" i="26"/>
  <c r="AD5" i="26"/>
  <c r="AE5" i="26"/>
  <c r="AD6" i="26"/>
  <c r="AE6" i="26"/>
  <c r="AD7" i="26"/>
  <c r="AE7" i="26"/>
  <c r="AD8" i="26"/>
  <c r="AE8" i="26"/>
  <c r="AD9" i="26"/>
  <c r="AE9" i="26"/>
  <c r="AD10" i="26"/>
  <c r="AE10" i="26"/>
  <c r="AD11" i="26"/>
  <c r="AE11" i="26"/>
  <c r="AD12" i="26"/>
  <c r="AE12" i="26"/>
  <c r="AD13" i="26"/>
  <c r="AE13" i="26"/>
  <c r="AD14" i="26"/>
  <c r="AE14" i="26"/>
  <c r="AD15" i="26"/>
  <c r="AE15" i="26"/>
  <c r="AD16" i="26"/>
  <c r="AE16" i="26"/>
  <c r="AD17" i="26"/>
  <c r="AE17" i="26"/>
  <c r="AD18" i="26"/>
  <c r="AE18" i="26"/>
  <c r="AD19" i="26"/>
  <c r="AE19" i="26"/>
  <c r="AD20" i="26"/>
  <c r="AE20" i="26"/>
  <c r="AD21" i="26"/>
  <c r="AE21" i="26"/>
  <c r="AD22" i="26"/>
  <c r="AE22" i="26"/>
  <c r="AD23" i="26"/>
  <c r="AE23" i="26"/>
  <c r="AD24" i="26"/>
  <c r="AE24" i="26"/>
  <c r="AD25" i="26"/>
  <c r="AE25" i="26"/>
  <c r="AD26" i="26"/>
  <c r="AE26" i="26"/>
  <c r="AD27" i="26"/>
  <c r="AE27" i="26"/>
  <c r="AD28" i="26"/>
  <c r="AE28" i="26"/>
  <c r="AD29" i="26"/>
  <c r="AE29" i="26"/>
  <c r="AD30" i="26"/>
  <c r="AE30" i="26"/>
  <c r="AD31" i="26"/>
  <c r="AE31" i="26"/>
  <c r="AD32" i="26"/>
  <c r="AE32" i="26"/>
  <c r="AD33" i="26"/>
  <c r="AE33" i="26"/>
  <c r="AD34" i="26"/>
  <c r="AE34" i="26"/>
  <c r="AD35" i="26"/>
  <c r="AE35" i="26"/>
  <c r="AD36" i="26"/>
  <c r="AE36" i="26"/>
  <c r="AD37" i="26"/>
  <c r="AE37" i="26"/>
  <c r="AD38" i="26"/>
  <c r="AE38" i="26"/>
  <c r="AD39" i="26"/>
  <c r="AE39" i="26"/>
  <c r="AD40" i="26"/>
  <c r="AE40" i="26"/>
  <c r="AD41" i="26"/>
  <c r="AE41" i="26"/>
  <c r="AD42" i="26"/>
  <c r="AE42" i="26"/>
  <c r="AD43" i="26"/>
  <c r="AE43" i="26"/>
  <c r="AD44" i="26"/>
  <c r="AE44" i="26"/>
  <c r="AD45" i="26"/>
  <c r="AE45" i="26"/>
  <c r="AD46" i="26"/>
  <c r="AE46" i="26"/>
  <c r="AD47" i="26"/>
  <c r="AE47" i="26"/>
  <c r="AD48" i="26"/>
  <c r="AE48" i="26"/>
  <c r="AD49" i="26"/>
  <c r="AE49" i="26"/>
  <c r="AD50" i="26"/>
  <c r="AE50" i="26"/>
  <c r="AD51" i="26"/>
  <c r="AE51" i="26"/>
  <c r="AD52" i="26"/>
  <c r="AE52" i="26"/>
  <c r="AD53" i="26"/>
  <c r="AE53" i="26"/>
  <c r="AD54" i="26"/>
  <c r="AE54" i="26"/>
  <c r="AD55" i="26"/>
  <c r="AE55" i="26"/>
  <c r="AD56" i="26"/>
  <c r="AE56" i="26"/>
  <c r="AD57" i="26"/>
  <c r="AE57" i="26"/>
  <c r="AD58" i="26"/>
  <c r="AE58" i="26"/>
  <c r="AD59" i="26"/>
  <c r="AE59" i="26"/>
  <c r="AD60" i="26"/>
  <c r="AE60" i="26"/>
  <c r="AD61" i="26"/>
  <c r="AE61" i="26"/>
  <c r="AD62" i="26"/>
  <c r="AE62" i="26"/>
  <c r="AD63" i="26"/>
  <c r="AE63" i="26"/>
  <c r="AD64" i="26"/>
  <c r="AE64" i="26"/>
  <c r="AD65" i="26"/>
  <c r="AE65" i="26"/>
  <c r="AD66" i="26"/>
  <c r="AE66" i="26"/>
  <c r="AD67" i="26"/>
  <c r="AE67" i="26"/>
  <c r="AD68" i="26"/>
  <c r="AE68" i="26"/>
  <c r="AD69" i="26"/>
  <c r="AE69" i="26"/>
  <c r="AE2" i="26"/>
  <c r="AD2" i="26"/>
  <c r="P62" i="26"/>
  <c r="P61" i="26"/>
  <c r="P60" i="26"/>
  <c r="P59" i="26"/>
  <c r="P58" i="26"/>
  <c r="P57" i="26"/>
  <c r="P56" i="26"/>
  <c r="P55" i="26"/>
  <c r="P54" i="26"/>
  <c r="P53" i="26"/>
  <c r="P52" i="26"/>
  <c r="P51" i="26"/>
  <c r="P50" i="26"/>
  <c r="P49" i="26"/>
  <c r="P48" i="26"/>
  <c r="P47" i="26"/>
  <c r="P46" i="26"/>
  <c r="P45" i="26"/>
  <c r="P44" i="26"/>
  <c r="P43" i="26"/>
  <c r="P42" i="26"/>
  <c r="P39" i="21"/>
  <c r="P38" i="21"/>
  <c r="P37" i="21"/>
  <c r="P36" i="21"/>
  <c r="P35" i="21"/>
  <c r="P34" i="21"/>
  <c r="P33" i="21"/>
  <c r="P32" i="21"/>
  <c r="P31" i="21"/>
  <c r="P30" i="21"/>
  <c r="P29" i="21"/>
  <c r="P28" i="21"/>
  <c r="P27" i="21"/>
  <c r="P26" i="21"/>
  <c r="P25" i="21"/>
  <c r="P24" i="21"/>
  <c r="P23" i="21"/>
  <c r="P22" i="21"/>
  <c r="P21" i="21"/>
  <c r="P20" i="21"/>
  <c r="P19" i="21"/>
  <c r="AD3" i="18"/>
  <c r="AE3" i="18"/>
  <c r="AD4" i="18"/>
  <c r="AE4" i="18"/>
  <c r="AD5" i="18"/>
  <c r="AE5" i="18"/>
  <c r="AD6" i="18"/>
  <c r="AE6" i="18"/>
  <c r="AD7" i="18"/>
  <c r="AE7" i="18"/>
  <c r="AD8" i="18"/>
  <c r="AE8" i="18"/>
  <c r="AD9" i="18"/>
  <c r="AE9" i="18"/>
  <c r="AD10" i="18"/>
  <c r="AE10" i="18"/>
  <c r="AD11" i="18"/>
  <c r="AE11" i="18"/>
  <c r="AD12" i="18"/>
  <c r="AE12" i="18"/>
  <c r="AD13" i="18"/>
  <c r="AE13" i="18"/>
  <c r="AD14" i="18"/>
  <c r="AE14" i="18"/>
  <c r="AD15" i="18"/>
  <c r="AE15" i="18"/>
  <c r="AD16" i="18"/>
  <c r="AE16" i="18"/>
  <c r="AD17" i="18"/>
  <c r="AE17" i="18"/>
  <c r="AD18" i="18"/>
  <c r="AE18" i="18"/>
  <c r="AD19" i="18"/>
  <c r="AE19" i="18"/>
  <c r="AD20" i="18"/>
  <c r="AE20" i="18"/>
  <c r="AD21" i="18"/>
  <c r="AE21" i="18"/>
  <c r="AD22" i="18"/>
  <c r="AE22" i="18"/>
  <c r="AD23" i="18"/>
  <c r="AE23" i="18"/>
  <c r="AD24" i="18"/>
  <c r="AE24" i="18"/>
  <c r="AD25" i="18"/>
  <c r="AE25" i="18"/>
  <c r="AD26" i="18"/>
  <c r="AE26" i="18"/>
  <c r="AD27" i="18"/>
  <c r="AE27" i="18"/>
  <c r="AD28" i="18"/>
  <c r="AE28" i="18"/>
  <c r="AD29" i="18"/>
  <c r="AE29" i="18"/>
  <c r="AD30" i="18"/>
  <c r="AE30" i="18"/>
  <c r="AD31" i="18"/>
  <c r="AE31" i="18"/>
  <c r="AD32" i="18"/>
  <c r="AE32" i="18"/>
  <c r="AD33" i="18"/>
  <c r="AE33" i="18"/>
  <c r="AD34" i="18"/>
  <c r="AE34" i="18"/>
  <c r="AD35" i="18"/>
  <c r="AE35" i="18"/>
  <c r="AD36" i="18"/>
  <c r="AE36" i="18"/>
  <c r="AD37" i="18"/>
  <c r="AE37" i="18"/>
  <c r="AD38" i="18"/>
  <c r="AE38" i="18"/>
  <c r="AD39" i="18"/>
  <c r="AE39" i="18"/>
  <c r="AD40" i="18"/>
  <c r="AE40" i="18"/>
  <c r="AD41" i="18"/>
  <c r="AE41" i="18"/>
  <c r="AD42" i="18"/>
  <c r="AE42" i="18"/>
  <c r="AD43" i="18"/>
  <c r="AE43" i="18"/>
  <c r="AD44" i="18"/>
  <c r="AE44" i="18"/>
  <c r="AD45" i="18"/>
  <c r="AE45" i="18"/>
  <c r="AD46" i="18"/>
  <c r="AE46" i="18"/>
  <c r="AD47" i="18"/>
  <c r="AE47" i="18"/>
  <c r="AD48" i="18"/>
  <c r="AE48" i="18"/>
  <c r="AD49" i="18"/>
  <c r="AE49" i="18"/>
  <c r="AD50" i="18"/>
  <c r="AE50" i="18"/>
  <c r="AD51" i="18"/>
  <c r="AE51" i="18"/>
  <c r="AD52" i="18"/>
  <c r="AE52" i="18"/>
  <c r="AD53" i="18"/>
  <c r="AE53" i="18"/>
  <c r="AD54" i="18"/>
  <c r="AE54" i="18"/>
  <c r="AD55" i="18"/>
  <c r="AE55" i="18"/>
  <c r="AD56" i="18"/>
  <c r="AE56" i="18"/>
  <c r="AD57" i="18"/>
  <c r="AE57" i="18"/>
  <c r="AD58" i="18"/>
  <c r="AE58" i="18"/>
  <c r="AD59" i="18"/>
  <c r="AE59" i="18"/>
  <c r="AD60" i="18"/>
  <c r="AE60" i="18"/>
  <c r="AD61" i="18"/>
  <c r="AE61" i="18"/>
  <c r="AD62" i="18"/>
  <c r="AE62" i="18"/>
  <c r="AD63" i="18"/>
  <c r="AE63" i="18"/>
  <c r="AD64" i="18"/>
  <c r="AE64" i="18"/>
  <c r="AD65" i="18"/>
  <c r="AE65" i="18"/>
  <c r="AD66" i="18"/>
  <c r="AE66" i="18"/>
  <c r="AD67" i="18"/>
  <c r="AE67" i="18"/>
  <c r="AD68" i="18"/>
  <c r="AE68" i="18"/>
  <c r="AE2" i="18"/>
  <c r="AD2" i="18"/>
  <c r="P63" i="18"/>
  <c r="P62" i="18"/>
  <c r="P61" i="18"/>
  <c r="P60" i="18"/>
  <c r="P59" i="18"/>
  <c r="P58" i="18"/>
  <c r="P57" i="18"/>
  <c r="P56" i="18"/>
  <c r="P55" i="18"/>
  <c r="P54" i="18"/>
  <c r="P53" i="18"/>
  <c r="P52" i="18"/>
  <c r="P51" i="18"/>
  <c r="P50" i="18"/>
  <c r="P49" i="18"/>
  <c r="P48" i="18"/>
  <c r="P47" i="18"/>
  <c r="P46" i="18"/>
  <c r="P45" i="18"/>
  <c r="P44" i="18"/>
  <c r="P43" i="18"/>
  <c r="AD3" i="39"/>
  <c r="AE3" i="39"/>
  <c r="AD4" i="39"/>
  <c r="AE4" i="39"/>
  <c r="AD5" i="39"/>
  <c r="AE5" i="39"/>
  <c r="AD6" i="39"/>
  <c r="AE6" i="39"/>
  <c r="AD7" i="39"/>
  <c r="AE7" i="39"/>
  <c r="AD8" i="39"/>
  <c r="AE8" i="39"/>
  <c r="AD9" i="39"/>
  <c r="AE9" i="39"/>
  <c r="AD10" i="39"/>
  <c r="AE10" i="39"/>
  <c r="AD11" i="39"/>
  <c r="AE11" i="39"/>
  <c r="AD12" i="39"/>
  <c r="AE12" i="39"/>
  <c r="AD13" i="39"/>
  <c r="AE13" i="39"/>
  <c r="AD14" i="39"/>
  <c r="AE14" i="39"/>
  <c r="AD15" i="39"/>
  <c r="AE15" i="39"/>
  <c r="AD16" i="39"/>
  <c r="AE16" i="39"/>
  <c r="AD17" i="39"/>
  <c r="AE17" i="39"/>
  <c r="AD18" i="39"/>
  <c r="AE18" i="39"/>
  <c r="AD19" i="39"/>
  <c r="AE19" i="39"/>
  <c r="AD20" i="39"/>
  <c r="AE20" i="39"/>
  <c r="AD21" i="39"/>
  <c r="AE21" i="39"/>
  <c r="AD22" i="39"/>
  <c r="AE22" i="39"/>
  <c r="AD23" i="39"/>
  <c r="AE23" i="39"/>
  <c r="AD24" i="39"/>
  <c r="AE24" i="39"/>
  <c r="AD25" i="39"/>
  <c r="AE25" i="39"/>
  <c r="AD26" i="39"/>
  <c r="AE26" i="39"/>
  <c r="AD27" i="39"/>
  <c r="AE27" i="39"/>
  <c r="AD28" i="39"/>
  <c r="AE28" i="39"/>
  <c r="AD29" i="39"/>
  <c r="AE29" i="39"/>
  <c r="AD30" i="39"/>
  <c r="AE30" i="39"/>
  <c r="AD31" i="39"/>
  <c r="AE31" i="39"/>
  <c r="AD32" i="39"/>
  <c r="AE32" i="39"/>
  <c r="AD33" i="39"/>
  <c r="AE33" i="39"/>
  <c r="AD34" i="39"/>
  <c r="AE34" i="39"/>
  <c r="AD35" i="39"/>
  <c r="AE35" i="39"/>
  <c r="AD36" i="39"/>
  <c r="AE36" i="39"/>
  <c r="AD37" i="39"/>
  <c r="AE37" i="39"/>
  <c r="AD38" i="39"/>
  <c r="AE38" i="39"/>
  <c r="AD39" i="39"/>
  <c r="AE39" i="39"/>
  <c r="AD40" i="39"/>
  <c r="AE40" i="39"/>
  <c r="AD41" i="39"/>
  <c r="AE41" i="39"/>
  <c r="AD42" i="39"/>
  <c r="AE42" i="39"/>
  <c r="AD43" i="39"/>
  <c r="AE43" i="39"/>
  <c r="AD44" i="39"/>
  <c r="AE44" i="39"/>
  <c r="AD45" i="39"/>
  <c r="AE45" i="39"/>
  <c r="AD46" i="39"/>
  <c r="AE46" i="39"/>
  <c r="AD47" i="39"/>
  <c r="AE47" i="39"/>
  <c r="AD48" i="39"/>
  <c r="AE48" i="39"/>
  <c r="AD49" i="39"/>
  <c r="AE49" i="39"/>
  <c r="AD50" i="39"/>
  <c r="AE50" i="39"/>
  <c r="AD51" i="39"/>
  <c r="AE51" i="39"/>
  <c r="AD52" i="39"/>
  <c r="AE52" i="39"/>
  <c r="AD53" i="39"/>
  <c r="AE53" i="39"/>
  <c r="AD54" i="39"/>
  <c r="AE54" i="39"/>
  <c r="AD55" i="39"/>
  <c r="AE55" i="39"/>
  <c r="AD56" i="39"/>
  <c r="AE56" i="39"/>
  <c r="AD57" i="39"/>
  <c r="AE57" i="39"/>
  <c r="AD58" i="39"/>
  <c r="AE58" i="39"/>
  <c r="AD59" i="39"/>
  <c r="AE59" i="39"/>
  <c r="AD60" i="39"/>
  <c r="AE60" i="39"/>
  <c r="AD61" i="39"/>
  <c r="AE61" i="39"/>
  <c r="AD62" i="39"/>
  <c r="AE62" i="39"/>
  <c r="AD63" i="39"/>
  <c r="AE63" i="39"/>
  <c r="AD64" i="39"/>
  <c r="AE64" i="39"/>
  <c r="AD65" i="39"/>
  <c r="AE65" i="39"/>
  <c r="AD66" i="39"/>
  <c r="AE66" i="39"/>
  <c r="AD67" i="39"/>
  <c r="AE67" i="39"/>
  <c r="AD68" i="39"/>
  <c r="AE68" i="39"/>
  <c r="AE2" i="39"/>
  <c r="AD2" i="39"/>
  <c r="P52" i="39"/>
  <c r="P51" i="39"/>
  <c r="P50" i="39"/>
  <c r="P49" i="39"/>
  <c r="P48" i="39"/>
  <c r="P47" i="39"/>
  <c r="P46" i="39"/>
  <c r="P45" i="39"/>
  <c r="P44" i="39"/>
  <c r="P43" i="39"/>
  <c r="P42" i="39"/>
  <c r="P41" i="39"/>
  <c r="P40" i="39"/>
  <c r="P39" i="39"/>
  <c r="P38" i="39"/>
  <c r="P37" i="39"/>
  <c r="P36" i="39"/>
  <c r="P35" i="39"/>
  <c r="P34" i="39"/>
  <c r="P33" i="39"/>
  <c r="P32" i="39"/>
  <c r="AD3" i="16"/>
  <c r="AE3" i="16"/>
  <c r="AD4" i="16"/>
  <c r="AE4" i="16"/>
  <c r="AD5" i="16"/>
  <c r="AE5" i="16"/>
  <c r="AD6" i="16"/>
  <c r="AE6" i="16"/>
  <c r="AD7" i="16"/>
  <c r="AE7" i="16"/>
  <c r="AD8" i="16"/>
  <c r="AE8" i="16"/>
  <c r="AD9" i="16"/>
  <c r="AE9" i="16"/>
  <c r="AD10" i="16"/>
  <c r="AE10" i="16"/>
  <c r="AD11" i="16"/>
  <c r="AE11" i="16"/>
  <c r="AD12" i="16"/>
  <c r="AE12" i="16"/>
  <c r="AD13" i="16"/>
  <c r="AE13" i="16"/>
  <c r="AD14" i="16"/>
  <c r="AE14" i="16"/>
  <c r="AD15" i="16"/>
  <c r="AE15" i="16"/>
  <c r="AD16" i="16"/>
  <c r="AE16" i="16"/>
  <c r="AD17" i="16"/>
  <c r="AE17" i="16"/>
  <c r="AD18" i="16"/>
  <c r="AE18" i="16"/>
  <c r="AD19" i="16"/>
  <c r="AE19" i="16"/>
  <c r="AD20" i="16"/>
  <c r="AE20" i="16"/>
  <c r="AD21" i="16"/>
  <c r="AE21" i="16"/>
  <c r="AD22" i="16"/>
  <c r="AE22" i="16"/>
  <c r="AD23" i="16"/>
  <c r="AE23" i="16"/>
  <c r="AD24" i="16"/>
  <c r="AE24" i="16"/>
  <c r="AD25" i="16"/>
  <c r="AE25" i="16"/>
  <c r="AD26" i="16"/>
  <c r="AE26" i="16"/>
  <c r="AD27" i="16"/>
  <c r="AE27" i="16"/>
  <c r="AD28" i="16"/>
  <c r="AE28" i="16"/>
  <c r="AD29" i="16"/>
  <c r="AE29" i="16"/>
  <c r="AD30" i="16"/>
  <c r="AE30" i="16"/>
  <c r="AD31" i="16"/>
  <c r="AE31" i="16"/>
  <c r="AD32" i="16"/>
  <c r="AE32" i="16"/>
  <c r="AD33" i="16"/>
  <c r="AE33" i="16"/>
  <c r="AD34" i="16"/>
  <c r="AE34" i="16"/>
  <c r="AD35" i="16"/>
  <c r="AE35" i="16"/>
  <c r="AD36" i="16"/>
  <c r="AE36" i="16"/>
  <c r="AD37" i="16"/>
  <c r="AE37" i="16"/>
  <c r="AD38" i="16"/>
  <c r="AE38" i="16"/>
  <c r="AD39" i="16"/>
  <c r="AE39" i="16"/>
  <c r="AD40" i="16"/>
  <c r="AE40" i="16"/>
  <c r="AD41" i="16"/>
  <c r="AE41" i="16"/>
  <c r="AD42" i="16"/>
  <c r="AE42" i="16"/>
  <c r="AD43" i="16"/>
  <c r="AE43" i="16"/>
  <c r="AD44" i="16"/>
  <c r="AE44" i="16"/>
  <c r="AD45" i="16"/>
  <c r="AE45" i="16"/>
  <c r="AD46" i="16"/>
  <c r="AE46" i="16"/>
  <c r="AD47" i="16"/>
  <c r="AE47" i="16"/>
  <c r="AD48" i="16"/>
  <c r="AE48" i="16"/>
  <c r="AD49" i="16"/>
  <c r="AE49" i="16"/>
  <c r="AD50" i="16"/>
  <c r="AE50" i="16"/>
  <c r="AD51" i="16"/>
  <c r="AE51" i="16"/>
  <c r="AD52" i="16"/>
  <c r="AE52" i="16"/>
  <c r="AD53" i="16"/>
  <c r="AE53" i="16"/>
  <c r="AD54" i="16"/>
  <c r="AE54" i="16"/>
  <c r="AD55" i="16"/>
  <c r="AE55" i="16"/>
  <c r="AD56" i="16"/>
  <c r="AE56" i="16"/>
  <c r="AD57" i="16"/>
  <c r="AE57" i="16"/>
  <c r="AD58" i="16"/>
  <c r="AE58" i="16"/>
  <c r="AD59" i="16"/>
  <c r="AE59" i="16"/>
  <c r="AD60" i="16"/>
  <c r="AE60" i="16"/>
  <c r="AD61" i="16"/>
  <c r="AE61" i="16"/>
  <c r="AD62" i="16"/>
  <c r="AE62" i="16"/>
  <c r="AD63" i="16"/>
  <c r="AE63" i="16"/>
  <c r="AD64" i="16"/>
  <c r="AE64" i="16"/>
  <c r="AD65" i="16"/>
  <c r="AE65" i="16"/>
  <c r="AD66" i="16"/>
  <c r="AE66" i="16"/>
  <c r="AD67" i="16"/>
  <c r="AE67" i="16"/>
  <c r="AD68" i="16"/>
  <c r="AE68" i="16"/>
  <c r="AE2" i="16"/>
  <c r="AD2" i="16"/>
  <c r="P67" i="16"/>
  <c r="P66" i="16"/>
  <c r="P65" i="16"/>
  <c r="P64" i="16"/>
  <c r="P63" i="16"/>
  <c r="P62" i="16"/>
  <c r="P61" i="16"/>
  <c r="P60" i="16"/>
  <c r="P59" i="16"/>
  <c r="P58" i="16"/>
  <c r="P57" i="16"/>
  <c r="P56" i="16"/>
  <c r="P55" i="16"/>
  <c r="P54" i="16"/>
  <c r="P53" i="16"/>
  <c r="P52" i="16"/>
  <c r="P51" i="16"/>
  <c r="P50" i="16"/>
  <c r="P49" i="16"/>
  <c r="P48" i="16"/>
  <c r="P47" i="16"/>
  <c r="AD3" i="5"/>
  <c r="AE3" i="5"/>
  <c r="AD4" i="5"/>
  <c r="AE4" i="5"/>
  <c r="AD5" i="5"/>
  <c r="AE5" i="5"/>
  <c r="AD6" i="5"/>
  <c r="AE6" i="5"/>
  <c r="AD7" i="5"/>
  <c r="AE7" i="5"/>
  <c r="AD8" i="5"/>
  <c r="AE8" i="5"/>
  <c r="AD9" i="5"/>
  <c r="AE9" i="5"/>
  <c r="AD10" i="5"/>
  <c r="AE10" i="5"/>
  <c r="AD11" i="5"/>
  <c r="AE11" i="5"/>
  <c r="AD12" i="5"/>
  <c r="AE12" i="5"/>
  <c r="AD13" i="5"/>
  <c r="AE13" i="5"/>
  <c r="AD14" i="5"/>
  <c r="AE14" i="5"/>
  <c r="AD15" i="5"/>
  <c r="AE15" i="5"/>
  <c r="AD16" i="5"/>
  <c r="AE16" i="5"/>
  <c r="AD17" i="5"/>
  <c r="AE17" i="5"/>
  <c r="AD18" i="5"/>
  <c r="AE18" i="5"/>
  <c r="AD19" i="5"/>
  <c r="AE19" i="5"/>
  <c r="AD20" i="5"/>
  <c r="AE20" i="5"/>
  <c r="AD21" i="5"/>
  <c r="AE21" i="5"/>
  <c r="AD22" i="5"/>
  <c r="AE22" i="5"/>
  <c r="AD23" i="5"/>
  <c r="AE23" i="5"/>
  <c r="AD24" i="5"/>
  <c r="AE24" i="5"/>
  <c r="AD25" i="5"/>
  <c r="AE25" i="5"/>
  <c r="AD26" i="5"/>
  <c r="AE26" i="5"/>
  <c r="AD27" i="5"/>
  <c r="AE27" i="5"/>
  <c r="AD28" i="5"/>
  <c r="AE28" i="5"/>
  <c r="AD29" i="5"/>
  <c r="AE29" i="5"/>
  <c r="AD30" i="5"/>
  <c r="AE30" i="5"/>
  <c r="AD31" i="5"/>
  <c r="AE31" i="5"/>
  <c r="AD32" i="5"/>
  <c r="AE32" i="5"/>
  <c r="AD33" i="5"/>
  <c r="AE33" i="5"/>
  <c r="AD34" i="5"/>
  <c r="AE34" i="5"/>
  <c r="AD35" i="5"/>
  <c r="AE35" i="5"/>
  <c r="AD36" i="5"/>
  <c r="AE36" i="5"/>
  <c r="AD37" i="5"/>
  <c r="AE37" i="5"/>
  <c r="AD38" i="5"/>
  <c r="AE38" i="5"/>
  <c r="AD39" i="5"/>
  <c r="AE39" i="5"/>
  <c r="AD40" i="5"/>
  <c r="AE40" i="5"/>
  <c r="AD41" i="5"/>
  <c r="AE41" i="5"/>
  <c r="AD42" i="5"/>
  <c r="AE42" i="5"/>
  <c r="AD43" i="5"/>
  <c r="AE43" i="5"/>
  <c r="AD44" i="5"/>
  <c r="AE44" i="5"/>
  <c r="AD45" i="5"/>
  <c r="AE45" i="5"/>
  <c r="AD46" i="5"/>
  <c r="AE46" i="5"/>
  <c r="AD47" i="5"/>
  <c r="AE47" i="5"/>
  <c r="AD48" i="5"/>
  <c r="AE48" i="5"/>
  <c r="AD49" i="5"/>
  <c r="AE49" i="5"/>
  <c r="AD50" i="5"/>
  <c r="AE50" i="5"/>
  <c r="AD51" i="5"/>
  <c r="AE51" i="5"/>
  <c r="AD52" i="5"/>
  <c r="AE52" i="5"/>
  <c r="AD53" i="5"/>
  <c r="AE53" i="5"/>
  <c r="AD54" i="5"/>
  <c r="AE54" i="5"/>
  <c r="AD55" i="5"/>
  <c r="AE55" i="5"/>
  <c r="AD56" i="5"/>
  <c r="AE56" i="5"/>
  <c r="AD57" i="5"/>
  <c r="AE57" i="5"/>
  <c r="AD58" i="5"/>
  <c r="AE58" i="5"/>
  <c r="AD59" i="5"/>
  <c r="AE59" i="5"/>
  <c r="AD60" i="5"/>
  <c r="AE60" i="5"/>
  <c r="AD61" i="5"/>
  <c r="AE61" i="5"/>
  <c r="AD62" i="5"/>
  <c r="AE62" i="5"/>
  <c r="AD63" i="5"/>
  <c r="AE63" i="5"/>
  <c r="AD64" i="5"/>
  <c r="AE64" i="5"/>
  <c r="AD65" i="5"/>
  <c r="AE65" i="5"/>
  <c r="AD66" i="5"/>
  <c r="AE66" i="5"/>
  <c r="AD67" i="5"/>
  <c r="AE67" i="5"/>
  <c r="AD68" i="5"/>
  <c r="AE68" i="5"/>
  <c r="AE2" i="5"/>
  <c r="AD2" i="5"/>
  <c r="AE3" i="22"/>
  <c r="AF3" i="22"/>
  <c r="AE4" i="22"/>
  <c r="AF4" i="22"/>
  <c r="AE5" i="22"/>
  <c r="AF5" i="22"/>
  <c r="AE6" i="22"/>
  <c r="AF6" i="22"/>
  <c r="AE7" i="22"/>
  <c r="AF7" i="22"/>
  <c r="AE8" i="22"/>
  <c r="AF8" i="22"/>
  <c r="AE9" i="22"/>
  <c r="AF9" i="22"/>
  <c r="AE10" i="22"/>
  <c r="AF10" i="22"/>
  <c r="AE11" i="22"/>
  <c r="AF11" i="22"/>
  <c r="AE12" i="22"/>
  <c r="AF12" i="22"/>
  <c r="AE13" i="22"/>
  <c r="AF13" i="22"/>
  <c r="AE14" i="22"/>
  <c r="AF14" i="22"/>
  <c r="AE15" i="22"/>
  <c r="AF15" i="22"/>
  <c r="AE16" i="22"/>
  <c r="AF16" i="22"/>
  <c r="AE17" i="22"/>
  <c r="AF17" i="22"/>
  <c r="AE18" i="22"/>
  <c r="AF18" i="22"/>
  <c r="AE19" i="22"/>
  <c r="AF19" i="22"/>
  <c r="AE20" i="22"/>
  <c r="AF20" i="22"/>
  <c r="AE21" i="22"/>
  <c r="AF21" i="22"/>
  <c r="AE22" i="22"/>
  <c r="AF22" i="22"/>
  <c r="AE23" i="22"/>
  <c r="AF23" i="22"/>
  <c r="AE24" i="22"/>
  <c r="AF24" i="22"/>
  <c r="AE25" i="22"/>
  <c r="AF25" i="22"/>
  <c r="AE26" i="22"/>
  <c r="AF26" i="22"/>
  <c r="AE27" i="22"/>
  <c r="AF27" i="22"/>
  <c r="AE28" i="22"/>
  <c r="AF28" i="22"/>
  <c r="AE29" i="22"/>
  <c r="AF29" i="22"/>
  <c r="AE30" i="22"/>
  <c r="AF30" i="22"/>
  <c r="AE31" i="22"/>
  <c r="AF31" i="22"/>
  <c r="AE32" i="22"/>
  <c r="AF32" i="22"/>
  <c r="AE33" i="22"/>
  <c r="AF33" i="22"/>
  <c r="AE34" i="22"/>
  <c r="AF34" i="22"/>
  <c r="AE35" i="22"/>
  <c r="AF35" i="22"/>
  <c r="AE36" i="22"/>
  <c r="AF36" i="22"/>
  <c r="AE37" i="22"/>
  <c r="AF37" i="22"/>
  <c r="AE38" i="22"/>
  <c r="AF38" i="22"/>
  <c r="AE39" i="22"/>
  <c r="AF39" i="22"/>
  <c r="AE40" i="22"/>
  <c r="AF40" i="22"/>
  <c r="AE41" i="22"/>
  <c r="AF41" i="22"/>
  <c r="AE42" i="22"/>
  <c r="AF42" i="22"/>
  <c r="AE43" i="22"/>
  <c r="AF43" i="22"/>
  <c r="AE44" i="22"/>
  <c r="AF44" i="22"/>
  <c r="AE45" i="22"/>
  <c r="AF45" i="22"/>
  <c r="AE46" i="22"/>
  <c r="AF46" i="22"/>
  <c r="AE47" i="22"/>
  <c r="AF47" i="22"/>
  <c r="AE48" i="22"/>
  <c r="AF48" i="22"/>
  <c r="AE49" i="22"/>
  <c r="AF49" i="22"/>
  <c r="AE50" i="22"/>
  <c r="AF50" i="22"/>
  <c r="AE51" i="22"/>
  <c r="AF51" i="22"/>
  <c r="AE52" i="22"/>
  <c r="AF52" i="22"/>
  <c r="AE53" i="22"/>
  <c r="AF53" i="22"/>
  <c r="AE54" i="22"/>
  <c r="AF54" i="22"/>
  <c r="AE55" i="22"/>
  <c r="AF55" i="22"/>
  <c r="AE56" i="22"/>
  <c r="AF56" i="22"/>
  <c r="AE57" i="22"/>
  <c r="AF57" i="22"/>
  <c r="AE58" i="22"/>
  <c r="AF58" i="22"/>
  <c r="AE59" i="22"/>
  <c r="AF59" i="22"/>
  <c r="AE60" i="22"/>
  <c r="AF60" i="22"/>
  <c r="AE61" i="22"/>
  <c r="AF61" i="22"/>
  <c r="AE62" i="22"/>
  <c r="AF62" i="22"/>
  <c r="AE63" i="22"/>
  <c r="AF63" i="22"/>
  <c r="AE64" i="22"/>
  <c r="AF64" i="22"/>
  <c r="AE65" i="22"/>
  <c r="AF65" i="22"/>
  <c r="AE66" i="22"/>
  <c r="AF66" i="22"/>
  <c r="AE67" i="22"/>
  <c r="AF67" i="22"/>
  <c r="AE68" i="22"/>
  <c r="AF68" i="22"/>
  <c r="AE69" i="22"/>
  <c r="AF69" i="22"/>
  <c r="AF2" i="22"/>
  <c r="AE2" i="22"/>
  <c r="AD3" i="29"/>
  <c r="AE3" i="29"/>
  <c r="AD4" i="29"/>
  <c r="AE4" i="29"/>
  <c r="AD5" i="29"/>
  <c r="AE5" i="29"/>
  <c r="AD6" i="29"/>
  <c r="AE6" i="29"/>
  <c r="AD7" i="29"/>
  <c r="AE7" i="29"/>
  <c r="AD8" i="29"/>
  <c r="AE8" i="29"/>
  <c r="AD9" i="29"/>
  <c r="AE9" i="29"/>
  <c r="AD10" i="29"/>
  <c r="AE10" i="29"/>
  <c r="AD11" i="29"/>
  <c r="AE11" i="29"/>
  <c r="AD12" i="29"/>
  <c r="AE12" i="29"/>
  <c r="AD13" i="29"/>
  <c r="AE13" i="29"/>
  <c r="AD14" i="29"/>
  <c r="AE14" i="29"/>
  <c r="AD15" i="29"/>
  <c r="AE15" i="29"/>
  <c r="AD16" i="29"/>
  <c r="AE16" i="29"/>
  <c r="AD17" i="29"/>
  <c r="AE17" i="29"/>
  <c r="AD18" i="29"/>
  <c r="AE18" i="29"/>
  <c r="AD19" i="29"/>
  <c r="AE19" i="29"/>
  <c r="AD20" i="29"/>
  <c r="AE20" i="29"/>
  <c r="AD21" i="29"/>
  <c r="AE21" i="29"/>
  <c r="AD22" i="29"/>
  <c r="AE22" i="29"/>
  <c r="AD23" i="29"/>
  <c r="AE23" i="29"/>
  <c r="AD24" i="29"/>
  <c r="AE24" i="29"/>
  <c r="AD25" i="29"/>
  <c r="AE25" i="29"/>
  <c r="AD26" i="29"/>
  <c r="AE26" i="29"/>
  <c r="AD27" i="29"/>
  <c r="AE27" i="29"/>
  <c r="AD28" i="29"/>
  <c r="AE28" i="29"/>
  <c r="AD29" i="29"/>
  <c r="AE29" i="29"/>
  <c r="AD30" i="29"/>
  <c r="AE30" i="29"/>
  <c r="AD31" i="29"/>
  <c r="AE31" i="29"/>
  <c r="AD32" i="29"/>
  <c r="AE32" i="29"/>
  <c r="AD33" i="29"/>
  <c r="AE33" i="29"/>
  <c r="AD34" i="29"/>
  <c r="AE34" i="29"/>
  <c r="AD35" i="29"/>
  <c r="AE35" i="29"/>
  <c r="AD36" i="29"/>
  <c r="AE36" i="29"/>
  <c r="AD37" i="29"/>
  <c r="AE37" i="29"/>
  <c r="AD38" i="29"/>
  <c r="AE38" i="29"/>
  <c r="AD39" i="29"/>
  <c r="AE39" i="29"/>
  <c r="AD40" i="29"/>
  <c r="AE40" i="29"/>
  <c r="AD41" i="29"/>
  <c r="AE41" i="29"/>
  <c r="AD42" i="29"/>
  <c r="AE42" i="29"/>
  <c r="AD43" i="29"/>
  <c r="AE43" i="29"/>
  <c r="AD44" i="29"/>
  <c r="AE44" i="29"/>
  <c r="AD45" i="29"/>
  <c r="AE45" i="29"/>
  <c r="AD46" i="29"/>
  <c r="AE46" i="29"/>
  <c r="AD47" i="29"/>
  <c r="AE47" i="29"/>
  <c r="AD48" i="29"/>
  <c r="AE48" i="29"/>
  <c r="AD49" i="29"/>
  <c r="AE49" i="29"/>
  <c r="AD50" i="29"/>
  <c r="AE50" i="29"/>
  <c r="AD51" i="29"/>
  <c r="AE51" i="29"/>
  <c r="AD52" i="29"/>
  <c r="AE52" i="29"/>
  <c r="AD53" i="29"/>
  <c r="AE53" i="29"/>
  <c r="AD54" i="29"/>
  <c r="AE54" i="29"/>
  <c r="AD55" i="29"/>
  <c r="AE55" i="29"/>
  <c r="AD56" i="29"/>
  <c r="AE56" i="29"/>
  <c r="AD57" i="29"/>
  <c r="AE57" i="29"/>
  <c r="AD58" i="29"/>
  <c r="AE58" i="29"/>
  <c r="AD59" i="29"/>
  <c r="AE59" i="29"/>
  <c r="AD60" i="29"/>
  <c r="AE60" i="29"/>
  <c r="AD61" i="29"/>
  <c r="AE61" i="29"/>
  <c r="AD62" i="29"/>
  <c r="AE62" i="29"/>
  <c r="AD63" i="29"/>
  <c r="AE63" i="29"/>
  <c r="AD64" i="29"/>
  <c r="AE64" i="29"/>
  <c r="AD65" i="29"/>
  <c r="AE65" i="29"/>
  <c r="AD66" i="29"/>
  <c r="AE66" i="29"/>
  <c r="AD67" i="29"/>
  <c r="AE67" i="29"/>
  <c r="AD68" i="29"/>
  <c r="AE68" i="29"/>
  <c r="AD69" i="29"/>
  <c r="AE69" i="29"/>
  <c r="AE2" i="29"/>
  <c r="AD2" i="29"/>
  <c r="P65" i="5"/>
  <c r="P64" i="5"/>
  <c r="P63" i="5"/>
  <c r="P62" i="5"/>
  <c r="P61" i="5"/>
  <c r="P60" i="5"/>
  <c r="P59" i="5"/>
  <c r="P58" i="5"/>
  <c r="P57" i="5"/>
  <c r="P56" i="5"/>
  <c r="P55" i="5"/>
  <c r="P54" i="5"/>
  <c r="P53" i="5"/>
  <c r="P52" i="5"/>
  <c r="P51" i="5"/>
  <c r="P50" i="5"/>
  <c r="P49" i="5"/>
  <c r="P48" i="5"/>
  <c r="P47" i="5"/>
  <c r="P46" i="5"/>
  <c r="P45" i="5"/>
  <c r="AD3" i="31"/>
  <c r="AE3" i="31"/>
  <c r="AD4" i="31"/>
  <c r="AE4" i="31"/>
  <c r="AD5" i="31"/>
  <c r="AE5" i="31"/>
  <c r="AD6" i="31"/>
  <c r="AE6" i="31"/>
  <c r="AD7" i="31"/>
  <c r="AE7" i="31"/>
  <c r="AD8" i="31"/>
  <c r="AE8" i="31"/>
  <c r="AD9" i="31"/>
  <c r="AE9" i="31"/>
  <c r="AD10" i="31"/>
  <c r="AE10" i="31"/>
  <c r="AD11" i="31"/>
  <c r="AE11" i="31"/>
  <c r="AD12" i="31"/>
  <c r="AE12" i="31"/>
  <c r="AD13" i="31"/>
  <c r="AE13" i="31"/>
  <c r="AD14" i="31"/>
  <c r="AE14" i="31"/>
  <c r="AD15" i="31"/>
  <c r="AE15" i="31"/>
  <c r="AD16" i="31"/>
  <c r="AE16" i="31"/>
  <c r="AD17" i="31"/>
  <c r="AE17" i="31"/>
  <c r="AD18" i="31"/>
  <c r="AE18" i="31"/>
  <c r="AD19" i="31"/>
  <c r="AE19" i="31"/>
  <c r="AD20" i="31"/>
  <c r="AE20" i="31"/>
  <c r="AD21" i="31"/>
  <c r="AE21" i="31"/>
  <c r="AD22" i="31"/>
  <c r="AE22" i="31"/>
  <c r="AD23" i="31"/>
  <c r="AE23" i="31"/>
  <c r="AD24" i="31"/>
  <c r="AE24" i="31"/>
  <c r="AD25" i="31"/>
  <c r="AE25" i="31"/>
  <c r="AD26" i="31"/>
  <c r="AE26" i="31"/>
  <c r="AD27" i="31"/>
  <c r="AE27" i="31"/>
  <c r="AD28" i="31"/>
  <c r="AE28" i="31"/>
  <c r="AD29" i="31"/>
  <c r="AE29" i="31"/>
  <c r="AD30" i="31"/>
  <c r="AE30" i="31"/>
  <c r="AD31" i="31"/>
  <c r="AE31" i="31"/>
  <c r="AD32" i="31"/>
  <c r="AE32" i="31"/>
  <c r="AD33" i="31"/>
  <c r="AE33" i="31"/>
  <c r="AD34" i="31"/>
  <c r="AE34" i="31"/>
  <c r="AD35" i="31"/>
  <c r="AE35" i="31"/>
  <c r="AD36" i="31"/>
  <c r="AE36" i="31"/>
  <c r="AD37" i="31"/>
  <c r="AE37" i="31"/>
  <c r="AD38" i="31"/>
  <c r="AE38" i="31"/>
  <c r="AD39" i="31"/>
  <c r="AE39" i="31"/>
  <c r="AD40" i="31"/>
  <c r="AE40" i="31"/>
  <c r="AD41" i="31"/>
  <c r="AE41" i="31"/>
  <c r="AD42" i="31"/>
  <c r="AE42" i="31"/>
  <c r="AD43" i="31"/>
  <c r="AE43" i="31"/>
  <c r="AD44" i="31"/>
  <c r="AE44" i="31"/>
  <c r="AD45" i="31"/>
  <c r="AE45" i="31"/>
  <c r="AD46" i="31"/>
  <c r="AE46" i="31"/>
  <c r="AD47" i="31"/>
  <c r="AE47" i="31"/>
  <c r="AD48" i="31"/>
  <c r="AE48" i="31"/>
  <c r="AD49" i="31"/>
  <c r="AE49" i="31"/>
  <c r="AD50" i="31"/>
  <c r="AE50" i="31"/>
  <c r="AD51" i="31"/>
  <c r="AE51" i="31"/>
  <c r="AD52" i="31"/>
  <c r="AE52" i="31"/>
  <c r="AD53" i="31"/>
  <c r="AE53" i="31"/>
  <c r="AD54" i="31"/>
  <c r="AE54" i="31"/>
  <c r="AD55" i="31"/>
  <c r="AE55" i="31"/>
  <c r="AD56" i="31"/>
  <c r="AE56" i="31"/>
  <c r="AD57" i="31"/>
  <c r="AE57" i="31"/>
  <c r="AD58" i="31"/>
  <c r="AE58" i="31"/>
  <c r="AD59" i="31"/>
  <c r="AE59" i="31"/>
  <c r="AD60" i="31"/>
  <c r="AE60" i="31"/>
  <c r="AD61" i="31"/>
  <c r="AE61" i="31"/>
  <c r="AD62" i="31"/>
  <c r="AE62" i="31"/>
  <c r="AD63" i="31"/>
  <c r="AE63" i="31"/>
  <c r="AD64" i="31"/>
  <c r="AE64" i="31"/>
  <c r="AD65" i="31"/>
  <c r="AE65" i="31"/>
  <c r="AD66" i="31"/>
  <c r="AE66" i="31"/>
  <c r="AD67" i="31"/>
  <c r="AE67" i="31"/>
  <c r="AD68" i="31"/>
  <c r="AE68" i="31"/>
  <c r="AD69" i="31"/>
  <c r="AE69" i="31"/>
  <c r="AE2" i="31"/>
  <c r="AD2" i="31"/>
  <c r="AD3" i="34"/>
  <c r="AE3" i="34"/>
  <c r="AD4" i="34"/>
  <c r="AE4" i="34"/>
  <c r="AD5" i="34"/>
  <c r="AE5" i="34"/>
  <c r="AD6" i="34"/>
  <c r="AE6" i="34"/>
  <c r="AD7" i="34"/>
  <c r="AE7" i="34"/>
  <c r="AD8" i="34"/>
  <c r="AE8" i="34"/>
  <c r="AD9" i="34"/>
  <c r="AE9" i="34"/>
  <c r="AD10" i="34"/>
  <c r="AE10" i="34"/>
  <c r="AD11" i="34"/>
  <c r="AE11" i="34"/>
  <c r="AD12" i="34"/>
  <c r="AE12" i="34"/>
  <c r="AD13" i="34"/>
  <c r="AE13" i="34"/>
  <c r="AD14" i="34"/>
  <c r="AE14" i="34"/>
  <c r="AD15" i="34"/>
  <c r="AE15" i="34"/>
  <c r="AD16" i="34"/>
  <c r="AE16" i="34"/>
  <c r="AD17" i="34"/>
  <c r="AE17" i="34"/>
  <c r="AD18" i="34"/>
  <c r="AE18" i="34"/>
  <c r="AD19" i="34"/>
  <c r="AE19" i="34"/>
  <c r="AD20" i="34"/>
  <c r="AE20" i="34"/>
  <c r="AD21" i="34"/>
  <c r="AE21" i="34"/>
  <c r="AD22" i="34"/>
  <c r="AE22" i="34"/>
  <c r="AD23" i="34"/>
  <c r="AE23" i="34"/>
  <c r="AD24" i="34"/>
  <c r="AE24" i="34"/>
  <c r="AD25" i="34"/>
  <c r="AE25" i="34"/>
  <c r="AD26" i="34"/>
  <c r="AE26" i="34"/>
  <c r="AD27" i="34"/>
  <c r="AE27" i="34"/>
  <c r="AD28" i="34"/>
  <c r="AE28" i="34"/>
  <c r="AD29" i="34"/>
  <c r="AE29" i="34"/>
  <c r="AD30" i="34"/>
  <c r="AE30" i="34"/>
  <c r="AD31" i="34"/>
  <c r="AE31" i="34"/>
  <c r="AD32" i="34"/>
  <c r="AE32" i="34"/>
  <c r="AD33" i="34"/>
  <c r="AE33" i="34"/>
  <c r="AD34" i="34"/>
  <c r="AE34" i="34"/>
  <c r="AD35" i="34"/>
  <c r="AE35" i="34"/>
  <c r="AD36" i="34"/>
  <c r="AE36" i="34"/>
  <c r="AD37" i="34"/>
  <c r="AE37" i="34"/>
  <c r="AD38" i="34"/>
  <c r="AE38" i="34"/>
  <c r="AD39" i="34"/>
  <c r="AE39" i="34"/>
  <c r="AD40" i="34"/>
  <c r="AE40" i="34"/>
  <c r="AD41" i="34"/>
  <c r="AE41" i="34"/>
  <c r="AD42" i="34"/>
  <c r="AE42" i="34"/>
  <c r="AD43" i="34"/>
  <c r="AE43" i="34"/>
  <c r="AD44" i="34"/>
  <c r="AE44" i="34"/>
  <c r="AD45" i="34"/>
  <c r="AE45" i="34"/>
  <c r="AD46" i="34"/>
  <c r="AE46" i="34"/>
  <c r="AD47" i="34"/>
  <c r="AE47" i="34"/>
  <c r="AD48" i="34"/>
  <c r="AE48" i="34"/>
  <c r="AD49" i="34"/>
  <c r="AE49" i="34"/>
  <c r="AD50" i="34"/>
  <c r="AE50" i="34"/>
  <c r="AD51" i="34"/>
  <c r="AE51" i="34"/>
  <c r="AD52" i="34"/>
  <c r="AE52" i="34"/>
  <c r="AD53" i="34"/>
  <c r="AE53" i="34"/>
  <c r="AD54" i="34"/>
  <c r="AE54" i="34"/>
  <c r="AD55" i="34"/>
  <c r="AE55" i="34"/>
  <c r="AD56" i="34"/>
  <c r="AE56" i="34"/>
  <c r="AD57" i="34"/>
  <c r="AE57" i="34"/>
  <c r="AD58" i="34"/>
  <c r="AE58" i="34"/>
  <c r="AD59" i="34"/>
  <c r="AE59" i="34"/>
  <c r="AD60" i="34"/>
  <c r="AE60" i="34"/>
  <c r="AD61" i="34"/>
  <c r="AE61" i="34"/>
  <c r="AD62" i="34"/>
  <c r="AE62" i="34"/>
  <c r="AD63" i="34"/>
  <c r="AE63" i="34"/>
  <c r="AD64" i="34"/>
  <c r="AE64" i="34"/>
  <c r="AD65" i="34"/>
  <c r="AE65" i="34"/>
  <c r="AD66" i="34"/>
  <c r="AE66" i="34"/>
  <c r="AD67" i="34"/>
  <c r="AE67" i="34"/>
  <c r="AD68" i="34"/>
  <c r="AE68" i="34"/>
  <c r="AD69" i="34"/>
  <c r="AE69" i="34"/>
  <c r="AE2" i="34"/>
  <c r="AD2" i="34"/>
  <c r="AD3" i="15"/>
  <c r="AE3" i="15"/>
  <c r="AD4" i="15"/>
  <c r="AE4" i="15"/>
  <c r="AD5" i="15"/>
  <c r="AE5" i="15"/>
  <c r="AD6" i="15"/>
  <c r="AE6" i="15"/>
  <c r="AD7" i="15"/>
  <c r="AE7" i="15"/>
  <c r="AD8" i="15"/>
  <c r="AE8" i="15"/>
  <c r="AD9" i="15"/>
  <c r="AE9" i="15"/>
  <c r="AD10" i="15"/>
  <c r="AE10" i="15"/>
  <c r="AD11" i="15"/>
  <c r="AE11" i="15"/>
  <c r="AD12" i="15"/>
  <c r="AE12" i="15"/>
  <c r="AD13" i="15"/>
  <c r="AE13" i="15"/>
  <c r="AD14" i="15"/>
  <c r="AE14" i="15"/>
  <c r="AD15" i="15"/>
  <c r="AE15" i="15"/>
  <c r="AD16" i="15"/>
  <c r="AE16" i="15"/>
  <c r="AD17" i="15"/>
  <c r="AE17" i="15"/>
  <c r="AD18" i="15"/>
  <c r="AE18" i="15"/>
  <c r="AD19" i="15"/>
  <c r="AE19" i="15"/>
  <c r="AD20" i="15"/>
  <c r="AE20" i="15"/>
  <c r="AD21" i="15"/>
  <c r="AE21" i="15"/>
  <c r="AD22" i="15"/>
  <c r="AE22" i="15"/>
  <c r="AD23" i="15"/>
  <c r="AE23" i="15"/>
  <c r="AD24" i="15"/>
  <c r="AE24" i="15"/>
  <c r="AD25" i="15"/>
  <c r="AE25" i="15"/>
  <c r="AD26" i="15"/>
  <c r="AE26" i="15"/>
  <c r="AD27" i="15"/>
  <c r="AE27" i="15"/>
  <c r="AD28" i="15"/>
  <c r="AE28" i="15"/>
  <c r="AD29" i="15"/>
  <c r="AE29" i="15"/>
  <c r="AD30" i="15"/>
  <c r="AE30" i="15"/>
  <c r="AD31" i="15"/>
  <c r="AE31" i="15"/>
  <c r="AD32" i="15"/>
  <c r="AE32" i="15"/>
  <c r="AD33" i="15"/>
  <c r="AE33" i="15"/>
  <c r="AD34" i="15"/>
  <c r="AE34" i="15"/>
  <c r="AD35" i="15"/>
  <c r="AE35" i="15"/>
  <c r="AD36" i="15"/>
  <c r="AE36" i="15"/>
  <c r="AD37" i="15"/>
  <c r="AE37" i="15"/>
  <c r="AD38" i="15"/>
  <c r="AE38" i="15"/>
  <c r="AD39" i="15"/>
  <c r="AE39" i="15"/>
  <c r="AD40" i="15"/>
  <c r="AE40" i="15"/>
  <c r="AD41" i="15"/>
  <c r="AE41" i="15"/>
  <c r="AD42" i="15"/>
  <c r="AE42" i="15"/>
  <c r="AD43" i="15"/>
  <c r="AE43" i="15"/>
  <c r="AD44" i="15"/>
  <c r="AE44" i="15"/>
  <c r="AD45" i="15"/>
  <c r="AE45" i="15"/>
  <c r="AD46" i="15"/>
  <c r="AE46" i="15"/>
  <c r="AD47" i="15"/>
  <c r="AE47" i="15"/>
  <c r="AD48" i="15"/>
  <c r="AE48" i="15"/>
  <c r="AD49" i="15"/>
  <c r="AE49" i="15"/>
  <c r="AD50" i="15"/>
  <c r="AE50" i="15"/>
  <c r="AD51" i="15"/>
  <c r="AE51" i="15"/>
  <c r="AD52" i="15"/>
  <c r="AE52" i="15"/>
  <c r="AD53" i="15"/>
  <c r="AE53" i="15"/>
  <c r="AD54" i="15"/>
  <c r="AE54" i="15"/>
  <c r="AD55" i="15"/>
  <c r="AE55" i="15"/>
  <c r="AD56" i="15"/>
  <c r="AE56" i="15"/>
  <c r="AD57" i="15"/>
  <c r="AE57" i="15"/>
  <c r="AD58" i="15"/>
  <c r="AE58" i="15"/>
  <c r="AD59" i="15"/>
  <c r="AE59" i="15"/>
  <c r="AD60" i="15"/>
  <c r="AE60" i="15"/>
  <c r="AD61" i="15"/>
  <c r="AE61" i="15"/>
  <c r="AD62" i="15"/>
  <c r="AE62" i="15"/>
  <c r="AD63" i="15"/>
  <c r="AE63" i="15"/>
  <c r="AD64" i="15"/>
  <c r="AE64" i="15"/>
  <c r="AD65" i="15"/>
  <c r="AE65" i="15"/>
  <c r="AD66" i="15"/>
  <c r="AE66" i="15"/>
  <c r="AD67" i="15"/>
  <c r="AE67" i="15"/>
  <c r="AD68" i="15"/>
  <c r="AE68" i="15"/>
  <c r="AD69" i="15"/>
  <c r="AE69" i="15"/>
  <c r="AE2" i="15"/>
  <c r="AD2" i="15"/>
  <c r="H12" i="14"/>
  <c r="K12" i="14"/>
  <c r="C12" i="14"/>
  <c r="F12" i="14"/>
  <c r="AD3" i="14"/>
  <c r="AE3" i="14"/>
  <c r="AD4" i="14"/>
  <c r="AE4" i="14"/>
  <c r="AD5" i="14"/>
  <c r="AE5" i="14"/>
  <c r="AD6" i="14"/>
  <c r="AE6" i="14"/>
  <c r="AD7" i="14"/>
  <c r="AE7" i="14"/>
  <c r="AD8" i="14"/>
  <c r="AE8" i="14"/>
  <c r="AD9" i="14"/>
  <c r="AE9" i="14"/>
  <c r="AD10" i="14"/>
  <c r="AE10" i="14"/>
  <c r="AD11" i="14"/>
  <c r="AE11" i="14"/>
  <c r="AD12" i="14"/>
  <c r="AE12" i="14"/>
  <c r="AD13" i="14"/>
  <c r="AE13" i="14"/>
  <c r="AD14" i="14"/>
  <c r="AE14" i="14"/>
  <c r="AD15" i="14"/>
  <c r="AE15" i="14"/>
  <c r="AD16" i="14"/>
  <c r="AE16" i="14"/>
  <c r="AD17" i="14"/>
  <c r="AE17" i="14"/>
  <c r="AD18" i="14"/>
  <c r="AE18" i="14"/>
  <c r="AD19" i="14"/>
  <c r="AE19" i="14"/>
  <c r="AD20" i="14"/>
  <c r="AE20" i="14"/>
  <c r="AD21" i="14"/>
  <c r="AE21" i="14"/>
  <c r="AD22" i="14"/>
  <c r="AE22" i="14"/>
  <c r="AD23" i="14"/>
  <c r="AE23" i="14"/>
  <c r="AD24" i="14"/>
  <c r="AE24" i="14"/>
  <c r="AD25" i="14"/>
  <c r="AE25" i="14"/>
  <c r="AD26" i="14"/>
  <c r="AE26" i="14"/>
  <c r="AD27" i="14"/>
  <c r="AE27" i="14"/>
  <c r="AD28" i="14"/>
  <c r="AE28" i="14"/>
  <c r="AD29" i="14"/>
  <c r="AE29" i="14"/>
  <c r="AD30" i="14"/>
  <c r="AE30" i="14"/>
  <c r="AD31" i="14"/>
  <c r="AE31" i="14"/>
  <c r="AD32" i="14"/>
  <c r="AE32" i="14"/>
  <c r="AD33" i="14"/>
  <c r="AE33" i="14"/>
  <c r="AD34" i="14"/>
  <c r="AE34" i="14"/>
  <c r="AD35" i="14"/>
  <c r="AE35" i="14"/>
  <c r="AD36" i="14"/>
  <c r="AE36" i="14"/>
  <c r="AD37" i="14"/>
  <c r="AE37" i="14"/>
  <c r="AD38" i="14"/>
  <c r="AE38" i="14"/>
  <c r="AD39" i="14"/>
  <c r="AE39" i="14"/>
  <c r="AD40" i="14"/>
  <c r="AE40" i="14"/>
  <c r="AD41" i="14"/>
  <c r="AE41" i="14"/>
  <c r="AD42" i="14"/>
  <c r="AE42" i="14"/>
  <c r="AD43" i="14"/>
  <c r="AE43" i="14"/>
  <c r="AD44" i="14"/>
  <c r="AE44" i="14"/>
  <c r="AD45" i="14"/>
  <c r="AE45" i="14"/>
  <c r="AD46" i="14"/>
  <c r="AE46" i="14"/>
  <c r="AD47" i="14"/>
  <c r="AE47" i="14"/>
  <c r="AD48" i="14"/>
  <c r="AE48" i="14"/>
  <c r="AD49" i="14"/>
  <c r="AE49" i="14"/>
  <c r="AD50" i="14"/>
  <c r="AE50" i="14"/>
  <c r="AD51" i="14"/>
  <c r="AE51" i="14"/>
  <c r="AD52" i="14"/>
  <c r="AE52" i="14"/>
  <c r="AD53" i="14"/>
  <c r="AE53" i="14"/>
  <c r="AD54" i="14"/>
  <c r="AE54" i="14"/>
  <c r="AD55" i="14"/>
  <c r="AE55" i="14"/>
  <c r="AD56" i="14"/>
  <c r="AE56" i="14"/>
  <c r="AD57" i="14"/>
  <c r="AE57" i="14"/>
  <c r="AD58" i="14"/>
  <c r="AE58" i="14"/>
  <c r="AD59" i="14"/>
  <c r="AE59" i="14"/>
  <c r="AD60" i="14"/>
  <c r="AE60" i="14"/>
  <c r="AD61" i="14"/>
  <c r="AE61" i="14"/>
  <c r="AD62" i="14"/>
  <c r="AE62" i="14"/>
  <c r="AD63" i="14"/>
  <c r="AE63" i="14"/>
  <c r="AD64" i="14"/>
  <c r="AE64" i="14"/>
  <c r="AD65" i="14"/>
  <c r="AE65" i="14"/>
  <c r="AD66" i="14"/>
  <c r="AE66" i="14"/>
  <c r="AD67" i="14"/>
  <c r="AE67" i="14"/>
  <c r="AD68" i="14"/>
  <c r="AE68" i="14"/>
  <c r="AE2" i="14"/>
  <c r="AD2" i="14"/>
  <c r="F3" i="14"/>
  <c r="F4" i="14"/>
  <c r="F5" i="14"/>
  <c r="F6" i="14"/>
  <c r="F7" i="14"/>
  <c r="F2" i="14"/>
  <c r="AD3" i="8"/>
  <c r="AE3" i="8"/>
  <c r="AD4" i="8"/>
  <c r="AE4" i="8"/>
  <c r="AD5" i="8"/>
  <c r="AE5" i="8"/>
  <c r="AD6" i="8"/>
  <c r="AE6" i="8"/>
  <c r="AD7" i="8"/>
  <c r="AE7" i="8"/>
  <c r="AD8" i="8"/>
  <c r="AE8" i="8"/>
  <c r="AD9" i="8"/>
  <c r="AE9" i="8"/>
  <c r="AD10" i="8"/>
  <c r="AE10" i="8"/>
  <c r="AD11" i="8"/>
  <c r="AE11" i="8"/>
  <c r="AD12" i="8"/>
  <c r="AE12" i="8"/>
  <c r="AD13" i="8"/>
  <c r="AE13" i="8"/>
  <c r="AD14" i="8"/>
  <c r="AE14" i="8"/>
  <c r="AD15" i="8"/>
  <c r="AE15" i="8"/>
  <c r="AD16" i="8"/>
  <c r="AE16" i="8"/>
  <c r="AD17" i="8"/>
  <c r="AE17" i="8"/>
  <c r="AD18" i="8"/>
  <c r="AE18" i="8"/>
  <c r="AD19" i="8"/>
  <c r="AE19" i="8"/>
  <c r="AD20" i="8"/>
  <c r="AE20" i="8"/>
  <c r="AD21" i="8"/>
  <c r="AE21" i="8"/>
  <c r="AD22" i="8"/>
  <c r="AE22" i="8"/>
  <c r="AD23" i="8"/>
  <c r="AE23" i="8"/>
  <c r="AD24" i="8"/>
  <c r="AE24" i="8"/>
  <c r="AD25" i="8"/>
  <c r="AE25" i="8"/>
  <c r="AD26" i="8"/>
  <c r="AE26" i="8"/>
  <c r="AD27" i="8"/>
  <c r="AE27" i="8"/>
  <c r="AD28" i="8"/>
  <c r="AE28" i="8"/>
  <c r="AD29" i="8"/>
  <c r="AE29" i="8"/>
  <c r="AD30" i="8"/>
  <c r="AE30" i="8"/>
  <c r="AD31" i="8"/>
  <c r="AE31" i="8"/>
  <c r="AD32" i="8"/>
  <c r="AE32" i="8"/>
  <c r="AD33" i="8"/>
  <c r="AE33" i="8"/>
  <c r="AD34" i="8"/>
  <c r="AE34" i="8"/>
  <c r="AD35" i="8"/>
  <c r="AE35" i="8"/>
  <c r="AD36" i="8"/>
  <c r="AE36" i="8"/>
  <c r="AD37" i="8"/>
  <c r="AE37" i="8"/>
  <c r="AD38" i="8"/>
  <c r="AE38" i="8"/>
  <c r="AD39" i="8"/>
  <c r="AE39" i="8"/>
  <c r="AD40" i="8"/>
  <c r="AE40" i="8"/>
  <c r="AD41" i="8"/>
  <c r="AE41" i="8"/>
  <c r="AD42" i="8"/>
  <c r="AE42" i="8"/>
  <c r="AD43" i="8"/>
  <c r="AE43" i="8"/>
  <c r="AD44" i="8"/>
  <c r="AE44" i="8"/>
  <c r="AD45" i="8"/>
  <c r="AE45" i="8"/>
  <c r="AD46" i="8"/>
  <c r="AE46" i="8"/>
  <c r="AD47" i="8"/>
  <c r="AE47" i="8"/>
  <c r="AD48" i="8"/>
  <c r="AE48" i="8"/>
  <c r="AD49" i="8"/>
  <c r="AE49" i="8"/>
  <c r="AD50" i="8"/>
  <c r="AE50" i="8"/>
  <c r="AD51" i="8"/>
  <c r="AE51" i="8"/>
  <c r="AD52" i="8"/>
  <c r="AE52" i="8"/>
  <c r="AD53" i="8"/>
  <c r="AE53" i="8"/>
  <c r="AD54" i="8"/>
  <c r="AE54" i="8"/>
  <c r="AD55" i="8"/>
  <c r="AE55" i="8"/>
  <c r="AD56" i="8"/>
  <c r="AE56" i="8"/>
  <c r="AD57" i="8"/>
  <c r="AE57" i="8"/>
  <c r="AD58" i="8"/>
  <c r="AE58" i="8"/>
  <c r="AD59" i="8"/>
  <c r="AE59" i="8"/>
  <c r="AD60" i="8"/>
  <c r="AE60" i="8"/>
  <c r="AD61" i="8"/>
  <c r="AE61" i="8"/>
  <c r="AD62" i="8"/>
  <c r="AE62" i="8"/>
  <c r="AD63" i="8"/>
  <c r="AE63" i="8"/>
  <c r="AD64" i="8"/>
  <c r="AE64" i="8"/>
  <c r="AD65" i="8"/>
  <c r="AE65" i="8"/>
  <c r="AD66" i="8"/>
  <c r="AE66" i="8"/>
  <c r="AD67" i="8"/>
  <c r="AE67" i="8"/>
  <c r="AD68" i="8"/>
  <c r="AE68" i="8"/>
  <c r="AE2" i="8"/>
  <c r="AD2" i="8"/>
  <c r="F8" i="8"/>
  <c r="C8" i="8"/>
  <c r="K7" i="28"/>
  <c r="M7" i="28"/>
  <c r="F7" i="28"/>
  <c r="C7" i="28"/>
  <c r="F43" i="17" l="1"/>
  <c r="Q60" i="30" l="1"/>
  <c r="Q59" i="30"/>
  <c r="Q58" i="30"/>
  <c r="Q57" i="30"/>
  <c r="Q56" i="30"/>
  <c r="Q55" i="30"/>
  <c r="Q54" i="30"/>
  <c r="Q53" i="30"/>
  <c r="Q52" i="30"/>
  <c r="Q51" i="30"/>
  <c r="Q50" i="30"/>
  <c r="Q49" i="30"/>
  <c r="Q48" i="30"/>
  <c r="Q47" i="30"/>
  <c r="Q46" i="30"/>
  <c r="Q45" i="30"/>
  <c r="Q44" i="30"/>
  <c r="Q43" i="30"/>
  <c r="Q42" i="30"/>
  <c r="Q41" i="30"/>
  <c r="Q40" i="30"/>
  <c r="M26" i="10"/>
  <c r="H26" i="10"/>
  <c r="K26" i="10"/>
  <c r="F26" i="10"/>
  <c r="C26" i="10"/>
  <c r="F22" i="10"/>
  <c r="C12" i="22" l="1"/>
  <c r="F12" i="22"/>
  <c r="H12" i="22"/>
  <c r="K12" i="22"/>
  <c r="M12" i="22"/>
  <c r="D35" i="38"/>
  <c r="G35" i="38"/>
  <c r="H35" i="38" s="1"/>
  <c r="I35" i="38"/>
  <c r="J35" i="38" s="1"/>
  <c r="K16" i="25"/>
  <c r="K4" i="5"/>
  <c r="K4" i="22"/>
  <c r="K6" i="7"/>
  <c r="K15" i="25"/>
  <c r="K14" i="25"/>
  <c r="K8" i="10"/>
  <c r="Q7" i="29"/>
  <c r="Q3" i="29"/>
  <c r="K3" i="29"/>
  <c r="H34" i="7"/>
  <c r="K5" i="7"/>
  <c r="K7" i="10"/>
  <c r="K13" i="25"/>
  <c r="K12" i="25"/>
  <c r="K11" i="25"/>
  <c r="K10" i="25"/>
  <c r="D24" i="38"/>
  <c r="F2" i="39"/>
  <c r="M8" i="39"/>
  <c r="K8" i="39"/>
  <c r="H8" i="39"/>
  <c r="C8" i="39"/>
  <c r="F8" i="39"/>
  <c r="C9" i="29"/>
  <c r="F9" i="29"/>
  <c r="K3" i="31"/>
  <c r="AD3" i="32"/>
  <c r="AE3" i="32"/>
  <c r="AD4" i="32"/>
  <c r="AE4" i="32"/>
  <c r="AD5" i="32"/>
  <c r="AE5" i="32"/>
  <c r="AD6" i="32"/>
  <c r="AE6" i="32"/>
  <c r="AD7" i="32"/>
  <c r="AE7" i="32"/>
  <c r="AD8" i="32"/>
  <c r="AE8" i="32"/>
  <c r="AD9" i="32"/>
  <c r="AE9" i="32"/>
  <c r="AD10" i="32"/>
  <c r="AE10" i="32"/>
  <c r="AD11" i="32"/>
  <c r="AE11" i="32"/>
  <c r="AD12" i="32"/>
  <c r="AE12" i="32"/>
  <c r="AD13" i="32"/>
  <c r="AE13" i="32"/>
  <c r="AD14" i="32"/>
  <c r="AE14" i="32"/>
  <c r="AD15" i="32"/>
  <c r="AE15" i="32"/>
  <c r="AD16" i="32"/>
  <c r="AE16" i="32"/>
  <c r="AD17" i="32"/>
  <c r="AE17" i="32"/>
  <c r="AD18" i="32"/>
  <c r="AE18" i="32"/>
  <c r="AD19" i="32"/>
  <c r="AE19" i="32"/>
  <c r="AD20" i="32"/>
  <c r="AE20" i="32"/>
  <c r="AD21" i="32"/>
  <c r="AE21" i="32"/>
  <c r="AD22" i="32"/>
  <c r="AE22" i="32"/>
  <c r="AD23" i="32"/>
  <c r="AE23" i="32"/>
  <c r="AD24" i="32"/>
  <c r="AE24" i="32"/>
  <c r="AD25" i="32"/>
  <c r="AE25" i="32"/>
  <c r="AD26" i="32"/>
  <c r="AE26" i="32"/>
  <c r="AD27" i="32"/>
  <c r="AE27" i="32"/>
  <c r="AD28" i="32"/>
  <c r="AE28" i="32"/>
  <c r="AD29" i="32"/>
  <c r="AE29" i="32"/>
  <c r="AD30" i="32"/>
  <c r="AE30" i="32"/>
  <c r="AD31" i="32"/>
  <c r="AE31" i="32"/>
  <c r="AD32" i="32"/>
  <c r="AE32" i="32"/>
  <c r="AD33" i="32"/>
  <c r="AE33" i="32"/>
  <c r="AD34" i="32"/>
  <c r="AE34" i="32"/>
  <c r="AD35" i="32"/>
  <c r="AE35" i="32"/>
  <c r="AD36" i="32"/>
  <c r="AE36" i="32"/>
  <c r="AD37" i="32"/>
  <c r="AE37" i="32"/>
  <c r="AD38" i="32"/>
  <c r="AE38" i="32"/>
  <c r="AD39" i="32"/>
  <c r="AE39" i="32"/>
  <c r="AD40" i="32"/>
  <c r="AE40" i="32"/>
  <c r="AD41" i="32"/>
  <c r="AE41" i="32"/>
  <c r="AD42" i="32"/>
  <c r="AE42" i="32"/>
  <c r="AD43" i="32"/>
  <c r="AE43" i="32"/>
  <c r="AD44" i="32"/>
  <c r="AE44" i="32"/>
  <c r="AD45" i="32"/>
  <c r="AE45" i="32"/>
  <c r="AD46" i="32"/>
  <c r="AE46" i="32"/>
  <c r="AD47" i="32"/>
  <c r="AE47" i="32"/>
  <c r="AD48" i="32"/>
  <c r="AE48" i="32"/>
  <c r="AD49" i="32"/>
  <c r="AE49" i="32"/>
  <c r="AD50" i="32"/>
  <c r="AE50" i="32"/>
  <c r="AD51" i="32"/>
  <c r="AE51" i="32"/>
  <c r="AD52" i="32"/>
  <c r="AE52" i="32"/>
  <c r="AD53" i="32"/>
  <c r="AE53" i="32"/>
  <c r="AD54" i="32"/>
  <c r="AE54" i="32"/>
  <c r="AD55" i="32"/>
  <c r="AE55" i="32"/>
  <c r="AD56" i="32"/>
  <c r="AE56" i="32"/>
  <c r="AD57" i="32"/>
  <c r="AE57" i="32"/>
  <c r="AD58" i="32"/>
  <c r="AE58" i="32"/>
  <c r="AD59" i="32"/>
  <c r="AE59" i="32"/>
  <c r="AD60" i="32"/>
  <c r="AE60" i="32"/>
  <c r="AD61" i="32"/>
  <c r="AE61" i="32"/>
  <c r="AD62" i="32"/>
  <c r="AE62" i="32"/>
  <c r="AD63" i="32"/>
  <c r="AE63" i="32"/>
  <c r="AD64" i="32"/>
  <c r="AE64" i="32"/>
  <c r="AD65" i="32"/>
  <c r="AE65" i="32"/>
  <c r="AD66" i="32"/>
  <c r="AE66" i="32"/>
  <c r="AD67" i="32"/>
  <c r="AE67" i="32"/>
  <c r="AD68" i="32"/>
  <c r="AE68" i="32"/>
  <c r="AD69" i="32"/>
  <c r="AE69" i="32"/>
  <c r="AE2" i="32"/>
  <c r="AD2" i="32"/>
  <c r="Q3" i="21"/>
  <c r="Q7" i="21"/>
  <c r="K3" i="21"/>
  <c r="C10" i="31"/>
  <c r="F5" i="31"/>
  <c r="Q2" i="39" l="1"/>
  <c r="Q5" i="39" s="1"/>
  <c r="Q61" i="8"/>
  <c r="Q60" i="8"/>
  <c r="Q59" i="8"/>
  <c r="Q58" i="8"/>
  <c r="Q57" i="8"/>
  <c r="Q56" i="8"/>
  <c r="Q55" i="8"/>
  <c r="Q54" i="8"/>
  <c r="Q53" i="8"/>
  <c r="Q52" i="8"/>
  <c r="Q51" i="8"/>
  <c r="Q50" i="8"/>
  <c r="Q49" i="8"/>
  <c r="Q48" i="8"/>
  <c r="Q47" i="8"/>
  <c r="Q46" i="8"/>
  <c r="Q45" i="8"/>
  <c r="Q44" i="8"/>
  <c r="Q43" i="8"/>
  <c r="Q42" i="8"/>
  <c r="Q41" i="8"/>
  <c r="C8" i="33"/>
  <c r="K8" i="33"/>
  <c r="F8" i="33"/>
  <c r="AD3" i="33"/>
  <c r="AE3" i="33"/>
  <c r="AD4" i="33"/>
  <c r="AE4" i="33"/>
  <c r="AD5" i="33"/>
  <c r="AE5" i="33"/>
  <c r="AD6" i="33"/>
  <c r="AE6" i="33"/>
  <c r="AD7" i="33"/>
  <c r="AE7" i="33"/>
  <c r="AD8" i="33"/>
  <c r="AE8" i="33"/>
  <c r="AD9" i="33"/>
  <c r="AE9" i="33"/>
  <c r="AD10" i="33"/>
  <c r="AE10" i="33"/>
  <c r="AD11" i="33"/>
  <c r="AE11" i="33"/>
  <c r="AD12" i="33"/>
  <c r="AE12" i="33"/>
  <c r="AD13" i="33"/>
  <c r="AE13" i="33"/>
  <c r="AD14" i="33"/>
  <c r="AE14" i="33"/>
  <c r="AD15" i="33"/>
  <c r="AE15" i="33"/>
  <c r="AD16" i="33"/>
  <c r="AE16" i="33"/>
  <c r="AD17" i="33"/>
  <c r="AE17" i="33"/>
  <c r="AD18" i="33"/>
  <c r="AE18" i="33"/>
  <c r="AD19" i="33"/>
  <c r="AE19" i="33"/>
  <c r="AD20" i="33"/>
  <c r="AE20" i="33"/>
  <c r="AD21" i="33"/>
  <c r="AE21" i="33"/>
  <c r="AD22" i="33"/>
  <c r="AE22" i="33"/>
  <c r="AD23" i="33"/>
  <c r="AE23" i="33"/>
  <c r="AD24" i="33"/>
  <c r="AE24" i="33"/>
  <c r="AD25" i="33"/>
  <c r="AE25" i="33"/>
  <c r="AD26" i="33"/>
  <c r="AE26" i="33"/>
  <c r="AD27" i="33"/>
  <c r="AE27" i="33"/>
  <c r="AD28" i="33"/>
  <c r="AE28" i="33"/>
  <c r="AD29" i="33"/>
  <c r="AE29" i="33"/>
  <c r="AD30" i="33"/>
  <c r="AE30" i="33"/>
  <c r="AD31" i="33"/>
  <c r="AE31" i="33"/>
  <c r="AD32" i="33"/>
  <c r="AE32" i="33"/>
  <c r="AD33" i="33"/>
  <c r="AE33" i="33"/>
  <c r="AD34" i="33"/>
  <c r="AE34" i="33"/>
  <c r="AD35" i="33"/>
  <c r="AE35" i="33"/>
  <c r="AD36" i="33"/>
  <c r="AE36" i="33"/>
  <c r="AD37" i="33"/>
  <c r="AE37" i="33"/>
  <c r="AD38" i="33"/>
  <c r="AE38" i="33"/>
  <c r="AD39" i="33"/>
  <c r="AE39" i="33"/>
  <c r="AD40" i="33"/>
  <c r="AE40" i="33"/>
  <c r="AD41" i="33"/>
  <c r="AE41" i="33"/>
  <c r="AD42" i="33"/>
  <c r="AE42" i="33"/>
  <c r="AD43" i="33"/>
  <c r="AE43" i="33"/>
  <c r="AD44" i="33"/>
  <c r="AE44" i="33"/>
  <c r="AD45" i="33"/>
  <c r="AE45" i="33"/>
  <c r="AD46" i="33"/>
  <c r="AE46" i="33"/>
  <c r="AD47" i="33"/>
  <c r="AE47" i="33"/>
  <c r="AD48" i="33"/>
  <c r="AE48" i="33"/>
  <c r="AD49" i="33"/>
  <c r="AE49" i="33"/>
  <c r="AD50" i="33"/>
  <c r="AE50" i="33"/>
  <c r="AD51" i="33"/>
  <c r="AE51" i="33"/>
  <c r="AD52" i="33"/>
  <c r="AE52" i="33"/>
  <c r="AD53" i="33"/>
  <c r="AE53" i="33"/>
  <c r="AD54" i="33"/>
  <c r="AE54" i="33"/>
  <c r="AD55" i="33"/>
  <c r="AE55" i="33"/>
  <c r="AD56" i="33"/>
  <c r="AE56" i="33"/>
  <c r="AD57" i="33"/>
  <c r="AE57" i="33"/>
  <c r="AD58" i="33"/>
  <c r="AE58" i="33"/>
  <c r="AD59" i="33"/>
  <c r="AE59" i="33"/>
  <c r="AD60" i="33"/>
  <c r="AE60" i="33"/>
  <c r="AD61" i="33"/>
  <c r="AE61" i="33"/>
  <c r="AD62" i="33"/>
  <c r="AE62" i="33"/>
  <c r="AD63" i="33"/>
  <c r="AE63" i="33"/>
  <c r="AD64" i="33"/>
  <c r="AE64" i="33"/>
  <c r="AD65" i="33"/>
  <c r="AE65" i="33"/>
  <c r="AD66" i="33"/>
  <c r="AE66" i="33"/>
  <c r="AD67" i="33"/>
  <c r="AE67" i="33"/>
  <c r="AD68" i="33"/>
  <c r="AE68" i="33"/>
  <c r="AE2" i="33"/>
  <c r="AD2" i="33"/>
  <c r="Q3" i="39" l="1"/>
  <c r="Q6" i="39" s="1"/>
  <c r="Q7" i="39" s="1"/>
  <c r="K8" i="17"/>
  <c r="D34" i="38"/>
  <c r="G34" i="38"/>
  <c r="H34" i="38"/>
  <c r="I34" i="38"/>
  <c r="J34" i="38" s="1"/>
  <c r="M6" i="21"/>
  <c r="M15" i="20"/>
  <c r="Q3" i="20" s="1"/>
  <c r="AD3" i="24" l="1"/>
  <c r="AE3" i="24"/>
  <c r="AD4" i="24"/>
  <c r="AE4" i="24"/>
  <c r="AD5" i="24"/>
  <c r="AE5" i="24"/>
  <c r="AD6" i="24"/>
  <c r="AE6" i="24"/>
  <c r="AD7" i="24"/>
  <c r="AE7" i="24"/>
  <c r="AD8" i="24"/>
  <c r="AE8" i="24"/>
  <c r="AD9" i="24"/>
  <c r="AE9" i="24"/>
  <c r="AD10" i="24"/>
  <c r="AE10" i="24"/>
  <c r="AD11" i="24"/>
  <c r="AE11" i="24"/>
  <c r="AD12" i="24"/>
  <c r="AE12" i="24"/>
  <c r="AD13" i="24"/>
  <c r="AE13" i="24"/>
  <c r="AD14" i="24"/>
  <c r="AE14" i="24"/>
  <c r="AD15" i="24"/>
  <c r="AE15" i="24"/>
  <c r="AD16" i="24"/>
  <c r="AE16" i="24"/>
  <c r="AD17" i="24"/>
  <c r="AE17" i="24"/>
  <c r="AD18" i="24"/>
  <c r="AE18" i="24"/>
  <c r="AD19" i="24"/>
  <c r="AE19" i="24"/>
  <c r="AD20" i="24"/>
  <c r="AE20" i="24"/>
  <c r="AD21" i="24"/>
  <c r="AE21" i="24"/>
  <c r="AD22" i="24"/>
  <c r="AE22" i="24"/>
  <c r="AD23" i="24"/>
  <c r="AE23" i="24"/>
  <c r="AD24" i="24"/>
  <c r="AE24" i="24"/>
  <c r="AD25" i="24"/>
  <c r="AE25" i="24"/>
  <c r="AD26" i="24"/>
  <c r="AE26" i="24"/>
  <c r="AD27" i="24"/>
  <c r="AE27" i="24"/>
  <c r="AD28" i="24"/>
  <c r="AE28" i="24"/>
  <c r="AD29" i="24"/>
  <c r="AE29" i="24"/>
  <c r="AD30" i="24"/>
  <c r="AE30" i="24"/>
  <c r="AD31" i="24"/>
  <c r="AE31" i="24"/>
  <c r="AD32" i="24"/>
  <c r="AE32" i="24"/>
  <c r="AD33" i="24"/>
  <c r="AE33" i="24"/>
  <c r="AD34" i="24"/>
  <c r="AE34" i="24"/>
  <c r="AD35" i="24"/>
  <c r="AE35" i="24"/>
  <c r="AD36" i="24"/>
  <c r="AE36" i="24"/>
  <c r="AD37" i="24"/>
  <c r="AE37" i="24"/>
  <c r="AD38" i="24"/>
  <c r="AE38" i="24"/>
  <c r="AD39" i="24"/>
  <c r="AE39" i="24"/>
  <c r="AD40" i="24"/>
  <c r="AE40" i="24"/>
  <c r="AD41" i="24"/>
  <c r="AE41" i="24"/>
  <c r="AD42" i="24"/>
  <c r="AE42" i="24"/>
  <c r="AD43" i="24"/>
  <c r="AE43" i="24"/>
  <c r="AD44" i="24"/>
  <c r="AE44" i="24"/>
  <c r="AD45" i="24"/>
  <c r="AE45" i="24"/>
  <c r="AD46" i="24"/>
  <c r="AE46" i="24"/>
  <c r="AD47" i="24"/>
  <c r="AE47" i="24"/>
  <c r="AD48" i="24"/>
  <c r="AE48" i="24"/>
  <c r="AD49" i="24"/>
  <c r="AE49" i="24"/>
  <c r="AD50" i="24"/>
  <c r="AE50" i="24"/>
  <c r="AD51" i="24"/>
  <c r="AE51" i="24"/>
  <c r="AD52" i="24"/>
  <c r="AE52" i="24"/>
  <c r="AD53" i="24"/>
  <c r="AE53" i="24"/>
  <c r="AD54" i="24"/>
  <c r="AE54" i="24"/>
  <c r="AD55" i="24"/>
  <c r="AE55" i="24"/>
  <c r="AD56" i="24"/>
  <c r="AE56" i="24"/>
  <c r="AD57" i="24"/>
  <c r="AE57" i="24"/>
  <c r="AD58" i="24"/>
  <c r="AE58" i="24"/>
  <c r="AD59" i="24"/>
  <c r="AE59" i="24"/>
  <c r="AD60" i="24"/>
  <c r="AE60" i="24"/>
  <c r="AD61" i="24"/>
  <c r="AE61" i="24"/>
  <c r="AD62" i="24"/>
  <c r="AE62" i="24"/>
  <c r="AD63" i="24"/>
  <c r="AE63" i="24"/>
  <c r="AD64" i="24"/>
  <c r="AE64" i="24"/>
  <c r="AD65" i="24"/>
  <c r="AE65" i="24"/>
  <c r="AD66" i="24"/>
  <c r="AE66" i="24"/>
  <c r="AD67" i="24"/>
  <c r="AE67" i="24"/>
  <c r="AD68" i="24"/>
  <c r="AE68" i="24"/>
  <c r="AD69" i="24"/>
  <c r="AE69" i="24"/>
  <c r="AE2" i="24"/>
  <c r="AD2" i="24"/>
  <c r="C17" i="5"/>
  <c r="F17" i="5"/>
  <c r="M9" i="29" l="1"/>
  <c r="F9" i="22"/>
  <c r="K5" i="13"/>
  <c r="I33" i="38"/>
  <c r="J33" i="38"/>
  <c r="H32" i="38"/>
  <c r="H33" i="38"/>
  <c r="D32" i="38"/>
  <c r="D33" i="38"/>
  <c r="G32" i="38"/>
  <c r="G33" i="38"/>
  <c r="I32" i="38"/>
  <c r="J32" i="38" s="1"/>
  <c r="D31" i="38" l="1"/>
  <c r="G31" i="38"/>
  <c r="H31" i="38" s="1"/>
  <c r="I31" i="38"/>
  <c r="J31" i="38"/>
  <c r="F4" i="31"/>
  <c r="F10" i="31" s="1"/>
  <c r="C15" i="4"/>
  <c r="F15" i="4"/>
  <c r="F13" i="4"/>
  <c r="F3" i="25"/>
  <c r="F45" i="17"/>
  <c r="C45" i="17"/>
  <c r="F12" i="4"/>
  <c r="D30" i="38"/>
  <c r="G30" i="38"/>
  <c r="H30" i="38"/>
  <c r="I30" i="38"/>
  <c r="J30" i="38"/>
  <c r="M17" i="13" l="1"/>
  <c r="K17" i="13"/>
  <c r="H17" i="13"/>
  <c r="C17" i="13"/>
  <c r="F17" i="13"/>
  <c r="F14" i="13"/>
  <c r="G29" i="38"/>
  <c r="H29" i="38" s="1"/>
  <c r="D29" i="38"/>
  <c r="I29" i="38"/>
  <c r="J29" i="38"/>
  <c r="F42" i="17" l="1"/>
  <c r="M16" i="3"/>
  <c r="K16" i="3"/>
  <c r="H16" i="3"/>
  <c r="F16" i="3"/>
  <c r="C16" i="3"/>
  <c r="F14" i="3"/>
  <c r="M6" i="26"/>
  <c r="Q3" i="26" s="1"/>
  <c r="G4" i="38"/>
  <c r="G5" i="38"/>
  <c r="G6" i="38"/>
  <c r="G7" i="38"/>
  <c r="G8" i="38"/>
  <c r="G9" i="38"/>
  <c r="G10" i="38"/>
  <c r="G11" i="38"/>
  <c r="G12" i="38"/>
  <c r="G13" i="38"/>
  <c r="G14" i="38"/>
  <c r="G15" i="38"/>
  <c r="G16" i="38"/>
  <c r="G17" i="38"/>
  <c r="G18" i="38"/>
  <c r="G19" i="38"/>
  <c r="G20" i="38"/>
  <c r="G21" i="38"/>
  <c r="G22" i="38"/>
  <c r="G23" i="38"/>
  <c r="G24" i="38"/>
  <c r="G25" i="38"/>
  <c r="G26" i="38"/>
  <c r="G27" i="38"/>
  <c r="G28" i="38"/>
  <c r="H28" i="38"/>
  <c r="D28" i="38"/>
  <c r="I28" i="38"/>
  <c r="J28" i="38" s="1"/>
  <c r="D4" i="38" l="1"/>
  <c r="D5" i="38"/>
  <c r="D6" i="38"/>
  <c r="D7" i="38"/>
  <c r="D8" i="38"/>
  <c r="D9" i="38"/>
  <c r="D10" i="38"/>
  <c r="D11" i="38"/>
  <c r="D12" i="38"/>
  <c r="D13" i="38"/>
  <c r="D14" i="38"/>
  <c r="D15" i="38"/>
  <c r="D16" i="38"/>
  <c r="D17" i="38"/>
  <c r="D18" i="38"/>
  <c r="D19" i="38"/>
  <c r="D20" i="38"/>
  <c r="D21" i="38"/>
  <c r="D22" i="38"/>
  <c r="D23" i="38"/>
  <c r="D25" i="38"/>
  <c r="D26" i="38"/>
  <c r="D27" i="38"/>
  <c r="D3" i="38"/>
  <c r="H4" i="38"/>
  <c r="H5" i="38"/>
  <c r="H6" i="38"/>
  <c r="H7" i="38"/>
  <c r="H8" i="38"/>
  <c r="H9" i="38"/>
  <c r="H10" i="38"/>
  <c r="H11" i="38"/>
  <c r="H12" i="38"/>
  <c r="H13" i="38"/>
  <c r="H14" i="38"/>
  <c r="H15" i="38"/>
  <c r="H16" i="38"/>
  <c r="H17" i="38"/>
  <c r="H18" i="38"/>
  <c r="H19" i="38"/>
  <c r="H20" i="38"/>
  <c r="H21" i="38"/>
  <c r="H22" i="38"/>
  <c r="H23" i="38"/>
  <c r="H24" i="38"/>
  <c r="H25" i="38"/>
  <c r="H26" i="38"/>
  <c r="H27" i="38"/>
  <c r="G3" i="38"/>
  <c r="H3" i="38" s="1"/>
  <c r="I2" i="38"/>
  <c r="I3" i="38"/>
  <c r="I4" i="38"/>
  <c r="I5" i="38"/>
  <c r="I6" i="38"/>
  <c r="I7" i="38"/>
  <c r="I8" i="38"/>
  <c r="I9" i="38"/>
  <c r="I10" i="38"/>
  <c r="I11" i="38"/>
  <c r="I12" i="38"/>
  <c r="I13" i="38"/>
  <c r="I14" i="38"/>
  <c r="I15" i="38"/>
  <c r="I16" i="38"/>
  <c r="I17" i="38"/>
  <c r="I18" i="38"/>
  <c r="I19" i="38"/>
  <c r="I20" i="38"/>
  <c r="I21" i="38"/>
  <c r="I22" i="38"/>
  <c r="I23" i="38"/>
  <c r="I24" i="38"/>
  <c r="I25" i="38"/>
  <c r="I26" i="38"/>
  <c r="I27" i="38"/>
  <c r="J27" i="38" s="1"/>
  <c r="F6" i="24"/>
  <c r="C9" i="24"/>
  <c r="F13" i="3"/>
  <c r="F4" i="30"/>
  <c r="K34" i="7"/>
  <c r="C34" i="7"/>
  <c r="F34" i="7"/>
  <c r="F31" i="7"/>
  <c r="F30" i="7"/>
  <c r="F29" i="7"/>
  <c r="P66" i="32" l="1"/>
  <c r="P65" i="32"/>
  <c r="P64" i="32"/>
  <c r="P63" i="32"/>
  <c r="P62" i="32"/>
  <c r="P61" i="32"/>
  <c r="P60" i="32"/>
  <c r="P59" i="32"/>
  <c r="P58" i="32"/>
  <c r="P57" i="32"/>
  <c r="P56" i="32"/>
  <c r="P55" i="32"/>
  <c r="P54" i="32"/>
  <c r="P53" i="32"/>
  <c r="P52" i="32"/>
  <c r="P51" i="32"/>
  <c r="P50" i="32"/>
  <c r="P49" i="32"/>
  <c r="P48" i="32"/>
  <c r="P47" i="32"/>
  <c r="P46" i="32"/>
  <c r="K9" i="25"/>
  <c r="F4" i="33"/>
  <c r="F10" i="4"/>
  <c r="F11" i="4"/>
  <c r="J26" i="38"/>
  <c r="N162" i="1" l="1"/>
  <c r="J24" i="38" l="1"/>
  <c r="J23" i="38"/>
  <c r="J22" i="38"/>
  <c r="J21" i="38"/>
  <c r="J20" i="38"/>
  <c r="J19" i="38"/>
  <c r="J18" i="38"/>
  <c r="J17" i="38"/>
  <c r="J16" i="38"/>
  <c r="J15" i="38"/>
  <c r="J14" i="38"/>
  <c r="J13" i="38"/>
  <c r="J12" i="38"/>
  <c r="J11" i="38"/>
  <c r="J10" i="38"/>
  <c r="J9" i="38"/>
  <c r="J8" i="38"/>
  <c r="J7" i="38"/>
  <c r="J6" i="38"/>
  <c r="J5" i="38"/>
  <c r="J4" i="38"/>
  <c r="J3" i="38"/>
  <c r="J2" i="38"/>
  <c r="K7" i="4"/>
  <c r="F41" i="17"/>
  <c r="F28" i="7"/>
  <c r="F27" i="7"/>
  <c r="F21" i="10"/>
  <c r="F13" i="13"/>
  <c r="F8" i="22"/>
  <c r="F32" i="25"/>
  <c r="F40" i="17"/>
  <c r="F6" i="32"/>
  <c r="F39" i="17"/>
  <c r="F50" i="1"/>
  <c r="F26" i="1"/>
  <c r="K26" i="1"/>
  <c r="F38" i="17"/>
  <c r="F4" i="28"/>
  <c r="J25" i="38" l="1"/>
  <c r="D120" i="1"/>
  <c r="K28" i="1"/>
  <c r="M50" i="1" l="1"/>
  <c r="F118" i="1" l="1"/>
  <c r="F119" i="1"/>
  <c r="F121" i="1"/>
  <c r="F120" i="1"/>
  <c r="K137" i="1"/>
  <c r="K124" i="1"/>
  <c r="K2" i="22"/>
  <c r="K3" i="16"/>
  <c r="K2" i="21"/>
  <c r="K116" i="1"/>
  <c r="K3" i="18"/>
  <c r="K2" i="29"/>
  <c r="K2" i="7"/>
  <c r="K3" i="7"/>
  <c r="K4" i="7"/>
  <c r="K41" i="1"/>
  <c r="K2" i="14"/>
  <c r="K3" i="22"/>
  <c r="K119" i="1"/>
  <c r="K120" i="1"/>
  <c r="K118" i="1"/>
  <c r="K122" i="1" l="1"/>
  <c r="F122" i="1"/>
  <c r="AE68" i="4" l="1"/>
  <c r="AD68" i="4"/>
  <c r="AE67" i="4"/>
  <c r="AD67" i="4"/>
  <c r="AE66" i="4"/>
  <c r="AD66" i="4"/>
  <c r="AE65" i="4"/>
  <c r="AD65" i="4"/>
  <c r="AE64" i="4"/>
  <c r="AD64" i="4"/>
  <c r="AE63" i="4"/>
  <c r="AD63" i="4"/>
  <c r="P63" i="4"/>
  <c r="AE62" i="4"/>
  <c r="AD62" i="4"/>
  <c r="P62" i="4"/>
  <c r="AE61" i="4"/>
  <c r="AD61" i="4"/>
  <c r="P61" i="4"/>
  <c r="AE60" i="4"/>
  <c r="AD60" i="4"/>
  <c r="P60" i="4"/>
  <c r="AE59" i="4"/>
  <c r="AD59" i="4"/>
  <c r="P59" i="4"/>
  <c r="AE58" i="4"/>
  <c r="AD58" i="4"/>
  <c r="P58" i="4"/>
  <c r="AE57" i="4"/>
  <c r="AD57" i="4"/>
  <c r="P57" i="4"/>
  <c r="AE56" i="4"/>
  <c r="AD56" i="4"/>
  <c r="P56" i="4"/>
  <c r="AE55" i="4"/>
  <c r="AD55" i="4"/>
  <c r="P55" i="4"/>
  <c r="AE54" i="4"/>
  <c r="AD54" i="4"/>
  <c r="P54" i="4"/>
  <c r="AE53" i="4"/>
  <c r="AD53" i="4"/>
  <c r="P53" i="4"/>
  <c r="AE52" i="4"/>
  <c r="AD52" i="4"/>
  <c r="P52" i="4"/>
  <c r="AE51" i="4"/>
  <c r="AD51" i="4"/>
  <c r="P51" i="4"/>
  <c r="AE50" i="4"/>
  <c r="AD50" i="4"/>
  <c r="P50" i="4"/>
  <c r="AE49" i="4"/>
  <c r="AD49" i="4"/>
  <c r="P49" i="4"/>
  <c r="AE48" i="4"/>
  <c r="AD48" i="4"/>
  <c r="P48" i="4"/>
  <c r="AE47" i="4"/>
  <c r="AD47" i="4"/>
  <c r="P47" i="4"/>
  <c r="AE46" i="4"/>
  <c r="AD46" i="4"/>
  <c r="P46" i="4"/>
  <c r="AE45" i="4"/>
  <c r="AD45" i="4"/>
  <c r="P45" i="4"/>
  <c r="AE44" i="4"/>
  <c r="AD44" i="4"/>
  <c r="P44" i="4"/>
  <c r="AE43" i="4"/>
  <c r="AD43" i="4"/>
  <c r="P43" i="4"/>
  <c r="AE42" i="4"/>
  <c r="AD42" i="4"/>
  <c r="AE41" i="4"/>
  <c r="AD41" i="4"/>
  <c r="AE40" i="4"/>
  <c r="AD40" i="4"/>
  <c r="AE39" i="4"/>
  <c r="AD39" i="4"/>
  <c r="AE38" i="4"/>
  <c r="AD38" i="4"/>
  <c r="AE37" i="4"/>
  <c r="AD37" i="4"/>
  <c r="AE36" i="4"/>
  <c r="AD36" i="4"/>
  <c r="AE35" i="4"/>
  <c r="AD35" i="4"/>
  <c r="AE34" i="4"/>
  <c r="AD34" i="4"/>
  <c r="AE33" i="4"/>
  <c r="AD33" i="4"/>
  <c r="AE32" i="4"/>
  <c r="AD32" i="4"/>
  <c r="AE31" i="4"/>
  <c r="AD31" i="4"/>
  <c r="AE30" i="4"/>
  <c r="AD30" i="4"/>
  <c r="AE29" i="4"/>
  <c r="AD29" i="4"/>
  <c r="AE28" i="4"/>
  <c r="AD28" i="4"/>
  <c r="AE27" i="4"/>
  <c r="AD27" i="4"/>
  <c r="AE26" i="4"/>
  <c r="AD26" i="4"/>
  <c r="AE25" i="4"/>
  <c r="AD25" i="4"/>
  <c r="AE24" i="4"/>
  <c r="AD24" i="4"/>
  <c r="AE23" i="4"/>
  <c r="AD23" i="4"/>
  <c r="AE22" i="4"/>
  <c r="AD22" i="4"/>
  <c r="AE21" i="4"/>
  <c r="AD21" i="4"/>
  <c r="AE20" i="4"/>
  <c r="AD20" i="4"/>
  <c r="AE19" i="4"/>
  <c r="AD19" i="4"/>
  <c r="AE18" i="4"/>
  <c r="AD18" i="4"/>
  <c r="AE17" i="4"/>
  <c r="AD17" i="4"/>
  <c r="AE16" i="4"/>
  <c r="AD16" i="4"/>
  <c r="AE15" i="4"/>
  <c r="AD15" i="4"/>
  <c r="AE14" i="4"/>
  <c r="AD14" i="4"/>
  <c r="AE13" i="4"/>
  <c r="AD13" i="4"/>
  <c r="AE12" i="4"/>
  <c r="AD12" i="4"/>
  <c r="AE11" i="4"/>
  <c r="AD11" i="4"/>
  <c r="AE10" i="4"/>
  <c r="AD10" i="4"/>
  <c r="H15" i="4"/>
  <c r="AE9" i="4"/>
  <c r="AD9" i="4"/>
  <c r="F9" i="4"/>
  <c r="AE8" i="4"/>
  <c r="AD8" i="4"/>
  <c r="F8" i="4"/>
  <c r="AE7" i="4"/>
  <c r="AD7" i="4"/>
  <c r="F7" i="4"/>
  <c r="AE6" i="4"/>
  <c r="AD6" i="4"/>
  <c r="K6" i="4"/>
  <c r="F6" i="4"/>
  <c r="AE5" i="4"/>
  <c r="AD5" i="4"/>
  <c r="K5" i="4"/>
  <c r="F5" i="4"/>
  <c r="AE4" i="4"/>
  <c r="AD4" i="4"/>
  <c r="K4" i="4"/>
  <c r="F4" i="4"/>
  <c r="AE3" i="4"/>
  <c r="AD3" i="4"/>
  <c r="K3" i="4"/>
  <c r="F3" i="4"/>
  <c r="AE2" i="4"/>
  <c r="AD2" i="4"/>
  <c r="Q2" i="4"/>
  <c r="K2" i="4"/>
  <c r="F2" i="4"/>
  <c r="F5" i="8"/>
  <c r="F4" i="8"/>
  <c r="Q3" i="8"/>
  <c r="F3" i="8"/>
  <c r="Q2" i="8"/>
  <c r="Q5" i="8" s="1"/>
  <c r="F2" i="8"/>
  <c r="P63" i="33"/>
  <c r="P62" i="33"/>
  <c r="P61" i="33"/>
  <c r="P60" i="33"/>
  <c r="P59" i="33"/>
  <c r="P58" i="33"/>
  <c r="P57" i="33"/>
  <c r="P56" i="33"/>
  <c r="P55" i="33"/>
  <c r="P54" i="33"/>
  <c r="P53" i="33"/>
  <c r="P52" i="33"/>
  <c r="P51" i="33"/>
  <c r="P50" i="33"/>
  <c r="P49" i="33"/>
  <c r="P48" i="33"/>
  <c r="P47" i="33"/>
  <c r="P46" i="33"/>
  <c r="P45" i="33"/>
  <c r="P44" i="33"/>
  <c r="P43" i="33"/>
  <c r="H8" i="33"/>
  <c r="F3" i="33"/>
  <c r="Q2" i="33"/>
  <c r="K2" i="33"/>
  <c r="F2" i="33"/>
  <c r="C6" i="26"/>
  <c r="Q2" i="26" s="1"/>
  <c r="F3" i="26"/>
  <c r="F6" i="26" s="1"/>
  <c r="F2" i="26"/>
  <c r="M8" i="30"/>
  <c r="K8" i="30"/>
  <c r="H8" i="30"/>
  <c r="F8" i="30"/>
  <c r="C8" i="30"/>
  <c r="Q2" i="30" s="1"/>
  <c r="F3" i="30"/>
  <c r="I2" i="30"/>
  <c r="F2" i="30"/>
  <c r="M8" i="32"/>
  <c r="K8" i="32"/>
  <c r="H8" i="32"/>
  <c r="F8" i="32"/>
  <c r="C8" i="32"/>
  <c r="F5" i="32"/>
  <c r="F4" i="32"/>
  <c r="F3" i="32"/>
  <c r="Q2" i="32"/>
  <c r="Q3" i="32" s="1"/>
  <c r="Q6" i="32" s="1"/>
  <c r="F2" i="32"/>
  <c r="K6" i="21"/>
  <c r="H6" i="21"/>
  <c r="F6" i="21"/>
  <c r="C6" i="21"/>
  <c r="F3" i="21"/>
  <c r="Q2" i="21"/>
  <c r="F2" i="21"/>
  <c r="P62" i="29"/>
  <c r="P61" i="29"/>
  <c r="P60" i="29"/>
  <c r="P59" i="29"/>
  <c r="P58" i="29"/>
  <c r="P57" i="29"/>
  <c r="P56" i="29"/>
  <c r="P55" i="29"/>
  <c r="P54" i="29"/>
  <c r="P53" i="29"/>
  <c r="P52" i="29"/>
  <c r="P51" i="29"/>
  <c r="P50" i="29"/>
  <c r="P49" i="29"/>
  <c r="P48" i="29"/>
  <c r="P47" i="29"/>
  <c r="P46" i="29"/>
  <c r="P45" i="29"/>
  <c r="P44" i="29"/>
  <c r="P43" i="29"/>
  <c r="P42" i="29"/>
  <c r="K9" i="29"/>
  <c r="H9" i="29"/>
  <c r="F5" i="29"/>
  <c r="F4" i="29"/>
  <c r="F3" i="29"/>
  <c r="Q2" i="29"/>
  <c r="F2" i="29"/>
  <c r="H7" i="28"/>
  <c r="F3" i="28"/>
  <c r="Q2" i="28"/>
  <c r="Q3" i="28" s="1"/>
  <c r="Q6" i="28" s="1"/>
  <c r="F2" i="28"/>
  <c r="P63" i="31"/>
  <c r="P62" i="31"/>
  <c r="P61" i="31"/>
  <c r="P60" i="31"/>
  <c r="P59" i="31"/>
  <c r="P58" i="31"/>
  <c r="P57" i="31"/>
  <c r="P56" i="31"/>
  <c r="P55" i="31"/>
  <c r="P54" i="31"/>
  <c r="P53" i="31"/>
  <c r="P52" i="31"/>
  <c r="P51" i="31"/>
  <c r="P50" i="31"/>
  <c r="P49" i="31"/>
  <c r="P48" i="31"/>
  <c r="P47" i="31"/>
  <c r="P46" i="31"/>
  <c r="P45" i="31"/>
  <c r="P44" i="31"/>
  <c r="P43" i="31"/>
  <c r="M10" i="31"/>
  <c r="K10" i="31"/>
  <c r="H10" i="31"/>
  <c r="Q2" i="31" s="1"/>
  <c r="F3" i="31"/>
  <c r="K2" i="31"/>
  <c r="F2" i="31"/>
  <c r="P61" i="34"/>
  <c r="P60" i="34"/>
  <c r="P59" i="34"/>
  <c r="P58" i="34"/>
  <c r="P57" i="34"/>
  <c r="P56" i="34"/>
  <c r="P55" i="34"/>
  <c r="P54" i="34"/>
  <c r="P53" i="34"/>
  <c r="P52" i="34"/>
  <c r="P51" i="34"/>
  <c r="P50" i="34"/>
  <c r="P49" i="34"/>
  <c r="P48" i="34"/>
  <c r="P47" i="34"/>
  <c r="P46" i="34"/>
  <c r="P45" i="34"/>
  <c r="P44" i="34"/>
  <c r="P43" i="34"/>
  <c r="P42" i="34"/>
  <c r="P41" i="34"/>
  <c r="M11" i="34"/>
  <c r="K11" i="34"/>
  <c r="H11" i="34"/>
  <c r="F11" i="34"/>
  <c r="C11" i="34"/>
  <c r="F5" i="34"/>
  <c r="F4" i="34"/>
  <c r="Q3" i="34"/>
  <c r="Q6" i="34" s="1"/>
  <c r="F3" i="34"/>
  <c r="Q2" i="34"/>
  <c r="Q5" i="34" s="1"/>
  <c r="Q7" i="34" s="1"/>
  <c r="F2" i="34"/>
  <c r="P62" i="15"/>
  <c r="P61" i="15"/>
  <c r="P60" i="15"/>
  <c r="P59" i="15"/>
  <c r="P58" i="15"/>
  <c r="P57" i="15"/>
  <c r="P56" i="15"/>
  <c r="P55" i="15"/>
  <c r="P54" i="15"/>
  <c r="P53" i="15"/>
  <c r="P52" i="15"/>
  <c r="P51" i="15"/>
  <c r="P50" i="15"/>
  <c r="P49" i="15"/>
  <c r="P48" i="15"/>
  <c r="P47" i="15"/>
  <c r="P46" i="15"/>
  <c r="P45" i="15"/>
  <c r="P44" i="15"/>
  <c r="P43" i="15"/>
  <c r="P42" i="15"/>
  <c r="M10" i="15"/>
  <c r="K10" i="15"/>
  <c r="H10" i="15"/>
  <c r="F10" i="15"/>
  <c r="C10" i="15"/>
  <c r="F8" i="15"/>
  <c r="F7" i="15"/>
  <c r="F6" i="15"/>
  <c r="F5" i="15"/>
  <c r="K4" i="15"/>
  <c r="F4" i="15"/>
  <c r="K3" i="15"/>
  <c r="F3" i="15"/>
  <c r="Q2" i="15"/>
  <c r="K2" i="15"/>
  <c r="I2" i="15"/>
  <c r="F2" i="15"/>
  <c r="P58" i="14"/>
  <c r="P57" i="14"/>
  <c r="P56" i="14"/>
  <c r="P55" i="14"/>
  <c r="P54" i="14"/>
  <c r="P53" i="14"/>
  <c r="P52" i="14"/>
  <c r="P51" i="14"/>
  <c r="P50" i="14"/>
  <c r="P49" i="14"/>
  <c r="P48" i="14"/>
  <c r="P47" i="14"/>
  <c r="P46" i="14"/>
  <c r="P45" i="14"/>
  <c r="P44" i="14"/>
  <c r="P43" i="14"/>
  <c r="P42" i="14"/>
  <c r="P41" i="14"/>
  <c r="P40" i="14"/>
  <c r="P39" i="14"/>
  <c r="P38" i="14"/>
  <c r="Q2" i="14"/>
  <c r="Q5" i="14" s="1"/>
  <c r="K8" i="18"/>
  <c r="Q3" i="18" s="1"/>
  <c r="Q6" i="18" s="1"/>
  <c r="H8" i="18"/>
  <c r="F8" i="18"/>
  <c r="C8" i="18"/>
  <c r="F6" i="18"/>
  <c r="Q5" i="18"/>
  <c r="F5" i="18"/>
  <c r="F4" i="18"/>
  <c r="F3" i="18"/>
  <c r="Q2" i="18"/>
  <c r="K2" i="18"/>
  <c r="F2" i="18"/>
  <c r="P63" i="24"/>
  <c r="P62" i="24"/>
  <c r="P61" i="24"/>
  <c r="P60" i="24"/>
  <c r="P59" i="24"/>
  <c r="P58" i="24"/>
  <c r="P57" i="24"/>
  <c r="P56" i="24"/>
  <c r="P55" i="24"/>
  <c r="P54" i="24"/>
  <c r="P53" i="24"/>
  <c r="P52" i="24"/>
  <c r="P51" i="24"/>
  <c r="P50" i="24"/>
  <c r="P49" i="24"/>
  <c r="P48" i="24"/>
  <c r="P47" i="24"/>
  <c r="P46" i="24"/>
  <c r="P45" i="24"/>
  <c r="P44" i="24"/>
  <c r="P43" i="24"/>
  <c r="M9" i="24"/>
  <c r="F5" i="24"/>
  <c r="F4" i="24"/>
  <c r="F3" i="24"/>
  <c r="Q2" i="24"/>
  <c r="Q5" i="24" s="1"/>
  <c r="F2" i="24"/>
  <c r="P56" i="22"/>
  <c r="P55" i="22"/>
  <c r="P54" i="22"/>
  <c r="P53" i="22"/>
  <c r="P52" i="22"/>
  <c r="P51" i="22"/>
  <c r="P50" i="22"/>
  <c r="P49" i="22"/>
  <c r="P48" i="22"/>
  <c r="P47" i="22"/>
  <c r="P46" i="22"/>
  <c r="P45" i="22"/>
  <c r="P44" i="22"/>
  <c r="P43" i="22"/>
  <c r="P42" i="22"/>
  <c r="P41" i="22"/>
  <c r="P40" i="22"/>
  <c r="P39" i="22"/>
  <c r="P38" i="22"/>
  <c r="P37" i="22"/>
  <c r="P36" i="22"/>
  <c r="F7" i="22"/>
  <c r="F6" i="22"/>
  <c r="F5" i="22"/>
  <c r="F4" i="22"/>
  <c r="F3" i="22"/>
  <c r="Q2" i="22"/>
  <c r="Q3" i="22" s="1"/>
  <c r="F2" i="22"/>
  <c r="H12" i="16"/>
  <c r="C12" i="16"/>
  <c r="Q2" i="16" s="1"/>
  <c r="Q5" i="16" s="1"/>
  <c r="F9" i="16"/>
  <c r="F8" i="16"/>
  <c r="F7" i="16"/>
  <c r="F6" i="16"/>
  <c r="F5" i="16"/>
  <c r="F4" i="16"/>
  <c r="F3" i="16"/>
  <c r="K2" i="16"/>
  <c r="K12" i="16" s="1"/>
  <c r="F2" i="16"/>
  <c r="K17" i="5"/>
  <c r="H17" i="5"/>
  <c r="F13" i="5"/>
  <c r="F12" i="5"/>
  <c r="F11" i="5"/>
  <c r="F10" i="5"/>
  <c r="F9" i="5"/>
  <c r="F8" i="5"/>
  <c r="F7" i="5"/>
  <c r="F6" i="5"/>
  <c r="F5" i="5"/>
  <c r="F4" i="5"/>
  <c r="K3" i="5"/>
  <c r="F3" i="5"/>
  <c r="Q2" i="5"/>
  <c r="Q5" i="5" s="1"/>
  <c r="K2" i="5"/>
  <c r="F2" i="5"/>
  <c r="AE69" i="3"/>
  <c r="AD69" i="3"/>
  <c r="AE68" i="3"/>
  <c r="AD68" i="3"/>
  <c r="AE67" i="3"/>
  <c r="AD67" i="3"/>
  <c r="AE66" i="3"/>
  <c r="AD66" i="3"/>
  <c r="AE65" i="3"/>
  <c r="AD65" i="3"/>
  <c r="AE64" i="3"/>
  <c r="AD64" i="3"/>
  <c r="AE63" i="3"/>
  <c r="AD63" i="3"/>
  <c r="AE62" i="3"/>
  <c r="AD62" i="3"/>
  <c r="AE61" i="3"/>
  <c r="AD61" i="3"/>
  <c r="AE60" i="3"/>
  <c r="AD60" i="3"/>
  <c r="Q60" i="3"/>
  <c r="AE59" i="3"/>
  <c r="AD59" i="3"/>
  <c r="Q59" i="3"/>
  <c r="AE58" i="3"/>
  <c r="AD58" i="3"/>
  <c r="Q58" i="3"/>
  <c r="AE57" i="3"/>
  <c r="AD57" i="3"/>
  <c r="Q57" i="3"/>
  <c r="AE56" i="3"/>
  <c r="AD56" i="3"/>
  <c r="Q56" i="3"/>
  <c r="AE55" i="3"/>
  <c r="AD55" i="3"/>
  <c r="Q55" i="3"/>
  <c r="AE54" i="3"/>
  <c r="AD54" i="3"/>
  <c r="Q54" i="3"/>
  <c r="AE53" i="3"/>
  <c r="AD53" i="3"/>
  <c r="Q53" i="3"/>
  <c r="AE52" i="3"/>
  <c r="AD52" i="3"/>
  <c r="Q52" i="3"/>
  <c r="AE51" i="3"/>
  <c r="AD51" i="3"/>
  <c r="Q51" i="3"/>
  <c r="AE50" i="3"/>
  <c r="AD50" i="3"/>
  <c r="Q50" i="3"/>
  <c r="AE49" i="3"/>
  <c r="AD49" i="3"/>
  <c r="Q49" i="3"/>
  <c r="AE48" i="3"/>
  <c r="AD48" i="3"/>
  <c r="Q48" i="3"/>
  <c r="AE47" i="3"/>
  <c r="AD47" i="3"/>
  <c r="Q47" i="3"/>
  <c r="AE46" i="3"/>
  <c r="AD46" i="3"/>
  <c r="Q46" i="3"/>
  <c r="AE45" i="3"/>
  <c r="AD45" i="3"/>
  <c r="Q45" i="3"/>
  <c r="AE44" i="3"/>
  <c r="AD44" i="3"/>
  <c r="Q44" i="3"/>
  <c r="AE43" i="3"/>
  <c r="AD43" i="3"/>
  <c r="Q43" i="3"/>
  <c r="AE42" i="3"/>
  <c r="AD42" i="3"/>
  <c r="Q42" i="3"/>
  <c r="AE41" i="3"/>
  <c r="AD41" i="3"/>
  <c r="Q41" i="3"/>
  <c r="AE40" i="3"/>
  <c r="AD40" i="3"/>
  <c r="Q40" i="3"/>
  <c r="AE39" i="3"/>
  <c r="AD39" i="3"/>
  <c r="AE38" i="3"/>
  <c r="AD38" i="3"/>
  <c r="AE37" i="3"/>
  <c r="AD37" i="3"/>
  <c r="AE36" i="3"/>
  <c r="AD36" i="3"/>
  <c r="AE35" i="3"/>
  <c r="AD35" i="3"/>
  <c r="AE34" i="3"/>
  <c r="AD34" i="3"/>
  <c r="AE33" i="3"/>
  <c r="AD33" i="3"/>
  <c r="AE32" i="3"/>
  <c r="AD32" i="3"/>
  <c r="AE31" i="3"/>
  <c r="AD31" i="3"/>
  <c r="AE30" i="3"/>
  <c r="AD30" i="3"/>
  <c r="AE29" i="3"/>
  <c r="AD29" i="3"/>
  <c r="AE28" i="3"/>
  <c r="AD28" i="3"/>
  <c r="AE27" i="3"/>
  <c r="AD27" i="3"/>
  <c r="AE26" i="3"/>
  <c r="AD26" i="3"/>
  <c r="AE25" i="3"/>
  <c r="AD25" i="3"/>
  <c r="AE24" i="3"/>
  <c r="AD24" i="3"/>
  <c r="AE23" i="3"/>
  <c r="AD23" i="3"/>
  <c r="AE22" i="3"/>
  <c r="AD22" i="3"/>
  <c r="AE21" i="3"/>
  <c r="AD21" i="3"/>
  <c r="AE20" i="3"/>
  <c r="AD20" i="3"/>
  <c r="AE19" i="3"/>
  <c r="AD19" i="3"/>
  <c r="AE18" i="3"/>
  <c r="AD18" i="3"/>
  <c r="AE17" i="3"/>
  <c r="AD17" i="3"/>
  <c r="AE16" i="3"/>
  <c r="AD16" i="3"/>
  <c r="AE15" i="3"/>
  <c r="AD15" i="3"/>
  <c r="AE14" i="3"/>
  <c r="AD14" i="3"/>
  <c r="AE13" i="3"/>
  <c r="AD13" i="3"/>
  <c r="AE12" i="3"/>
  <c r="AD12" i="3"/>
  <c r="F12" i="3"/>
  <c r="AE11" i="3"/>
  <c r="AD11" i="3"/>
  <c r="F11" i="3"/>
  <c r="AE10" i="3"/>
  <c r="AD10" i="3"/>
  <c r="F10" i="3"/>
  <c r="AE9" i="3"/>
  <c r="AD9" i="3"/>
  <c r="F9" i="3"/>
  <c r="AE8" i="3"/>
  <c r="AD8" i="3"/>
  <c r="F8" i="3"/>
  <c r="AE7" i="3"/>
  <c r="AD7" i="3"/>
  <c r="F7" i="3"/>
  <c r="AE6" i="3"/>
  <c r="AD6" i="3"/>
  <c r="F6" i="3"/>
  <c r="AE5" i="3"/>
  <c r="AD5" i="3"/>
  <c r="F5" i="3"/>
  <c r="AE4" i="3"/>
  <c r="AD4" i="3"/>
  <c r="K4" i="3"/>
  <c r="F4" i="3"/>
  <c r="AE3" i="3"/>
  <c r="AD3" i="3"/>
  <c r="K3" i="3"/>
  <c r="F3" i="3"/>
  <c r="AE2" i="3"/>
  <c r="AD2" i="3"/>
  <c r="Q2" i="3"/>
  <c r="Q5" i="3" s="1"/>
  <c r="K2" i="3"/>
  <c r="F2" i="3"/>
  <c r="AE69" i="20"/>
  <c r="AD69" i="20"/>
  <c r="AE68" i="20"/>
  <c r="AD68" i="20"/>
  <c r="AE67" i="20"/>
  <c r="AD67" i="20"/>
  <c r="P67" i="20"/>
  <c r="AE66" i="20"/>
  <c r="AD66" i="20"/>
  <c r="P66" i="20"/>
  <c r="AE65" i="20"/>
  <c r="AD65" i="20"/>
  <c r="P65" i="20"/>
  <c r="AE64" i="20"/>
  <c r="AD64" i="20"/>
  <c r="P64" i="20"/>
  <c r="AE63" i="20"/>
  <c r="AD63" i="20"/>
  <c r="P63" i="20"/>
  <c r="AE62" i="20"/>
  <c r="AD62" i="20"/>
  <c r="P62" i="20"/>
  <c r="AE61" i="20"/>
  <c r="AD61" i="20"/>
  <c r="P61" i="20"/>
  <c r="AE60" i="20"/>
  <c r="AD60" i="20"/>
  <c r="P60" i="20"/>
  <c r="AE59" i="20"/>
  <c r="AD59" i="20"/>
  <c r="P59" i="20"/>
  <c r="AE58" i="20"/>
  <c r="AD58" i="20"/>
  <c r="P58" i="20"/>
  <c r="AE57" i="20"/>
  <c r="AD57" i="20"/>
  <c r="P57" i="20"/>
  <c r="AE56" i="20"/>
  <c r="AD56" i="20"/>
  <c r="P56" i="20"/>
  <c r="AE55" i="20"/>
  <c r="AD55" i="20"/>
  <c r="P55" i="20"/>
  <c r="AE54" i="20"/>
  <c r="AD54" i="20"/>
  <c r="P54" i="20"/>
  <c r="AE53" i="20"/>
  <c r="AD53" i="20"/>
  <c r="P53" i="20"/>
  <c r="AE52" i="20"/>
  <c r="AD52" i="20"/>
  <c r="P52" i="20"/>
  <c r="AE51" i="20"/>
  <c r="AD51" i="20"/>
  <c r="P51" i="20"/>
  <c r="AE50" i="20"/>
  <c r="AD50" i="20"/>
  <c r="P50" i="20"/>
  <c r="AE49" i="20"/>
  <c r="AD49" i="20"/>
  <c r="P49" i="20"/>
  <c r="AE48" i="20"/>
  <c r="AD48" i="20"/>
  <c r="P48" i="20"/>
  <c r="AE47" i="20"/>
  <c r="AD47" i="20"/>
  <c r="P47" i="20"/>
  <c r="AE46" i="20"/>
  <c r="AD46" i="20"/>
  <c r="AE45" i="20"/>
  <c r="AD45" i="20"/>
  <c r="AE44" i="20"/>
  <c r="AD44" i="20"/>
  <c r="AE43" i="20"/>
  <c r="AD43" i="20"/>
  <c r="AE42" i="20"/>
  <c r="AD42" i="20"/>
  <c r="AE41" i="20"/>
  <c r="AD41" i="20"/>
  <c r="AE40" i="20"/>
  <c r="AD40" i="20"/>
  <c r="AE39" i="20"/>
  <c r="AD39" i="20"/>
  <c r="AE38" i="20"/>
  <c r="AD38" i="20"/>
  <c r="AE37" i="20"/>
  <c r="AD37" i="20"/>
  <c r="AE36" i="20"/>
  <c r="AD36" i="20"/>
  <c r="AE35" i="20"/>
  <c r="AD35" i="20"/>
  <c r="AE34" i="20"/>
  <c r="AD34" i="20"/>
  <c r="AE33" i="20"/>
  <c r="AD33" i="20"/>
  <c r="AE32" i="20"/>
  <c r="AD32" i="20"/>
  <c r="AE31" i="20"/>
  <c r="AD31" i="20"/>
  <c r="AE30" i="20"/>
  <c r="AD30" i="20"/>
  <c r="AE29" i="20"/>
  <c r="AD29" i="20"/>
  <c r="AE28" i="20"/>
  <c r="AD28" i="20"/>
  <c r="AE27" i="20"/>
  <c r="AD27" i="20"/>
  <c r="AE26" i="20"/>
  <c r="AD26" i="20"/>
  <c r="AE25" i="20"/>
  <c r="AD25" i="20"/>
  <c r="AE24" i="20"/>
  <c r="AD24" i="20"/>
  <c r="AE23" i="20"/>
  <c r="AD23" i="20"/>
  <c r="AE22" i="20"/>
  <c r="AD22" i="20"/>
  <c r="AE21" i="20"/>
  <c r="AD21" i="20"/>
  <c r="AE20" i="20"/>
  <c r="AD20" i="20"/>
  <c r="AE19" i="20"/>
  <c r="AD19" i="20"/>
  <c r="AE18" i="20"/>
  <c r="AD18" i="20"/>
  <c r="AE17" i="20"/>
  <c r="AD17" i="20"/>
  <c r="AE16" i="20"/>
  <c r="AD16" i="20"/>
  <c r="AE15" i="20"/>
  <c r="AD15" i="20"/>
  <c r="AE14" i="20"/>
  <c r="AD14" i="20"/>
  <c r="AE13" i="20"/>
  <c r="AD13" i="20"/>
  <c r="AE12" i="20"/>
  <c r="AD12" i="20"/>
  <c r="AE11" i="20"/>
  <c r="AD11" i="20"/>
  <c r="K15" i="20"/>
  <c r="H15" i="20"/>
  <c r="F15" i="20"/>
  <c r="C15" i="20"/>
  <c r="AE10" i="20"/>
  <c r="AD10" i="20"/>
  <c r="F10" i="20"/>
  <c r="AE9" i="20"/>
  <c r="AD9" i="20"/>
  <c r="F9" i="20"/>
  <c r="AE8" i="20"/>
  <c r="AD8" i="20"/>
  <c r="F8" i="20"/>
  <c r="AE7" i="20"/>
  <c r="AD7" i="20"/>
  <c r="F7" i="20"/>
  <c r="AE6" i="20"/>
  <c r="AD6" i="20"/>
  <c r="F6" i="20"/>
  <c r="AE5" i="20"/>
  <c r="AD5" i="20"/>
  <c r="F5" i="20"/>
  <c r="AE4" i="20"/>
  <c r="AD4" i="20"/>
  <c r="F4" i="20"/>
  <c r="AE3" i="20"/>
  <c r="AD3" i="20"/>
  <c r="Q6" i="20"/>
  <c r="K3" i="20"/>
  <c r="F3" i="20"/>
  <c r="AE2" i="20"/>
  <c r="AD2" i="20"/>
  <c r="Q2" i="20"/>
  <c r="Q5" i="20" s="1"/>
  <c r="K2" i="20"/>
  <c r="F2" i="20"/>
  <c r="AE69" i="10"/>
  <c r="AD69" i="10"/>
  <c r="AE68" i="10"/>
  <c r="AD68" i="10"/>
  <c r="AE67" i="10"/>
  <c r="AD67" i="10"/>
  <c r="AE66" i="10"/>
  <c r="AD66" i="10"/>
  <c r="AE65" i="10"/>
  <c r="AD65" i="10"/>
  <c r="P65" i="10"/>
  <c r="AE64" i="10"/>
  <c r="AD64" i="10"/>
  <c r="P64" i="10"/>
  <c r="AE63" i="10"/>
  <c r="AD63" i="10"/>
  <c r="P63" i="10"/>
  <c r="AE62" i="10"/>
  <c r="AD62" i="10"/>
  <c r="P62" i="10"/>
  <c r="AE61" i="10"/>
  <c r="AD61" i="10"/>
  <c r="P61" i="10"/>
  <c r="AE60" i="10"/>
  <c r="AD60" i="10"/>
  <c r="P60" i="10"/>
  <c r="AE59" i="10"/>
  <c r="AD59" i="10"/>
  <c r="P59" i="10"/>
  <c r="AE58" i="10"/>
  <c r="AD58" i="10"/>
  <c r="P58" i="10"/>
  <c r="AE57" i="10"/>
  <c r="AD57" i="10"/>
  <c r="P57" i="10"/>
  <c r="AE56" i="10"/>
  <c r="AD56" i="10"/>
  <c r="P56" i="10"/>
  <c r="AE55" i="10"/>
  <c r="AD55" i="10"/>
  <c r="P55" i="10"/>
  <c r="AE54" i="10"/>
  <c r="AD54" i="10"/>
  <c r="P54" i="10"/>
  <c r="AE53" i="10"/>
  <c r="AD53" i="10"/>
  <c r="P53" i="10"/>
  <c r="AE52" i="10"/>
  <c r="AD52" i="10"/>
  <c r="P52" i="10"/>
  <c r="AE51" i="10"/>
  <c r="AD51" i="10"/>
  <c r="P51" i="10"/>
  <c r="AE50" i="10"/>
  <c r="AD50" i="10"/>
  <c r="P50" i="10"/>
  <c r="AE49" i="10"/>
  <c r="AD49" i="10"/>
  <c r="P49" i="10"/>
  <c r="AE48" i="10"/>
  <c r="AD48" i="10"/>
  <c r="P48" i="10"/>
  <c r="AE47" i="10"/>
  <c r="AD47" i="10"/>
  <c r="P47" i="10"/>
  <c r="AE46" i="10"/>
  <c r="AD46" i="10"/>
  <c r="P46" i="10"/>
  <c r="AE45" i="10"/>
  <c r="AD45" i="10"/>
  <c r="P45" i="10"/>
  <c r="AE44" i="10"/>
  <c r="AD44" i="10"/>
  <c r="AE43" i="10"/>
  <c r="AD43" i="10"/>
  <c r="AE42" i="10"/>
  <c r="AD42" i="10"/>
  <c r="AE41" i="10"/>
  <c r="AD41" i="10"/>
  <c r="AE40" i="10"/>
  <c r="AD40" i="10"/>
  <c r="AE39" i="10"/>
  <c r="AD39" i="10"/>
  <c r="AE38" i="10"/>
  <c r="AD38" i="10"/>
  <c r="AE37" i="10"/>
  <c r="AD37" i="10"/>
  <c r="AE36" i="10"/>
  <c r="AD36" i="10"/>
  <c r="AE35" i="10"/>
  <c r="AD35" i="10"/>
  <c r="AE34" i="10"/>
  <c r="AD34" i="10"/>
  <c r="AE33" i="10"/>
  <c r="AD33" i="10"/>
  <c r="AE32" i="10"/>
  <c r="AD32" i="10"/>
  <c r="AE31" i="10"/>
  <c r="AD31" i="10"/>
  <c r="AE30" i="10"/>
  <c r="AD30" i="10"/>
  <c r="AE29" i="10"/>
  <c r="AD29" i="10"/>
  <c r="AE28" i="10"/>
  <c r="AD28" i="10"/>
  <c r="AE27" i="10"/>
  <c r="AD27" i="10"/>
  <c r="AE26" i="10"/>
  <c r="AD26" i="10"/>
  <c r="AE25" i="10"/>
  <c r="AD25" i="10"/>
  <c r="AE24" i="10"/>
  <c r="AD24" i="10"/>
  <c r="AE23" i="10"/>
  <c r="AD23" i="10"/>
  <c r="AE22" i="10"/>
  <c r="AD22" i="10"/>
  <c r="Q2" i="10"/>
  <c r="Q5" i="10" s="1"/>
  <c r="AE21" i="10"/>
  <c r="AD21" i="10"/>
  <c r="AE20" i="10"/>
  <c r="AD20" i="10"/>
  <c r="F20" i="10"/>
  <c r="AE19" i="10"/>
  <c r="AD19" i="10"/>
  <c r="F19" i="10"/>
  <c r="AE18" i="10"/>
  <c r="AD18" i="10"/>
  <c r="F18" i="10"/>
  <c r="AE17" i="10"/>
  <c r="AD17" i="10"/>
  <c r="F17" i="10"/>
  <c r="AE16" i="10"/>
  <c r="AD16" i="10"/>
  <c r="F16" i="10"/>
  <c r="AE15" i="10"/>
  <c r="AD15" i="10"/>
  <c r="F15" i="10"/>
  <c r="AE14" i="10"/>
  <c r="AD14" i="10"/>
  <c r="F14" i="10"/>
  <c r="AE13" i="10"/>
  <c r="AD13" i="10"/>
  <c r="F13" i="10"/>
  <c r="AE12" i="10"/>
  <c r="AD12" i="10"/>
  <c r="F12" i="10"/>
  <c r="AE11" i="10"/>
  <c r="AD11" i="10"/>
  <c r="F11" i="10"/>
  <c r="AE10" i="10"/>
  <c r="AD10" i="10"/>
  <c r="F10" i="10"/>
  <c r="AE9" i="10"/>
  <c r="AD9" i="10"/>
  <c r="F9" i="10"/>
  <c r="AE8" i="10"/>
  <c r="AD8" i="10"/>
  <c r="F8" i="10"/>
  <c r="AE7" i="10"/>
  <c r="AD7" i="10"/>
  <c r="F7" i="10"/>
  <c r="AE6" i="10"/>
  <c r="AD6" i="10"/>
  <c r="K6" i="10"/>
  <c r="F6" i="10"/>
  <c r="AE5" i="10"/>
  <c r="AD5" i="10"/>
  <c r="K5" i="10"/>
  <c r="F5" i="10"/>
  <c r="AE4" i="10"/>
  <c r="AD4" i="10"/>
  <c r="K4" i="10"/>
  <c r="F4" i="10"/>
  <c r="AE3" i="10"/>
  <c r="AD3" i="10"/>
  <c r="K3" i="10"/>
  <c r="F3" i="10"/>
  <c r="AE2" i="10"/>
  <c r="AD2" i="10"/>
  <c r="K2" i="10"/>
  <c r="F2" i="10"/>
  <c r="AD69" i="13"/>
  <c r="AC69" i="13"/>
  <c r="AD68" i="13"/>
  <c r="AC68" i="13"/>
  <c r="AD67" i="13"/>
  <c r="AC67" i="13"/>
  <c r="AD66" i="13"/>
  <c r="AC66" i="13"/>
  <c r="AD65" i="13"/>
  <c r="AC65" i="13"/>
  <c r="AD64" i="13"/>
  <c r="AC64" i="13"/>
  <c r="AD63" i="13"/>
  <c r="AC63" i="13"/>
  <c r="AD62" i="13"/>
  <c r="AC62" i="13"/>
  <c r="AD61" i="13"/>
  <c r="AC61" i="13"/>
  <c r="P61" i="13"/>
  <c r="AD60" i="13"/>
  <c r="AC60" i="13"/>
  <c r="P60" i="13"/>
  <c r="AD59" i="13"/>
  <c r="AC59" i="13"/>
  <c r="P59" i="13"/>
  <c r="AD58" i="13"/>
  <c r="AC58" i="13"/>
  <c r="P58" i="13"/>
  <c r="AD57" i="13"/>
  <c r="AC57" i="13"/>
  <c r="P57" i="13"/>
  <c r="AD56" i="13"/>
  <c r="AC56" i="13"/>
  <c r="P56" i="13"/>
  <c r="AD55" i="13"/>
  <c r="AC55" i="13"/>
  <c r="P55" i="13"/>
  <c r="AD54" i="13"/>
  <c r="AC54" i="13"/>
  <c r="P54" i="13"/>
  <c r="AD53" i="13"/>
  <c r="AC53" i="13"/>
  <c r="P53" i="13"/>
  <c r="AD52" i="13"/>
  <c r="AC52" i="13"/>
  <c r="P52" i="13"/>
  <c r="AD51" i="13"/>
  <c r="AC51" i="13"/>
  <c r="P51" i="13"/>
  <c r="AD50" i="13"/>
  <c r="AC50" i="13"/>
  <c r="P50" i="13"/>
  <c r="AD49" i="13"/>
  <c r="AC49" i="13"/>
  <c r="P49" i="13"/>
  <c r="AD48" i="13"/>
  <c r="AC48" i="13"/>
  <c r="P48" i="13"/>
  <c r="AD47" i="13"/>
  <c r="AC47" i="13"/>
  <c r="P47" i="13"/>
  <c r="AD46" i="13"/>
  <c r="AC46" i="13"/>
  <c r="P46" i="13"/>
  <c r="AD45" i="13"/>
  <c r="AC45" i="13"/>
  <c r="P45" i="13"/>
  <c r="AD44" i="13"/>
  <c r="AC44" i="13"/>
  <c r="P44" i="13"/>
  <c r="AD43" i="13"/>
  <c r="AC43" i="13"/>
  <c r="P43" i="13"/>
  <c r="AD42" i="13"/>
  <c r="AC42" i="13"/>
  <c r="P42" i="13"/>
  <c r="AD41" i="13"/>
  <c r="AC41" i="13"/>
  <c r="P41" i="13"/>
  <c r="AD40" i="13"/>
  <c r="AC40" i="13"/>
  <c r="AD39" i="13"/>
  <c r="AC39" i="13"/>
  <c r="AD38" i="13"/>
  <c r="AC38" i="13"/>
  <c r="AD37" i="13"/>
  <c r="AC37" i="13"/>
  <c r="AD36" i="13"/>
  <c r="AC36" i="13"/>
  <c r="AD35" i="13"/>
  <c r="AC35" i="13"/>
  <c r="AD34" i="13"/>
  <c r="AC34" i="13"/>
  <c r="AD33" i="13"/>
  <c r="AC33" i="13"/>
  <c r="AD32" i="13"/>
  <c r="AC32" i="13"/>
  <c r="AD31" i="13"/>
  <c r="AC31" i="13"/>
  <c r="AD30" i="13"/>
  <c r="AC30" i="13"/>
  <c r="AD29" i="13"/>
  <c r="AC29" i="13"/>
  <c r="AD28" i="13"/>
  <c r="AC28" i="13"/>
  <c r="AD27" i="13"/>
  <c r="AC27" i="13"/>
  <c r="AD26" i="13"/>
  <c r="AC26" i="13"/>
  <c r="AD25" i="13"/>
  <c r="AC25" i="13"/>
  <c r="AD24" i="13"/>
  <c r="AC24" i="13"/>
  <c r="AD23" i="13"/>
  <c r="AC23" i="13"/>
  <c r="AD22" i="13"/>
  <c r="AC22" i="13"/>
  <c r="AD21" i="13"/>
  <c r="AC21" i="13"/>
  <c r="AD20" i="13"/>
  <c r="AC20" i="13"/>
  <c r="AD19" i="13"/>
  <c r="AC19" i="13"/>
  <c r="AD18" i="13"/>
  <c r="AC18" i="13"/>
  <c r="AD17" i="13"/>
  <c r="AC17" i="13"/>
  <c r="AD16" i="13"/>
  <c r="AC16" i="13"/>
  <c r="AD15" i="13"/>
  <c r="AC15" i="13"/>
  <c r="AD14" i="13"/>
  <c r="AC14" i="13"/>
  <c r="AD13" i="13"/>
  <c r="AC13" i="13"/>
  <c r="AD12" i="13"/>
  <c r="AC12" i="13"/>
  <c r="F12" i="13"/>
  <c r="AD11" i="13"/>
  <c r="AC11" i="13"/>
  <c r="F11" i="13"/>
  <c r="AD10" i="13"/>
  <c r="AC10" i="13"/>
  <c r="F10" i="13"/>
  <c r="AD9" i="13"/>
  <c r="AC9" i="13"/>
  <c r="F9" i="13"/>
  <c r="AD8" i="13"/>
  <c r="AC8" i="13"/>
  <c r="F8" i="13"/>
  <c r="AD7" i="13"/>
  <c r="AC7" i="13"/>
  <c r="F7" i="13"/>
  <c r="AD6" i="13"/>
  <c r="AC6" i="13"/>
  <c r="F6" i="13"/>
  <c r="AD5" i="13"/>
  <c r="AC5" i="13"/>
  <c r="F5" i="13"/>
  <c r="AD4" i="13"/>
  <c r="AC4" i="13"/>
  <c r="K4" i="13"/>
  <c r="F4" i="13"/>
  <c r="AD3" i="13"/>
  <c r="AC3" i="13"/>
  <c r="K3" i="13"/>
  <c r="F3" i="13"/>
  <c r="AD2" i="13"/>
  <c r="AC2" i="13"/>
  <c r="Q2" i="13"/>
  <c r="Q5" i="13" s="1"/>
  <c r="K2" i="13"/>
  <c r="F2" i="13"/>
  <c r="AE68" i="17"/>
  <c r="AD68" i="17"/>
  <c r="AE67" i="17"/>
  <c r="AD67" i="17"/>
  <c r="AE66" i="17"/>
  <c r="AD66" i="17"/>
  <c r="AE65" i="17"/>
  <c r="AD65" i="17"/>
  <c r="P65" i="17"/>
  <c r="AE64" i="17"/>
  <c r="AD64" i="17"/>
  <c r="P64" i="17"/>
  <c r="AE63" i="17"/>
  <c r="AD63" i="17"/>
  <c r="P63" i="17"/>
  <c r="AE62" i="17"/>
  <c r="AD62" i="17"/>
  <c r="P62" i="17"/>
  <c r="AE61" i="17"/>
  <c r="AD61" i="17"/>
  <c r="P61" i="17"/>
  <c r="AE60" i="17"/>
  <c r="AD60" i="17"/>
  <c r="P60" i="17"/>
  <c r="AE59" i="17"/>
  <c r="AD59" i="17"/>
  <c r="P59" i="17"/>
  <c r="AE58" i="17"/>
  <c r="AD58" i="17"/>
  <c r="P58" i="17"/>
  <c r="AE57" i="17"/>
  <c r="AD57" i="17"/>
  <c r="P57" i="17"/>
  <c r="AE56" i="17"/>
  <c r="AD56" i="17"/>
  <c r="P56" i="17"/>
  <c r="AE55" i="17"/>
  <c r="AD55" i="17"/>
  <c r="P55" i="17"/>
  <c r="AE54" i="17"/>
  <c r="AD54" i="17"/>
  <c r="P54" i="17"/>
  <c r="AE53" i="17"/>
  <c r="AD53" i="17"/>
  <c r="P53" i="17"/>
  <c r="AE52" i="17"/>
  <c r="AD52" i="17"/>
  <c r="P52" i="17"/>
  <c r="AE51" i="17"/>
  <c r="AD51" i="17"/>
  <c r="P51" i="17"/>
  <c r="AE50" i="17"/>
  <c r="AD50" i="17"/>
  <c r="P50" i="17"/>
  <c r="AE49" i="17"/>
  <c r="AD49" i="17"/>
  <c r="P49" i="17"/>
  <c r="AE48" i="17"/>
  <c r="AD48" i="17"/>
  <c r="P48" i="17"/>
  <c r="AE47" i="17"/>
  <c r="AD47" i="17"/>
  <c r="P47" i="17"/>
  <c r="AE46" i="17"/>
  <c r="AD46" i="17"/>
  <c r="P46" i="17"/>
  <c r="AE45" i="17"/>
  <c r="AD45" i="17"/>
  <c r="P45" i="17"/>
  <c r="AE44" i="17"/>
  <c r="AD44" i="17"/>
  <c r="AE43" i="17"/>
  <c r="AD43" i="17"/>
  <c r="AE42" i="17"/>
  <c r="AD42" i="17"/>
  <c r="AE41" i="17"/>
  <c r="AD41" i="17"/>
  <c r="AE40" i="17"/>
  <c r="AD40" i="17"/>
  <c r="AE39" i="17"/>
  <c r="AD39" i="17"/>
  <c r="AE38" i="17"/>
  <c r="AD38" i="17"/>
  <c r="K45" i="17"/>
  <c r="H45" i="17"/>
  <c r="Q2" i="17" s="1"/>
  <c r="Q5" i="17" s="1"/>
  <c r="AE37" i="17"/>
  <c r="AD37" i="17"/>
  <c r="F37" i="17"/>
  <c r="AE36" i="17"/>
  <c r="AD36" i="17"/>
  <c r="F36" i="17"/>
  <c r="AE35" i="17"/>
  <c r="AD35" i="17"/>
  <c r="F35" i="17"/>
  <c r="AE34" i="17"/>
  <c r="AD34" i="17"/>
  <c r="F34" i="17"/>
  <c r="AE33" i="17"/>
  <c r="AD33" i="17"/>
  <c r="F33" i="17"/>
  <c r="AE32" i="17"/>
  <c r="AD32" i="17"/>
  <c r="F32" i="17"/>
  <c r="AE31" i="17"/>
  <c r="AD31" i="17"/>
  <c r="F31" i="17"/>
  <c r="AE30" i="17"/>
  <c r="AD30" i="17"/>
  <c r="F30" i="17"/>
  <c r="AE29" i="17"/>
  <c r="AD29" i="17"/>
  <c r="F29" i="17"/>
  <c r="AE28" i="17"/>
  <c r="AD28" i="17"/>
  <c r="F28" i="17"/>
  <c r="AE27" i="17"/>
  <c r="AD27" i="17"/>
  <c r="F27" i="17"/>
  <c r="AE26" i="17"/>
  <c r="AD26" i="17"/>
  <c r="F26" i="17"/>
  <c r="AE25" i="17"/>
  <c r="AD25" i="17"/>
  <c r="F25" i="17"/>
  <c r="AE24" i="17"/>
  <c r="AD24" i="17"/>
  <c r="F24" i="17"/>
  <c r="AE23" i="17"/>
  <c r="AD23" i="17"/>
  <c r="F23" i="17"/>
  <c r="AE22" i="17"/>
  <c r="AD22" i="17"/>
  <c r="F22" i="17"/>
  <c r="AE21" i="17"/>
  <c r="AD21" i="17"/>
  <c r="F21" i="17"/>
  <c r="AE20" i="17"/>
  <c r="AD20" i="17"/>
  <c r="F20" i="17"/>
  <c r="AE19" i="17"/>
  <c r="AD19" i="17"/>
  <c r="F19" i="17"/>
  <c r="AE18" i="17"/>
  <c r="AD18" i="17"/>
  <c r="F18" i="17"/>
  <c r="AE17" i="17"/>
  <c r="AD17" i="17"/>
  <c r="F17" i="17"/>
  <c r="AE16" i="17"/>
  <c r="AD16" i="17"/>
  <c r="F16" i="17"/>
  <c r="AE15" i="17"/>
  <c r="AD15" i="17"/>
  <c r="F15" i="17"/>
  <c r="AE14" i="17"/>
  <c r="AD14" i="17"/>
  <c r="F14" i="17"/>
  <c r="AE13" i="17"/>
  <c r="AD13" i="17"/>
  <c r="F13" i="17"/>
  <c r="AE12" i="17"/>
  <c r="AD12" i="17"/>
  <c r="F12" i="17"/>
  <c r="AE11" i="17"/>
  <c r="AD11" i="17"/>
  <c r="F11" i="17"/>
  <c r="AE10" i="17"/>
  <c r="AD10" i="17"/>
  <c r="F10" i="17"/>
  <c r="AE9" i="17"/>
  <c r="AD9" i="17"/>
  <c r="F9" i="17"/>
  <c r="AE8" i="17"/>
  <c r="AD8" i="17"/>
  <c r="F8" i="17"/>
  <c r="AE7" i="17"/>
  <c r="AD7" i="17"/>
  <c r="K7" i="17"/>
  <c r="F7" i="17"/>
  <c r="AE6" i="17"/>
  <c r="AD6" i="17"/>
  <c r="K6" i="17"/>
  <c r="F6" i="17"/>
  <c r="AE5" i="17"/>
  <c r="AD5" i="17"/>
  <c r="K5" i="17"/>
  <c r="F5" i="17"/>
  <c r="AE4" i="17"/>
  <c r="AD4" i="17"/>
  <c r="K4" i="17"/>
  <c r="F4" i="17"/>
  <c r="AE3" i="17"/>
  <c r="AD3" i="17"/>
  <c r="K3" i="17"/>
  <c r="F3" i="17"/>
  <c r="AE2" i="17"/>
  <c r="AD2" i="17"/>
  <c r="K2" i="17"/>
  <c r="F2" i="17"/>
  <c r="AE68" i="7"/>
  <c r="AD68" i="7"/>
  <c r="AE67" i="7"/>
  <c r="AD67" i="7"/>
  <c r="P67" i="7"/>
  <c r="AE66" i="7"/>
  <c r="AD66" i="7"/>
  <c r="P66" i="7"/>
  <c r="AE65" i="7"/>
  <c r="AD65" i="7"/>
  <c r="P65" i="7"/>
  <c r="AE64" i="7"/>
  <c r="AD64" i="7"/>
  <c r="P64" i="7"/>
  <c r="AE63" i="7"/>
  <c r="AD63" i="7"/>
  <c r="P63" i="7"/>
  <c r="AE62" i="7"/>
  <c r="AD62" i="7"/>
  <c r="P62" i="7"/>
  <c r="AE61" i="7"/>
  <c r="AD61" i="7"/>
  <c r="P61" i="7"/>
  <c r="AE60" i="7"/>
  <c r="AD60" i="7"/>
  <c r="P60" i="7"/>
  <c r="AE59" i="7"/>
  <c r="AD59" i="7"/>
  <c r="P59" i="7"/>
  <c r="AE58" i="7"/>
  <c r="AD58" i="7"/>
  <c r="P58" i="7"/>
  <c r="AE57" i="7"/>
  <c r="AD57" i="7"/>
  <c r="P57" i="7"/>
  <c r="AE56" i="7"/>
  <c r="AD56" i="7"/>
  <c r="P56" i="7"/>
  <c r="AE55" i="7"/>
  <c r="AD55" i="7"/>
  <c r="P55" i="7"/>
  <c r="AE54" i="7"/>
  <c r="AD54" i="7"/>
  <c r="P54" i="7"/>
  <c r="AE53" i="7"/>
  <c r="AD53" i="7"/>
  <c r="P53" i="7"/>
  <c r="AE52" i="7"/>
  <c r="AD52" i="7"/>
  <c r="P52" i="7"/>
  <c r="AE51" i="7"/>
  <c r="AD51" i="7"/>
  <c r="P51" i="7"/>
  <c r="AE50" i="7"/>
  <c r="AD50" i="7"/>
  <c r="P50" i="7"/>
  <c r="AE49" i="7"/>
  <c r="AD49" i="7"/>
  <c r="P49" i="7"/>
  <c r="AE48" i="7"/>
  <c r="AD48" i="7"/>
  <c r="P48" i="7"/>
  <c r="AE47" i="7"/>
  <c r="AD47" i="7"/>
  <c r="P47" i="7"/>
  <c r="AE46" i="7"/>
  <c r="AD46" i="7"/>
  <c r="AE45" i="7"/>
  <c r="AD45" i="7"/>
  <c r="AE44" i="7"/>
  <c r="AD44" i="7"/>
  <c r="AE43" i="7"/>
  <c r="AD43" i="7"/>
  <c r="AE42" i="7"/>
  <c r="AD42" i="7"/>
  <c r="AE41" i="7"/>
  <c r="AD41" i="7"/>
  <c r="AE40" i="7"/>
  <c r="AD40" i="7"/>
  <c r="AE39" i="7"/>
  <c r="AD39" i="7"/>
  <c r="AE38" i="7"/>
  <c r="AD38" i="7"/>
  <c r="AE37" i="7"/>
  <c r="AD37" i="7"/>
  <c r="AE36" i="7"/>
  <c r="AD36" i="7"/>
  <c r="AE35" i="7"/>
  <c r="AD35" i="7"/>
  <c r="AE34" i="7"/>
  <c r="AD34" i="7"/>
  <c r="AE33" i="7"/>
  <c r="AD33" i="7"/>
  <c r="AE32" i="7"/>
  <c r="AD32" i="7"/>
  <c r="AE31" i="7"/>
  <c r="AD31" i="7"/>
  <c r="AE30" i="7"/>
  <c r="AD30" i="7"/>
  <c r="AE29" i="7"/>
  <c r="AD29" i="7"/>
  <c r="AE28" i="7"/>
  <c r="AD28" i="7"/>
  <c r="AE27" i="7"/>
  <c r="AD27" i="7"/>
  <c r="Q2" i="7"/>
  <c r="Q5" i="7" s="1"/>
  <c r="AE26" i="7"/>
  <c r="AD26" i="7"/>
  <c r="F26" i="7"/>
  <c r="AE25" i="7"/>
  <c r="AD25" i="7"/>
  <c r="F25" i="7"/>
  <c r="AE24" i="7"/>
  <c r="AD24" i="7"/>
  <c r="F24" i="7"/>
  <c r="AE23" i="7"/>
  <c r="AD23" i="7"/>
  <c r="F23" i="7"/>
  <c r="AE22" i="7"/>
  <c r="AD22" i="7"/>
  <c r="F22" i="7"/>
  <c r="AE21" i="7"/>
  <c r="AD21" i="7"/>
  <c r="F21" i="7"/>
  <c r="AE20" i="7"/>
  <c r="AD20" i="7"/>
  <c r="F20" i="7"/>
  <c r="AE19" i="7"/>
  <c r="AD19" i="7"/>
  <c r="F19" i="7"/>
  <c r="AE18" i="7"/>
  <c r="AD18" i="7"/>
  <c r="F18" i="7"/>
  <c r="AE17" i="7"/>
  <c r="AD17" i="7"/>
  <c r="F17" i="7"/>
  <c r="AE16" i="7"/>
  <c r="AD16" i="7"/>
  <c r="F16" i="7"/>
  <c r="AE15" i="7"/>
  <c r="AD15" i="7"/>
  <c r="F15" i="7"/>
  <c r="AE14" i="7"/>
  <c r="AD14" i="7"/>
  <c r="F14" i="7"/>
  <c r="AE13" i="7"/>
  <c r="AD13" i="7"/>
  <c r="F13" i="7"/>
  <c r="AE12" i="7"/>
  <c r="AD12" i="7"/>
  <c r="F12" i="7"/>
  <c r="AE11" i="7"/>
  <c r="AD11" i="7"/>
  <c r="F11" i="7"/>
  <c r="AE10" i="7"/>
  <c r="AD10" i="7"/>
  <c r="F10" i="7"/>
  <c r="AE9" i="7"/>
  <c r="AD9" i="7"/>
  <c r="F9" i="7"/>
  <c r="AE8" i="7"/>
  <c r="AD8" i="7"/>
  <c r="F8" i="7"/>
  <c r="AE7" i="7"/>
  <c r="AD7" i="7"/>
  <c r="F7" i="7"/>
  <c r="AE6" i="7"/>
  <c r="AD6" i="7"/>
  <c r="F6" i="7"/>
  <c r="AE5" i="7"/>
  <c r="AD5" i="7"/>
  <c r="F5" i="7"/>
  <c r="AE4" i="7"/>
  <c r="AD4" i="7"/>
  <c r="F4" i="7"/>
  <c r="AE3" i="7"/>
  <c r="AD3" i="7"/>
  <c r="F3" i="7"/>
  <c r="AE2" i="7"/>
  <c r="AD2" i="7"/>
  <c r="F2" i="7"/>
  <c r="P71" i="25"/>
  <c r="P70" i="25"/>
  <c r="AE69" i="25"/>
  <c r="AD69" i="25"/>
  <c r="P69" i="25"/>
  <c r="AE68" i="25"/>
  <c r="AD68" i="25"/>
  <c r="P68" i="25"/>
  <c r="AE67" i="25"/>
  <c r="AD67" i="25"/>
  <c r="P67" i="25"/>
  <c r="AE66" i="25"/>
  <c r="AD66" i="25"/>
  <c r="P66" i="25"/>
  <c r="AE65" i="25"/>
  <c r="AD65" i="25"/>
  <c r="P65" i="25"/>
  <c r="AE64" i="25"/>
  <c r="AD64" i="25"/>
  <c r="P64" i="25"/>
  <c r="AE63" i="25"/>
  <c r="AD63" i="25"/>
  <c r="P63" i="25"/>
  <c r="AE62" i="25"/>
  <c r="AD62" i="25"/>
  <c r="P62" i="25"/>
  <c r="AE61" i="25"/>
  <c r="AD61" i="25"/>
  <c r="P61" i="25"/>
  <c r="AE60" i="25"/>
  <c r="AD60" i="25"/>
  <c r="P60" i="25"/>
  <c r="AE59" i="25"/>
  <c r="AD59" i="25"/>
  <c r="P59" i="25"/>
  <c r="AE58" i="25"/>
  <c r="AD58" i="25"/>
  <c r="P58" i="25"/>
  <c r="AE57" i="25"/>
  <c r="AD57" i="25"/>
  <c r="P57" i="25"/>
  <c r="AE56" i="25"/>
  <c r="AD56" i="25"/>
  <c r="P56" i="25"/>
  <c r="AE55" i="25"/>
  <c r="AD55" i="25"/>
  <c r="P55" i="25"/>
  <c r="AE54" i="25"/>
  <c r="AD54" i="25"/>
  <c r="P54" i="25"/>
  <c r="AE53" i="25"/>
  <c r="AD53" i="25"/>
  <c r="P53" i="25"/>
  <c r="AE52" i="25"/>
  <c r="AD52" i="25"/>
  <c r="P52" i="25"/>
  <c r="AE51" i="25"/>
  <c r="AD51" i="25"/>
  <c r="P51" i="25"/>
  <c r="AE50" i="25"/>
  <c r="AD50" i="25"/>
  <c r="AE49" i="25"/>
  <c r="AD49" i="25"/>
  <c r="AE48" i="25"/>
  <c r="AD48" i="25"/>
  <c r="AE47" i="25"/>
  <c r="AD47" i="25"/>
  <c r="AE46" i="25"/>
  <c r="AD46" i="25"/>
  <c r="AE45" i="25"/>
  <c r="AD45" i="25"/>
  <c r="AE44" i="25"/>
  <c r="AD44" i="25"/>
  <c r="AE43" i="25"/>
  <c r="AD43" i="25"/>
  <c r="AE42" i="25"/>
  <c r="AD42" i="25"/>
  <c r="AE41" i="25"/>
  <c r="AD41" i="25"/>
  <c r="AE40" i="25"/>
  <c r="AD40" i="25"/>
  <c r="AE39" i="25"/>
  <c r="AD39" i="25"/>
  <c r="AE38" i="25"/>
  <c r="AD38" i="25"/>
  <c r="AE37" i="25"/>
  <c r="AD37" i="25"/>
  <c r="AE36" i="25"/>
  <c r="AD36" i="25"/>
  <c r="AE35" i="25"/>
  <c r="AD35" i="25"/>
  <c r="AE34" i="25"/>
  <c r="AD34" i="25"/>
  <c r="AE33" i="25"/>
  <c r="AD33" i="25"/>
  <c r="AE32" i="25"/>
  <c r="AD32" i="25"/>
  <c r="M36" i="25"/>
  <c r="H36" i="25"/>
  <c r="Q2" i="25" s="1"/>
  <c r="Q5" i="25" s="1"/>
  <c r="AE31" i="25"/>
  <c r="AD31" i="25"/>
  <c r="F31" i="25"/>
  <c r="AE30" i="25"/>
  <c r="AD30" i="25"/>
  <c r="F30" i="25"/>
  <c r="AE29" i="25"/>
  <c r="AD29" i="25"/>
  <c r="F29" i="25"/>
  <c r="AE28" i="25"/>
  <c r="AD28" i="25"/>
  <c r="F28" i="25"/>
  <c r="AE27" i="25"/>
  <c r="AD27" i="25"/>
  <c r="F27" i="25"/>
  <c r="AE26" i="25"/>
  <c r="AD26" i="25"/>
  <c r="F26" i="25"/>
  <c r="AE25" i="25"/>
  <c r="AD25" i="25"/>
  <c r="F25" i="25"/>
  <c r="AE24" i="25"/>
  <c r="AD24" i="25"/>
  <c r="F24" i="25"/>
  <c r="AE23" i="25"/>
  <c r="AD23" i="25"/>
  <c r="F23" i="25"/>
  <c r="AE22" i="25"/>
  <c r="AD22" i="25"/>
  <c r="F22" i="25"/>
  <c r="AE21" i="25"/>
  <c r="AD21" i="25"/>
  <c r="F21" i="25"/>
  <c r="AE20" i="25"/>
  <c r="AD20" i="25"/>
  <c r="F20" i="25"/>
  <c r="AE19" i="25"/>
  <c r="AD19" i="25"/>
  <c r="F19" i="25"/>
  <c r="AE18" i="25"/>
  <c r="AD18" i="25"/>
  <c r="F18" i="25"/>
  <c r="AE17" i="25"/>
  <c r="AD17" i="25"/>
  <c r="F17" i="25"/>
  <c r="AE16" i="25"/>
  <c r="AD16" i="25"/>
  <c r="F16" i="25"/>
  <c r="AE15" i="25"/>
  <c r="AD15" i="25"/>
  <c r="F15" i="25"/>
  <c r="AE14" i="25"/>
  <c r="AD14" i="25"/>
  <c r="F14" i="25"/>
  <c r="AE13" i="25"/>
  <c r="AD13" i="25"/>
  <c r="F13" i="25"/>
  <c r="AE12" i="25"/>
  <c r="AD12" i="25"/>
  <c r="F12" i="25"/>
  <c r="AE11" i="25"/>
  <c r="AD11" i="25"/>
  <c r="F11" i="25"/>
  <c r="AE10" i="25"/>
  <c r="AD10" i="25"/>
  <c r="F10" i="25"/>
  <c r="AE9" i="25"/>
  <c r="AD9" i="25"/>
  <c r="F9" i="25"/>
  <c r="AE8" i="25"/>
  <c r="AD8" i="25"/>
  <c r="K8" i="25"/>
  <c r="F8" i="25"/>
  <c r="AE7" i="25"/>
  <c r="AD7" i="25"/>
  <c r="K7" i="25"/>
  <c r="F7" i="25"/>
  <c r="AE6" i="25"/>
  <c r="AD6" i="25"/>
  <c r="K6" i="25"/>
  <c r="F6" i="25"/>
  <c r="AE5" i="25"/>
  <c r="AD5" i="25"/>
  <c r="K5" i="25"/>
  <c r="F5" i="25"/>
  <c r="AE4" i="25"/>
  <c r="AD4" i="25"/>
  <c r="K4" i="25"/>
  <c r="F4" i="25"/>
  <c r="AE3" i="25"/>
  <c r="AD3" i="25"/>
  <c r="K3" i="25"/>
  <c r="AE2" i="25"/>
  <c r="AD2" i="25"/>
  <c r="K2" i="25"/>
  <c r="F2" i="25"/>
  <c r="H157" i="1"/>
  <c r="C157" i="1"/>
  <c r="K156" i="1"/>
  <c r="K157" i="1" s="1"/>
  <c r="F156" i="1"/>
  <c r="F157" i="1" s="1"/>
  <c r="H154" i="1"/>
  <c r="C154" i="1"/>
  <c r="F153" i="1"/>
  <c r="F152" i="1"/>
  <c r="K151" i="1"/>
  <c r="F151" i="1"/>
  <c r="K150" i="1"/>
  <c r="F150" i="1"/>
  <c r="K149" i="1"/>
  <c r="F149" i="1"/>
  <c r="H147" i="1"/>
  <c r="C147" i="1"/>
  <c r="F146" i="1"/>
  <c r="F145" i="1"/>
  <c r="F144" i="1"/>
  <c r="F143" i="1"/>
  <c r="F142" i="1"/>
  <c r="K141" i="1"/>
  <c r="F141" i="1"/>
  <c r="K140" i="1"/>
  <c r="F140" i="1"/>
  <c r="K138" i="1"/>
  <c r="H138" i="1"/>
  <c r="C138" i="1"/>
  <c r="F137" i="1"/>
  <c r="F138" i="1" s="1"/>
  <c r="M135" i="1"/>
  <c r="H135" i="1"/>
  <c r="C135" i="1"/>
  <c r="K134" i="1"/>
  <c r="K135" i="1" s="1"/>
  <c r="F134" i="1"/>
  <c r="F135" i="1" s="1"/>
  <c r="H132" i="1"/>
  <c r="C132" i="1"/>
  <c r="F131" i="1"/>
  <c r="K130" i="1"/>
  <c r="K132" i="1" s="1"/>
  <c r="F130" i="1"/>
  <c r="H128" i="1"/>
  <c r="C128" i="1"/>
  <c r="K127" i="1"/>
  <c r="K128" i="1" s="1"/>
  <c r="F127" i="1"/>
  <c r="F128" i="1" s="1"/>
  <c r="H125" i="1"/>
  <c r="C125" i="1"/>
  <c r="K125" i="1"/>
  <c r="F124" i="1"/>
  <c r="F125" i="1" s="1"/>
  <c r="N122" i="1"/>
  <c r="O122" i="1" s="1"/>
  <c r="N116" i="1"/>
  <c r="O116" i="1" s="1"/>
  <c r="M109" i="1"/>
  <c r="H109" i="1"/>
  <c r="C109" i="1"/>
  <c r="F108" i="1"/>
  <c r="F107" i="1"/>
  <c r="F106" i="1"/>
  <c r="F105" i="1"/>
  <c r="K104" i="1"/>
  <c r="K109" i="1" s="1"/>
  <c r="F104" i="1"/>
  <c r="H102" i="1"/>
  <c r="C102" i="1"/>
  <c r="F101" i="1"/>
  <c r="K100" i="1"/>
  <c r="K102" i="1" s="1"/>
  <c r="F100" i="1"/>
  <c r="H98" i="1"/>
  <c r="C98" i="1"/>
  <c r="K97" i="1"/>
  <c r="K98" i="1" s="1"/>
  <c r="F97" i="1"/>
  <c r="F98" i="1" s="1"/>
  <c r="M95" i="1"/>
  <c r="H95" i="1"/>
  <c r="C95" i="1"/>
  <c r="F94" i="1"/>
  <c r="F93" i="1"/>
  <c r="F92" i="1"/>
  <c r="F91" i="1"/>
  <c r="F90" i="1"/>
  <c r="F89" i="1"/>
  <c r="F88" i="1"/>
  <c r="F87" i="1"/>
  <c r="F86" i="1"/>
  <c r="F85" i="1"/>
  <c r="F84" i="1"/>
  <c r="F83" i="1"/>
  <c r="F82" i="1"/>
  <c r="F81" i="1"/>
  <c r="F80" i="1"/>
  <c r="F79" i="1"/>
  <c r="F78" i="1"/>
  <c r="F77" i="1"/>
  <c r="F76" i="1"/>
  <c r="F75" i="1"/>
  <c r="K74" i="1"/>
  <c r="F74" i="1"/>
  <c r="K73" i="1"/>
  <c r="F73" i="1"/>
  <c r="K72" i="1"/>
  <c r="F72" i="1"/>
  <c r="K71" i="1"/>
  <c r="F71" i="1"/>
  <c r="K70" i="1"/>
  <c r="F70" i="1"/>
  <c r="K69" i="1"/>
  <c r="F69" i="1"/>
  <c r="K68" i="1"/>
  <c r="F68" i="1"/>
  <c r="K67" i="1"/>
  <c r="F67" i="1"/>
  <c r="K66" i="1"/>
  <c r="F66" i="1"/>
  <c r="K65" i="1"/>
  <c r="F65" i="1"/>
  <c r="H63" i="1"/>
  <c r="C63" i="1"/>
  <c r="F62" i="1"/>
  <c r="F61" i="1"/>
  <c r="K60" i="1"/>
  <c r="F60" i="1"/>
  <c r="K59" i="1"/>
  <c r="F59" i="1"/>
  <c r="H57" i="1"/>
  <c r="C57" i="1"/>
  <c r="K56" i="1"/>
  <c r="K57" i="1" s="1"/>
  <c r="F56" i="1"/>
  <c r="F57" i="1" s="1"/>
  <c r="H54" i="1"/>
  <c r="C54" i="1"/>
  <c r="F53" i="1"/>
  <c r="K52" i="1"/>
  <c r="K54" i="1" s="1"/>
  <c r="F52" i="1"/>
  <c r="K47" i="1"/>
  <c r="K46" i="1"/>
  <c r="H44" i="1"/>
  <c r="C44" i="1"/>
  <c r="F43" i="1"/>
  <c r="K42" i="1"/>
  <c r="K44" i="1" s="1"/>
  <c r="F42" i="1"/>
  <c r="F41" i="1"/>
  <c r="M39" i="1"/>
  <c r="H39" i="1"/>
  <c r="C39" i="1"/>
  <c r="F38" i="1"/>
  <c r="F37" i="1"/>
  <c r="F36" i="1"/>
  <c r="F35" i="1"/>
  <c r="F34" i="1"/>
  <c r="F33" i="1"/>
  <c r="F32" i="1"/>
  <c r="F31" i="1"/>
  <c r="F30" i="1"/>
  <c r="K29" i="1"/>
  <c r="F29" i="1"/>
  <c r="F28" i="1"/>
  <c r="N26" i="1"/>
  <c r="O26" i="1" s="1"/>
  <c r="H17" i="1"/>
  <c r="C17" i="1"/>
  <c r="K16" i="1"/>
  <c r="K17" i="1" s="1"/>
  <c r="F16" i="1"/>
  <c r="F17" i="1" s="1"/>
  <c r="H14" i="1"/>
  <c r="C14" i="1"/>
  <c r="F13" i="1"/>
  <c r="F12" i="1"/>
  <c r="K11" i="1"/>
  <c r="K14" i="1" s="1"/>
  <c r="F11" i="1"/>
  <c r="H9" i="1"/>
  <c r="C9" i="1"/>
  <c r="K8" i="1"/>
  <c r="K9" i="1" s="1"/>
  <c r="F8" i="1"/>
  <c r="F9" i="1" s="1"/>
  <c r="H6" i="1"/>
  <c r="C6" i="1"/>
  <c r="F5" i="1"/>
  <c r="K4" i="1"/>
  <c r="F4" i="1"/>
  <c r="K3" i="1"/>
  <c r="F3" i="1"/>
  <c r="K2" i="1"/>
  <c r="F2" i="1"/>
  <c r="F12" i="16" l="1"/>
  <c r="Q3" i="16"/>
  <c r="Q6" i="16" s="1"/>
  <c r="Q7" i="16" s="1"/>
  <c r="Q5" i="28"/>
  <c r="Q7" i="28" s="1"/>
  <c r="Q5" i="22"/>
  <c r="Q6" i="29"/>
  <c r="Q5" i="29"/>
  <c r="Q6" i="8"/>
  <c r="Q7" i="8" s="1"/>
  <c r="Q5" i="15"/>
  <c r="Q3" i="15"/>
  <c r="Q6" i="15" s="1"/>
  <c r="Q5" i="21"/>
  <c r="F9" i="24"/>
  <c r="Q3" i="24" s="1"/>
  <c r="Q6" i="24" s="1"/>
  <c r="Q7" i="24" s="1"/>
  <c r="Q7" i="20"/>
  <c r="Q3" i="5"/>
  <c r="Q6" i="5" s="1"/>
  <c r="Q7" i="5" s="1"/>
  <c r="Q5" i="31"/>
  <c r="Q3" i="31"/>
  <c r="Q6" i="31" s="1"/>
  <c r="Q6" i="26"/>
  <c r="Q5" i="26"/>
  <c r="Q3" i="3"/>
  <c r="Q6" i="3" s="1"/>
  <c r="Q7" i="3" s="1"/>
  <c r="Q5" i="30"/>
  <c r="Q3" i="30"/>
  <c r="Q6" i="30" s="1"/>
  <c r="Q3" i="33"/>
  <c r="Q6" i="33" s="1"/>
  <c r="Q5" i="33"/>
  <c r="Q5" i="4"/>
  <c r="Q3" i="14"/>
  <c r="Q6" i="14" s="1"/>
  <c r="Q7" i="14" s="1"/>
  <c r="Q3" i="7"/>
  <c r="Q6" i="7" s="1"/>
  <c r="Q7" i="7" s="1"/>
  <c r="Q3" i="10"/>
  <c r="Q6" i="10" s="1"/>
  <c r="Q7" i="10" s="1"/>
  <c r="Q6" i="22"/>
  <c r="Q5" i="32"/>
  <c r="Q7" i="32" s="1"/>
  <c r="Q3" i="17"/>
  <c r="Q6" i="17" s="1"/>
  <c r="Q7" i="17" s="1"/>
  <c r="K50" i="1"/>
  <c r="N50" i="1" s="1"/>
  <c r="O50" i="1" s="1"/>
  <c r="N159" i="1"/>
  <c r="F102" i="1"/>
  <c r="N102" i="1" s="1"/>
  <c r="O102" i="1" s="1"/>
  <c r="F132" i="1"/>
  <c r="N132" i="1" s="1"/>
  <c r="O132" i="1" s="1"/>
  <c r="K63" i="1"/>
  <c r="F44" i="1"/>
  <c r="N44" i="1" s="1"/>
  <c r="O44" i="1" s="1"/>
  <c r="F14" i="1"/>
  <c r="N14" i="1" s="1"/>
  <c r="O14" i="1" s="1"/>
  <c r="F154" i="1"/>
  <c r="N9" i="1"/>
  <c r="O9" i="1" s="1"/>
  <c r="N135" i="1"/>
  <c r="O135" i="1" s="1"/>
  <c r="F63" i="1"/>
  <c r="N125" i="1"/>
  <c r="O125" i="1" s="1"/>
  <c r="K147" i="1"/>
  <c r="F6" i="1"/>
  <c r="F109" i="1"/>
  <c r="N109" i="1" s="1"/>
  <c r="O109" i="1" s="1"/>
  <c r="K39" i="1"/>
  <c r="F54" i="1"/>
  <c r="N54" i="1" s="1"/>
  <c r="O54" i="1" s="1"/>
  <c r="N128" i="1"/>
  <c r="O128" i="1" s="1"/>
  <c r="K154" i="1"/>
  <c r="F95" i="1"/>
  <c r="N138" i="1"/>
  <c r="O138" i="1" s="1"/>
  <c r="K6" i="1"/>
  <c r="N6" i="1" s="1"/>
  <c r="F39" i="1"/>
  <c r="F147" i="1"/>
  <c r="K95" i="1"/>
  <c r="K36" i="25"/>
  <c r="Q3" i="25" s="1"/>
  <c r="Q6" i="25" s="1"/>
  <c r="Q7" i="25" s="1"/>
  <c r="Q7" i="18"/>
  <c r="K15" i="4"/>
  <c r="Q3" i="13"/>
  <c r="Q6" i="13" s="1"/>
  <c r="Q7" i="13" s="1"/>
  <c r="N57" i="1"/>
  <c r="O57" i="1" s="1"/>
  <c r="N98" i="1"/>
  <c r="O98" i="1" s="1"/>
  <c r="N157" i="1"/>
  <c r="O157" i="1" s="1"/>
  <c r="N17" i="1"/>
  <c r="O17" i="1" s="1"/>
  <c r="Q7" i="22" l="1"/>
  <c r="Q7" i="15"/>
  <c r="Q7" i="31"/>
  <c r="Q7" i="26"/>
  <c r="Q7" i="30"/>
  <c r="Q3" i="4"/>
  <c r="Q6" i="4" s="1"/>
  <c r="Q7" i="4" s="1"/>
  <c r="Q7" i="33"/>
  <c r="N154" i="1"/>
  <c r="O154" i="1" s="1"/>
  <c r="N63" i="1"/>
  <c r="O63" i="1" s="1"/>
  <c r="N39" i="1"/>
  <c r="N147" i="1"/>
  <c r="O147" i="1" s="1"/>
  <c r="N95" i="1"/>
  <c r="O95" i="1" s="1"/>
  <c r="O6" i="1"/>
  <c r="O39" i="1" l="1"/>
  <c r="N160" i="1"/>
  <c r="N163" i="1" s="1"/>
  <c r="N164" i="1" s="1"/>
  <c r="Q6" i="21"/>
</calcChain>
</file>

<file path=xl/connections.xml><?xml version="1.0" encoding="utf-8"?>
<connections xmlns="http://schemas.openxmlformats.org/spreadsheetml/2006/main">
  <connection id="1" name="Connection" type="4" refreshedVersion="5" background="1" saveData="1">
    <webPr sourceData="1" parsePre="1" consecutive="1" xl2000="1" url="http://finance.yahoo.com/q?s=aa&amp;ql=1" htmlTables="1">
      <tables count="2">
        <s v="table1"/>
        <s v="table2"/>
      </tables>
    </webPr>
  </connection>
  <connection id="2" name="Connection1" type="4" refreshedVersion="5" background="1" saveData="1">
    <webPr sourceData="1" parsePre="1" consecutive="1" xl2000="1" url="http://finance.yahoo.com/q/hp?s=AA+Historical+Prices" htmlTables="1">
      <tables count="1">
        <x v="15"/>
      </tables>
    </webPr>
  </connection>
  <connection id="3" name="Connection10" type="4" refreshedVersion="5" background="1" saveData="1">
    <webPr sourceData="1" parsePre="1" consecutive="1" xl2000="1" url="http://finance.yahoo.com/q?s=MU" htmlTables="1">
      <tables count="2">
        <s v="table1"/>
        <s v="table2"/>
      </tables>
    </webPr>
  </connection>
  <connection id="4" name="Connection11" type="4" refreshedVersion="5" background="1" saveData="1">
    <webPr sourceData="1" parsePre="1" consecutive="1" xl2000="1" url="http://finance.yahoo.com/q/hp?s=MU" htmlTables="1">
      <tables count="1">
        <x v="15"/>
      </tables>
    </webPr>
  </connection>
  <connection id="5" name="Connection12" type="4" refreshedVersion="5" background="1" saveData="1">
    <webPr sourceData="1" parsePre="1" consecutive="1" xl2000="1" url="http://finance.yahoo.com/q?s=MRO" htmlTables="1">
      <tables count="2">
        <s v="table1"/>
        <s v="table2"/>
      </tables>
    </webPr>
  </connection>
  <connection id="6" name="Connection13" type="4" refreshedVersion="5" background="1" saveData="1">
    <webPr sourceData="1" parsePre="1" consecutive="1" xl2000="1" url="http://finance.yahoo.com/q/hp?s=MRO" htmlTables="1">
      <tables count="1">
        <x v="15"/>
      </tables>
    </webPr>
  </connection>
  <connection id="7" name="Connection14" type="4" refreshedVersion="5" background="1" saveData="1">
    <webPr sourceData="1" parsePre="1" consecutive="1" xl2000="1" url="http://finance.yahoo.com/q?s=NSC" htmlTables="1">
      <tables count="2">
        <s v="table1"/>
        <s v="table2"/>
      </tables>
    </webPr>
  </connection>
  <connection id="8" name="Connection15" type="4" refreshedVersion="5" background="1" saveData="1">
    <webPr sourceData="1" parsePre="1" consecutive="1" xl2000="1" url="http://finance.yahoo.com/q/hp?s=UNP" htmlTables="1">
      <tables count="1">
        <x v="15"/>
      </tables>
    </webPr>
  </connection>
  <connection id="9" name="Connection16" type="4" refreshedVersion="5" background="1" saveData="1">
    <webPr sourceData="1" parsePre="1" consecutive="1" xl2000="1" url="http://finance.yahoo.com/q?s=BLUE" htmlTables="1">
      <tables count="2">
        <s v="table1"/>
        <s v="table2"/>
      </tables>
    </webPr>
  </connection>
  <connection id="10" name="Connection17" type="4" refreshedVersion="5" background="1" saveData="1">
    <webPr sourceData="1" parsePre="1" consecutive="1" xl2000="1" url="http://finance.yahoo.com/q/hp?s=BLUE" htmlTables="1">
      <tables count="1">
        <x v="15"/>
      </tables>
    </webPr>
  </connection>
  <connection id="11" name="Connection18" type="4" refreshedVersion="5" background="1" saveData="1">
    <webPr sourceData="1" parsePre="1" consecutive="1" xl2000="1" url="http://finance.yahoo.com/q?s=nsc" htmlTables="1">
      <tables count="2">
        <s v="table1"/>
        <s v="table2"/>
      </tables>
    </webPr>
  </connection>
  <connection id="12" name="Connection19" type="4" refreshedVersion="5" background="1" saveData="1">
    <webPr sourceData="1" parsePre="1" consecutive="1" xl2000="1" url="http://finance.yahoo.com/q/hp?s=NSC" htmlTables="1">
      <tables count="1">
        <x v="15"/>
      </tables>
    </webPr>
  </connection>
  <connection id="13" name="Connection2" type="4" refreshedVersion="5" background="1" saveData="1">
    <webPr sourceData="1" parsePre="1" consecutive="1" xl2000="1" url="http://finance.yahoo.com/q?s=INTC" htmlTables="1">
      <tables count="2">
        <s v="table1"/>
        <s v="table2"/>
      </tables>
    </webPr>
  </connection>
  <connection id="14" name="Connection20" type="4" refreshedVersion="5" background="1" saveData="1">
    <webPr sourceData="1" parsePre="1" consecutive="1" xl2000="1" url="http://finance.yahoo.com/q?s=BIIB" htmlTables="1">
      <tables count="2">
        <s v="table1"/>
        <s v="table2"/>
      </tables>
    </webPr>
  </connection>
  <connection id="15" name="Connection21" type="4" refreshedVersion="5" background="1" saveData="1">
    <webPr sourceData="1" parsePre="1" consecutive="1" xl2000="1" url="http://finance.yahoo.com/q/hp?s=BIIB" htmlTables="1">
      <tables count="1">
        <x v="15"/>
      </tables>
    </webPr>
  </connection>
  <connection id="16" name="Connection22" type="4" refreshedVersion="5" background="1" saveData="1">
    <webPr sourceData="1" parsePre="1" consecutive="1" xl2000="1" url="http://finance.yahoo.com/q?s=TKR" htmlTables="1">
      <tables count="2">
        <s v="table1"/>
        <s v="table2"/>
      </tables>
    </webPr>
  </connection>
  <connection id="17" name="Connection23" type="4" refreshedVersion="5" background="1" saveData="1">
    <webPr sourceData="1" parsePre="1" consecutive="1" xl2000="1" url="http://finance.yahoo.com/q/hp?s=TKR" htmlTables="1">
      <tables count="1">
        <x v="15"/>
      </tables>
    </webPr>
  </connection>
  <connection id="18" name="Connection24" type="4" refreshedVersion="5" background="1" saveData="1">
    <webPr sourceData="1" parsePre="1" consecutive="1" xl2000="1" url="http://finance.yahoo.com/q?s=AAVL" htmlTables="1">
      <tables count="2">
        <s v="table1"/>
        <s v="table2"/>
      </tables>
    </webPr>
  </connection>
  <connection id="19" name="Connection25" type="4" refreshedVersion="5" background="1" saveData="1">
    <webPr sourceData="1" parsePre="1" consecutive="1" xl2000="1" url="http://finance.yahoo.com/q/hp?s=AAVL" htmlTables="1">
      <tables count="1">
        <x v="15"/>
      </tables>
    </webPr>
  </connection>
  <connection id="20" name="Connection26" type="4" refreshedVersion="5" background="1" saveData="1">
    <webPr sourceData="1" parsePre="1" consecutive="1" xl2000="1" url="http://finance.yahoo.com/q?s=ATE" htmlTables="1">
      <tables count="2">
        <s v="table1"/>
        <s v="table2"/>
      </tables>
    </webPr>
  </connection>
  <connection id="21" name="Connection27" type="4" refreshedVersion="5" background="1" saveData="1">
    <webPr sourceData="1" parsePre="1" consecutive="1" xl2000="1" url="http://finance.yahoo.com/q/hp?s=ATE" htmlTables="1">
      <tables count="1">
        <x v="15"/>
      </tables>
    </webPr>
  </connection>
  <connection id="22" name="Connection28" type="4" refreshedVersion="5" background="1" saveData="1">
    <webPr sourceData="1" parsePre="1" consecutive="1" xl2000="1" url="http://finance.yahoo.com/q?s=AVGO" htmlTables="1">
      <tables count="2">
        <s v="table1"/>
        <s v="table2"/>
      </tables>
    </webPr>
  </connection>
  <connection id="23" name="Connection29" type="4" refreshedVersion="5" background="1" saveData="1">
    <webPr sourceData="1" parsePre="1" consecutive="1" xl2000="1" url="http://finance.yahoo.com/q/hp?s=AVGO" htmlTables="1">
      <tables count="1">
        <x v="15"/>
      </tables>
    </webPr>
  </connection>
  <connection id="24" name="Connection3" type="4" refreshedVersion="5" background="1" saveData="1">
    <webPr sourceData="1" parsePre="1" consecutive="1" xl2000="1" url="http://finance.yahoo.com/q/hp?s=INTC+Historical+Prices" htmlTables="1">
      <tables count="1">
        <x v="15"/>
      </tables>
    </webPr>
  </connection>
  <connection id="25" name="Connection30" type="4" refreshedVersion="5" background="1" saveData="1">
    <webPr sourceData="1" parsePre="1" consecutive="1" xl2000="1" url="http://finance.yahoo.com/q?s=DIS" htmlTables="1">
      <tables count="2">
        <s v="table1"/>
        <s v="table2"/>
      </tables>
    </webPr>
  </connection>
  <connection id="26" name="Connection31" type="4" refreshedVersion="5" background="1" saveData="1">
    <webPr sourceData="1" parsePre="1" consecutive="1" xl2000="1" url="http://finance.yahoo.com/q/hp?s=DIS" htmlTables="1">
      <tables count="1">
        <x v="15"/>
      </tables>
    </webPr>
  </connection>
  <connection id="27" name="Connection32" type="4" refreshedVersion="5" background="1" saveData="1">
    <webPr sourceData="1" parsePre="1" consecutive="1" xl2000="1" url="http://finance.yahoo.com/q?s=GILD" htmlTables="1">
      <tables count="2">
        <s v="table1"/>
        <s v="table2"/>
      </tables>
    </webPr>
  </connection>
  <connection id="28" name="Connection33" type="4" refreshedVersion="5" background="1" saveData="1">
    <webPr sourceData="1" parsePre="1" consecutive="1" xl2000="1" url="http://finance.yahoo.com/q/hp?s=GILD" htmlTables="1">
      <tables count="1">
        <x v="15"/>
      </tables>
    </webPr>
  </connection>
  <connection id="29" name="Connection34" type="4" refreshedVersion="5" background="1" saveData="1">
    <webPr sourceData="1" parsePre="1" consecutive="1" xl2000="1" url="http://finance.yahoo.com/q?s=GM" htmlTables="1">
      <tables count="2">
        <s v="table1"/>
        <s v="table2"/>
      </tables>
    </webPr>
  </connection>
  <connection id="30" name="Connection35" type="4" refreshedVersion="5" background="1" saveData="1">
    <webPr sourceData="1" parsePre="1" consecutive="1" xl2000="1" url="http://finance.yahoo.com/q/hp?s=GM" htmlTables="1">
      <tables count="1">
        <x v="15"/>
      </tables>
    </webPr>
  </connection>
  <connection id="31" name="Connection36" type="4" refreshedVersion="5" background="1" saveData="1">
    <webPr sourceData="1" parsePre="1" consecutive="1" xl2000="1" url="http://finance.yahoo.com/q?s=KATE" htmlTables="1">
      <tables count="2">
        <s v="table1"/>
        <s v="table2"/>
      </tables>
    </webPr>
  </connection>
  <connection id="32" name="Connection37" type="4" refreshedVersion="5" background="1" saveData="1">
    <webPr sourceData="1" parsePre="1" consecutive="1" xl2000="1" url="http://finance.yahoo.com/q/hp?s=KATE" htmlTables="1">
      <tables count="1">
        <x v="15"/>
      </tables>
    </webPr>
  </connection>
  <connection id="33" name="Connection38" type="4" refreshedVersion="5" background="1" saveData="1">
    <webPr sourceData="1" parsePre="1" consecutive="1" xl2000="1" url="http://finance.yahoo.com/q?s=KORS" htmlTables="1">
      <tables count="2">
        <s v="table1"/>
        <s v="table2"/>
      </tables>
    </webPr>
  </connection>
  <connection id="34" name="Connection39" type="4" refreshedVersion="5" background="1" saveData="1">
    <webPr sourceData="1" parsePre="1" consecutive="1" xl2000="1" url="http://finance.yahoo.com/q/hp?s=KORS" htmlTables="1">
      <tables count="1">
        <x v="15"/>
      </tables>
    </webPr>
  </connection>
  <connection id="35" name="Connection4" type="4" refreshedVersion="5" background="1" saveData="1">
    <webPr sourceData="1" parsePre="1" consecutive="1" xl2000="1" url="http://finance.yahoo.com/q?s=CPN" htmlTables="1">
      <tables count="2">
        <s v="table1"/>
        <s v="table2"/>
      </tables>
    </webPr>
  </connection>
  <connection id="36" name="Connection40" type="4" refreshedVersion="5" background="1" saveData="1">
    <webPr sourceData="1" parsePre="1" consecutive="1" xl2000="1" url="http://finance.yahoo.com/q?s=ONCS" htmlTables="1">
      <tables count="2">
        <s v="table1"/>
        <s v="table2"/>
      </tables>
    </webPr>
  </connection>
  <connection id="37" name="Connection41" type="4" refreshedVersion="5" background="1" saveData="1">
    <webPr sourceData="1" parsePre="1" consecutive="1" xl2000="1" url="http://finance.yahoo.com/q/hp?s=ONCS" htmlTables="1">
      <tables count="1">
        <x v="15"/>
      </tables>
    </webPr>
  </connection>
  <connection id="38" name="Connection42" type="4" refreshedVersion="5" background="1" saveData="1">
    <webPr sourceData="1" parsePre="1" consecutive="1" xl2000="1" url="http://finance.yahoo.com/q?s=SCTY" htmlTables="1">
      <tables count="2">
        <s v="table1"/>
        <s v="table2"/>
      </tables>
    </webPr>
  </connection>
  <connection id="39" name="Connection43" type="4" refreshedVersion="5" background="1" saveData="1">
    <webPr sourceData="1" parsePre="1" consecutive="1" xl2000="1" url="http://finance.yahoo.com/q/hp?s=SCTY" htmlTables="1">
      <tables count="1">
        <x v="15"/>
      </tables>
    </webPr>
  </connection>
  <connection id="40" name="Connection44" type="4" refreshedVersion="5" background="1" saveData="1">
    <webPr sourceData="1" parsePre="1" consecutive="1" xl2000="1" url="http://finance.yahoo.com/q?s=UNH" htmlTables="1">
      <tables count="2">
        <s v="table1"/>
        <s v="table2"/>
      </tables>
    </webPr>
  </connection>
  <connection id="41" name="Connection45" type="4" refreshedVersion="5" background="1" saveData="1">
    <webPr sourceData="1" parsePre="1" consecutive="1" xl2000="1" url="http://finance.yahoo.com/q/hp?s=UNH" htmlTables="1">
      <tables count="1">
        <x v="15"/>
      </tables>
    </webPr>
  </connection>
  <connection id="42" name="Connection46" type="4" refreshedVersion="5" background="1" saveData="1">
    <webPr sourceData="1" parsePre="1" consecutive="1" xl2000="1" url="http://finance.yahoo.com/q?s=UTX" htmlTables="1">
      <tables count="2">
        <s v="table1"/>
        <s v="table2"/>
      </tables>
    </webPr>
  </connection>
  <connection id="43" name="Connection47" type="4" refreshedVersion="5" background="1" saveData="1">
    <webPr sourceData="1" parsePre="1" consecutive="1" xl2000="1" url="http://finance.yahoo.com/q/hp?s=UTX" htmlTables="1">
      <tables count="1">
        <x v="15"/>
      </tables>
    </webPr>
  </connection>
  <connection id="44" name="Connection48" type="4" refreshedVersion="5" background="1" saveData="1">
    <webPr sourceData="1" parsePre="1" consecutive="1" xl2000="1" url="http://finance.yahoo.com/q?s=WWD" htmlTables="1">
      <tables count="2">
        <s v="table1"/>
        <s v="table2"/>
      </tables>
    </webPr>
  </connection>
  <connection id="45" name="Connection49" type="4" refreshedVersion="5" background="1" saveData="1">
    <webPr sourceData="1" parsePre="1" consecutive="1" xl2000="1" url="http://finance.yahoo.com/q/hp?s=WWD" htmlTables="1">
      <tables count="1">
        <x v="15"/>
      </tables>
    </webPr>
  </connection>
  <connection id="46" name="Connection5" type="4" refreshedVersion="5" background="1" saveData="1">
    <webPr sourceData="1" parsePre="1" consecutive="1" xl2000="1" url="http://finance.yahoo.com/q/hp?s=CPN+Historical+Prices" htmlTables="1">
      <tables count="1">
        <x v="15"/>
      </tables>
    </webPr>
  </connection>
  <connection id="47" name="Connection6" type="4" refreshedVersion="5" background="1" saveData="1">
    <webPr sourceData="1" parsePre="1" consecutive="1" xl2000="1" url="http://finance.yahoo.com/q?s=ALL" htmlTables="1">
      <tables count="2">
        <s v="table1"/>
        <s v="table2"/>
      </tables>
    </webPr>
  </connection>
  <connection id="48" name="Connection7" type="4" refreshedVersion="5" background="1" saveData="1">
    <webPr sourceData="1" parsePre="1" consecutive="1" xl2000="1" url="http://finance.yahoo.com/q/hp?s=ALL+Historical+Prices" htmlTables="1">
      <tables count="1">
        <x v="15"/>
      </tables>
    </webPr>
  </connection>
  <connection id="49" name="Connection8" type="4" refreshedVersion="5" background="1" saveData="1">
    <webPr sourceData="1" parsePre="1" consecutive="1" xl2000="1" url="http://finance.yahoo.com/q?s=HES" htmlTables="1">
      <tables count="2">
        <s v="table1"/>
        <s v="table2"/>
      </tables>
    </webPr>
  </connection>
  <connection id="50" name="Connection9" type="4" refreshedVersion="5" background="1" saveData="1">
    <webPr sourceData="1" parsePre="1" consecutive="1" xl2000="1" url="http://finance.yahoo.com/q/hp?s=HES" htmlTables="1">
      <tables count="1">
        <x v="15"/>
      </tables>
    </webPr>
  </connection>
</connections>
</file>

<file path=xl/sharedStrings.xml><?xml version="1.0" encoding="utf-8"?>
<sst xmlns="http://schemas.openxmlformats.org/spreadsheetml/2006/main" count="1705" uniqueCount="368">
  <si>
    <t>TMO</t>
  </si>
  <si>
    <t>Symbol</t>
  </si>
  <si>
    <t>Buy Date</t>
  </si>
  <si>
    <t>Sell Date</t>
  </si>
  <si>
    <t>Buy Amount</t>
  </si>
  <si>
    <t>Buy Price</t>
  </si>
  <si>
    <t>Sell Amount</t>
  </si>
  <si>
    <t>Sell Price</t>
  </si>
  <si>
    <t>CNI</t>
  </si>
  <si>
    <t>FTR</t>
  </si>
  <si>
    <t>AA</t>
  </si>
  <si>
    <t>BLUE</t>
  </si>
  <si>
    <t>AAL</t>
  </si>
  <si>
    <t>UAL</t>
  </si>
  <si>
    <t>MO</t>
  </si>
  <si>
    <t>KATE</t>
  </si>
  <si>
    <t>DEPO</t>
  </si>
  <si>
    <t>CPN</t>
  </si>
  <si>
    <t>AAVL</t>
  </si>
  <si>
    <t>CTWS</t>
  </si>
  <si>
    <t>VTL</t>
  </si>
  <si>
    <t>FGEN</t>
  </si>
  <si>
    <t>HES</t>
  </si>
  <si>
    <t>PINC</t>
  </si>
  <si>
    <t>KORS</t>
  </si>
  <si>
    <t>LH</t>
  </si>
  <si>
    <t>ONCS</t>
  </si>
  <si>
    <t>INTC</t>
  </si>
  <si>
    <t>SNE</t>
  </si>
  <si>
    <t>BKH</t>
  </si>
  <si>
    <t>BRKB</t>
  </si>
  <si>
    <t>WMT</t>
  </si>
  <si>
    <t>DAL</t>
  </si>
  <si>
    <t>AVGO</t>
  </si>
  <si>
    <t>MU</t>
  </si>
  <si>
    <t>SCTY</t>
  </si>
  <si>
    <t>LUV</t>
  </si>
  <si>
    <t>D Date</t>
  </si>
  <si>
    <t>Dividend</t>
  </si>
  <si>
    <t>TKR</t>
  </si>
  <si>
    <t>CP</t>
  </si>
  <si>
    <t>PKG</t>
  </si>
  <si>
    <t>UNP</t>
  </si>
  <si>
    <t>D  Date</t>
  </si>
  <si>
    <t>TCO</t>
  </si>
  <si>
    <t>ALL</t>
  </si>
  <si>
    <t>SLCA</t>
  </si>
  <si>
    <t>NSC</t>
  </si>
  <si>
    <t>ACE</t>
  </si>
  <si>
    <t>TRN</t>
  </si>
  <si>
    <t>MRO</t>
  </si>
  <si>
    <t>UNH</t>
  </si>
  <si>
    <t>CAH</t>
  </si>
  <si>
    <t>WWD</t>
  </si>
  <si>
    <t>UTX</t>
  </si>
  <si>
    <t>GILD</t>
  </si>
  <si>
    <t>GM</t>
  </si>
  <si>
    <t>Shares</t>
  </si>
  <si>
    <t>Average Price</t>
  </si>
  <si>
    <t>Gain/Loss</t>
  </si>
  <si>
    <t>Buy Value</t>
  </si>
  <si>
    <t>Sell Value</t>
  </si>
  <si>
    <t>BIIB</t>
  </si>
  <si>
    <t>DIS</t>
  </si>
  <si>
    <t>total cost</t>
  </si>
  <si>
    <t>P/L</t>
  </si>
  <si>
    <t>current price</t>
  </si>
  <si>
    <t>current value</t>
  </si>
  <si>
    <t>ATE</t>
  </si>
  <si>
    <t>Buy value</t>
  </si>
  <si>
    <t>Total P/L</t>
  </si>
  <si>
    <t>Type</t>
  </si>
  <si>
    <t>Notes</t>
  </si>
  <si>
    <t>Ex/Eff Date</t>
  </si>
  <si>
    <t>cash</t>
  </si>
  <si>
    <t>Back</t>
  </si>
  <si>
    <t>Ticker</t>
  </si>
  <si>
    <t>MeanCost</t>
  </si>
  <si>
    <t>TotalCost</t>
  </si>
  <si>
    <t>CurrentPrice</t>
  </si>
  <si>
    <t>Average Cost</t>
  </si>
  <si>
    <t>% P/L</t>
  </si>
  <si>
    <t>Div Date</t>
  </si>
  <si>
    <t>What if</t>
  </si>
  <si>
    <t>No dividend</t>
  </si>
  <si>
    <t>insider sold @20, bought @17.15</t>
  </si>
  <si>
    <t>No div</t>
  </si>
  <si>
    <t>Sum</t>
  </si>
  <si>
    <t>~10/29 ER</t>
  </si>
  <si>
    <t>ER</t>
  </si>
  <si>
    <t>June</t>
  </si>
  <si>
    <t>Greenlight purchased 3.6m shares @42</t>
  </si>
  <si>
    <t>insider sell @132</t>
  </si>
  <si>
    <t>insider sell @118</t>
  </si>
  <si>
    <t>semi-annual</t>
  </si>
  <si>
    <t>need to find out what cars GM makes</t>
  </si>
  <si>
    <t>ex-div, 0.21</t>
  </si>
  <si>
    <t>div pay, 0.21</t>
  </si>
  <si>
    <t>Future Events</t>
  </si>
  <si>
    <t>Past Events</t>
  </si>
  <si>
    <t>ex-div</t>
  </si>
  <si>
    <t>Recent Events</t>
  </si>
  <si>
    <t>Div payment, 0.55</t>
  </si>
  <si>
    <t>balance</t>
  </si>
  <si>
    <t>date</t>
  </si>
  <si>
    <t xml:space="preserve"> investment</t>
  </si>
  <si>
    <t>%P/L</t>
  </si>
  <si>
    <t>SellFee</t>
  </si>
  <si>
    <t>BuyFee</t>
  </si>
  <si>
    <t>Actions</t>
  </si>
  <si>
    <t>Yahoo</t>
  </si>
  <si>
    <t>VMWorld conference</t>
  </si>
  <si>
    <t>Events</t>
  </si>
  <si>
    <t>ER, EPS 2.14/Sales 1.74B meet. 7% gain during day before ER</t>
  </si>
  <si>
    <t>ambition results published</t>
  </si>
  <si>
    <t>slides</t>
  </si>
  <si>
    <t>Buy Fee</t>
  </si>
  <si>
    <t>Sell Fee</t>
  </si>
  <si>
    <t>2015 citi global tech conference call</t>
  </si>
  <si>
    <t>Q3ER, est. -0.325, 1.58B</t>
  </si>
  <si>
    <t>merril power/gas conference</t>
  </si>
  <si>
    <t>city global tech conference</t>
  </si>
  <si>
    <t>cumu P/L</t>
  </si>
  <si>
    <t>Leerink immuno-oncology roundtable</t>
  </si>
  <si>
    <t>ER/E</t>
  </si>
  <si>
    <t>Q3ER, C, after-mkt</t>
  </si>
  <si>
    <t>Prev Close:</t>
  </si>
  <si>
    <t>Open:</t>
  </si>
  <si>
    <t>Bid:</t>
  </si>
  <si>
    <t>Ask:</t>
  </si>
  <si>
    <t>1y Target Est:</t>
  </si>
  <si>
    <t>Beta:</t>
  </si>
  <si>
    <t>Next Earnings Date:</t>
  </si>
  <si>
    <t>Day's Range:</t>
  </si>
  <si>
    <t>52wk Range:</t>
  </si>
  <si>
    <t>Volume:</t>
  </si>
  <si>
    <t>Market Cap:</t>
  </si>
  <si>
    <t>Div &amp; Yield:</t>
  </si>
  <si>
    <t>8-Oct-15AA Earnings announcement</t>
  </si>
  <si>
    <t>7.97 - 17.75</t>
  </si>
  <si>
    <t>Avg Vol (3m):</t>
  </si>
  <si>
    <t>P/E (ttm):</t>
  </si>
  <si>
    <t>EPS (ttm):</t>
  </si>
  <si>
    <t>0.12 (1.50%)</t>
  </si>
  <si>
    <t>Yahoo:</t>
  </si>
  <si>
    <t>Date</t>
  </si>
  <si>
    <t>Open</t>
  </si>
  <si>
    <t>High</t>
  </si>
  <si>
    <t>Low</t>
  </si>
  <si>
    <t>Close</t>
  </si>
  <si>
    <t>Volume</t>
  </si>
  <si>
    <t>Adj Close*</t>
  </si>
  <si>
    <t>0.03 Dividend</t>
  </si>
  <si>
    <t>* Close price adjusted for dividends and splits.</t>
  </si>
  <si>
    <t>13-Oct-15INTC Earnings announcement</t>
  </si>
  <si>
    <t>24.87 - 37.90</t>
  </si>
  <si>
    <t>0.24 Dividend</t>
  </si>
  <si>
    <t>Earnings Date:</t>
  </si>
  <si>
    <t>Nov 4 - Nov 9 (Est.)</t>
  </si>
  <si>
    <t>14.93 - 24.37</t>
  </si>
  <si>
    <t>N/A (N/A)</t>
  </si>
  <si>
    <t>Event</t>
  </si>
  <si>
    <t>Oct 27 - Nov 2 (Est.)</t>
  </si>
  <si>
    <t>54.12 - 72.87</t>
  </si>
  <si>
    <t>0.30 Dividend</t>
  </si>
  <si>
    <t>ex-div 9/16, pay 9/30@.42</t>
  </si>
  <si>
    <t>`</t>
  </si>
  <si>
    <t>13.91 x 1300</t>
  </si>
  <si>
    <t>16.41 x 700</t>
  </si>
  <si>
    <t>15.05 - 15.36</t>
  </si>
  <si>
    <t>5.47B</t>
  </si>
  <si>
    <t>29.36 x 200</t>
  </si>
  <si>
    <t>29.50 x 200</t>
  </si>
  <si>
    <t>29.04 - 29.52</t>
  </si>
  <si>
    <t>140.13B</t>
  </si>
  <si>
    <t>0.96 (3.28%)</t>
  </si>
  <si>
    <t>9.64 x 1000</t>
  </si>
  <si>
    <t>9.65 x 12700</t>
  </si>
  <si>
    <t>9.54 - 9.75</t>
  </si>
  <si>
    <t>12.64B</t>
  </si>
  <si>
    <t>57.16 x 300</t>
  </si>
  <si>
    <t>59.91 x 300</t>
  </si>
  <si>
    <t>57.31 - 58.21</t>
  </si>
  <si>
    <t>23.28B</t>
  </si>
  <si>
    <t>1.20 (2.08%)</t>
  </si>
  <si>
    <t>Merril conference</t>
  </si>
  <si>
    <t>morgan stanley conference</t>
  </si>
  <si>
    <t>Q3ER/E, est 0.791/1.89B</t>
  </si>
  <si>
    <t>recent purchase 7000@58</t>
  </si>
  <si>
    <t>52.30 x 300</t>
  </si>
  <si>
    <t>52.75 x 300</t>
  </si>
  <si>
    <t>51.40 - 53.17</t>
  </si>
  <si>
    <t>49.86 - 99.90</t>
  </si>
  <si>
    <t>15.07B</t>
  </si>
  <si>
    <t>1.00 (1.85%)</t>
  </si>
  <si>
    <t>0.25 Dividend</t>
  </si>
  <si>
    <t>16.84 x 500</t>
  </si>
  <si>
    <t>17.30 x 1200</t>
  </si>
  <si>
    <t>Sep 23 - Sep 28 (Est.)</t>
  </si>
  <si>
    <t>16.71 - 17.17</t>
  </si>
  <si>
    <t>13.50 - 36.59</t>
  </si>
  <si>
    <t>18.08B</t>
  </si>
  <si>
    <t>Deutsche Bank 2015 Tech Conference</t>
  </si>
  <si>
    <t>3 downgrades by BoA, Wedbush, etc</t>
  </si>
  <si>
    <t>15.02 x 1100</t>
  </si>
  <si>
    <t>15.11 x 100</t>
  </si>
  <si>
    <t>Nov 2 - Nov 6 (Est.)</t>
  </si>
  <si>
    <t>14.59 - 15.14</t>
  </si>
  <si>
    <t>14.03 - 40.65</t>
  </si>
  <si>
    <t>10.22B</t>
  </si>
  <si>
    <t>0.84 (5.61%)</t>
  </si>
  <si>
    <t>Barclays  Conference</t>
  </si>
  <si>
    <t>0.21 Dividend</t>
  </si>
  <si>
    <t>cutting hundreds of management po</t>
  </si>
  <si>
    <t>77.39 x 200</t>
  </si>
  <si>
    <t>82.72 x 100</t>
  </si>
  <si>
    <t>28-Oct-15NSC Earnings announcement</t>
  </si>
  <si>
    <t>78.86 - 80.31</t>
  </si>
  <si>
    <t>72.10 - 117.64</t>
  </si>
  <si>
    <t>23.86B</t>
  </si>
  <si>
    <t>2.36 (3.06%)</t>
  </si>
  <si>
    <t>Range</t>
  </si>
  <si>
    <t>%change</t>
  </si>
  <si>
    <t>%Change</t>
  </si>
  <si>
    <t>131.39 x 100</t>
  </si>
  <si>
    <t>133.60 x 300</t>
  </si>
  <si>
    <t>N/A</t>
  </si>
  <si>
    <t>127.55 - 133.45</t>
  </si>
  <si>
    <t>29.73 - 197.35</t>
  </si>
  <si>
    <t>4.82B</t>
  </si>
  <si>
    <t>0.55 Dividend</t>
  </si>
  <si>
    <t>Q3ER/C aft-mkt 0.586, 14.237B</t>
  </si>
  <si>
    <t>Unrealized P/L</t>
  </si>
  <si>
    <t>Realized P/L</t>
  </si>
  <si>
    <t>Discrepancy</t>
  </si>
  <si>
    <t>Interest/Tax</t>
  </si>
  <si>
    <t>Verified</t>
  </si>
  <si>
    <t>ü</t>
  </si>
  <si>
    <t>ER, 4:30 confirmed</t>
  </si>
  <si>
    <t>Daily P/L</t>
  </si>
  <si>
    <t>SPX</t>
  </si>
  <si>
    <t xml:space="preserve">Daily %P/L </t>
  </si>
  <si>
    <t>Daily SPX%</t>
  </si>
  <si>
    <t>co splitting</t>
  </si>
  <si>
    <t>72.91 x 100</t>
  </si>
  <si>
    <t>76.51 x 100</t>
  </si>
  <si>
    <t>75.20 - 76.50</t>
  </si>
  <si>
    <t>23.03B</t>
  </si>
  <si>
    <t>2.36 (3.12%)</t>
  </si>
  <si>
    <t>0.59 Dividend</t>
  </si>
  <si>
    <t>.</t>
  </si>
  <si>
    <t>286.54 x 100</t>
  </si>
  <si>
    <t>290.00 x 600</t>
  </si>
  <si>
    <t>21-Oct-15BIIB Earnings announcement</t>
  </si>
  <si>
    <t>282.45 - 292.89</t>
  </si>
  <si>
    <t>265.00 - 480.18</t>
  </si>
  <si>
    <t>67.56B</t>
  </si>
  <si>
    <t>ER/c, b4-mkt, 8:30</t>
  </si>
  <si>
    <t>27.12 x 300</t>
  </si>
  <si>
    <t>27.14 x 300</t>
  </si>
  <si>
    <t>Oct 26 - Oct 30 (Est.)</t>
  </si>
  <si>
    <t>26.84 - 27.28</t>
  </si>
  <si>
    <t>26.31 - 44.30</t>
  </si>
  <si>
    <t>2.30B</t>
  </si>
  <si>
    <t>1.04 (3.86%)</t>
  </si>
  <si>
    <t>0.26 Dividend</t>
  </si>
  <si>
    <t>ER,c 10:00</t>
  </si>
  <si>
    <t xml:space="preserve">             </t>
  </si>
  <si>
    <t>7-Oct average @16.25 3078</t>
  </si>
  <si>
    <t>earnings conf, 9:00</t>
  </si>
  <si>
    <t>ER/C, aft-mkt, 4:15</t>
  </si>
  <si>
    <t>recent insider purchase @57.57</t>
  </si>
  <si>
    <t>8.44 x 1200</t>
  </si>
  <si>
    <t>7.77 - 8.50</t>
  </si>
  <si>
    <t>7.77 - 62.48</t>
  </si>
  <si>
    <t>217.99M</t>
  </si>
  <si>
    <t>no div</t>
  </si>
  <si>
    <t>ER/e</t>
  </si>
  <si>
    <t>7.43 x 500</t>
  </si>
  <si>
    <t>7.46 x 200</t>
  </si>
  <si>
    <t>7.36 - 7.52</t>
  </si>
  <si>
    <t>7.01 - 13.85</t>
  </si>
  <si>
    <t>1.30B</t>
  </si>
  <si>
    <t>0.17 (2.34%)</t>
  </si>
  <si>
    <t>introducedmemory test card HSM16G</t>
  </si>
  <si>
    <t>116.93 x 100</t>
  </si>
  <si>
    <t>123.60 x 200</t>
  </si>
  <si>
    <t>Dec 1 - Dec 7 (Est.)</t>
  </si>
  <si>
    <t>118.21 - 123.36</t>
  </si>
  <si>
    <t>68.75 - 150.50</t>
  </si>
  <si>
    <t>33.96B</t>
  </si>
  <si>
    <t>1.68 (1.34%)</t>
  </si>
  <si>
    <t>0.42 Dividend</t>
  </si>
  <si>
    <t>102.05 x 100</t>
  </si>
  <si>
    <t>103.09 x 100</t>
  </si>
  <si>
    <t>5-Nov-15DIS Earnings announcement</t>
  </si>
  <si>
    <t>99.88 - 103.01</t>
  </si>
  <si>
    <t>78.54 - 122.08</t>
  </si>
  <si>
    <t>173.85B</t>
  </si>
  <si>
    <t>1.32 (1.29%)</t>
  </si>
  <si>
    <t>ER/c, 4:15, 5:00 conf</t>
  </si>
  <si>
    <t>Disney to Build ‘Star Wars’ Themed Lands</t>
  </si>
  <si>
    <t>0.66 Dividend</t>
  </si>
  <si>
    <t>ER/c, aft-mkt</t>
  </si>
  <si>
    <t>98.58 x 400</t>
  </si>
  <si>
    <t>98.77 x 100</t>
  </si>
  <si>
    <t>94.37 - 98.31</t>
  </si>
  <si>
    <t>85.95 - 123.37</t>
  </si>
  <si>
    <t>144.24B</t>
  </si>
  <si>
    <t>1.72 (1.75%)</t>
  </si>
  <si>
    <t>J&amp;J, Gilead Sue Mylan Over Generic Complera</t>
  </si>
  <si>
    <t>0.43 Dividend</t>
  </si>
  <si>
    <t>31.73 x 200</t>
  </si>
  <si>
    <t>31.76 x 100</t>
  </si>
  <si>
    <t>21-Oct-15GM Earnings announcement</t>
  </si>
  <si>
    <t>30.16 - 31.76</t>
  </si>
  <si>
    <t>24.62 - 38.99</t>
  </si>
  <si>
    <t>49.87B</t>
  </si>
  <si>
    <t>1.44 (4.80%)</t>
  </si>
  <si>
    <t>0.36 Dividend</t>
  </si>
  <si>
    <t>20.47 x 3200</t>
  </si>
  <si>
    <t>20.48 x 2700</t>
  </si>
  <si>
    <t>18.92 - 20.52</t>
  </si>
  <si>
    <t>16.76 - 35.75</t>
  </si>
  <si>
    <t>2.62B</t>
  </si>
  <si>
    <t>41.12 x 700</t>
  </si>
  <si>
    <t>43.55 x 200</t>
  </si>
  <si>
    <t>40.74 - 43.56</t>
  </si>
  <si>
    <t>36.63 - 79.70</t>
  </si>
  <si>
    <t>8.42B</t>
  </si>
  <si>
    <t>4.10 x 1000</t>
  </si>
  <si>
    <t>16.97 x 300</t>
  </si>
  <si>
    <t>Oct 8 - Oct 12 (Est.)</t>
  </si>
  <si>
    <t>3.58 - 4.09</t>
  </si>
  <si>
    <t>3.37 - 13.20</t>
  </si>
  <si>
    <t>60.18M</t>
  </si>
  <si>
    <t>45.00 x 100</t>
  </si>
  <si>
    <t>46.15 x 100</t>
  </si>
  <si>
    <t>42.20 - 46.49</t>
  </si>
  <si>
    <t>34.65 - 63.79</t>
  </si>
  <si>
    <t>4.51B</t>
  </si>
  <si>
    <t>118.73 x 200</t>
  </si>
  <si>
    <t>118.99 x 700</t>
  </si>
  <si>
    <t>15-Oct-15UNH Earnings announcement</t>
  </si>
  <si>
    <t>114.82 - 118.85</t>
  </si>
  <si>
    <t>80.72 - 126.21</t>
  </si>
  <si>
    <t>113.31B</t>
  </si>
  <si>
    <t>2.00 (1.72%)</t>
  </si>
  <si>
    <t>0.50 Dividend</t>
  </si>
  <si>
    <t>89.55 x 300</t>
  </si>
  <si>
    <t>89.97 x 400</t>
  </si>
  <si>
    <t>Oct 19 - Oct 23 (Est.)</t>
  </si>
  <si>
    <t>86.82 - 89.89</t>
  </si>
  <si>
    <t>85.50 - 124.45</t>
  </si>
  <si>
    <t>79.95B</t>
  </si>
  <si>
    <t>2.56 (2.90%)</t>
  </si>
  <si>
    <t>0.64 Dividend</t>
  </si>
  <si>
    <t>37.29 x 100</t>
  </si>
  <si>
    <t>44.34 x 200</t>
  </si>
  <si>
    <t>9-Nov-15WWD Earnings announcement</t>
  </si>
  <si>
    <t>39.68 - 40.87</t>
  </si>
  <si>
    <t>39.68 - 56.55</t>
  </si>
  <si>
    <t>2.60B</t>
  </si>
  <si>
    <t>0.40 (0.99%)</t>
  </si>
  <si>
    <t>0.10 Dividend</t>
  </si>
  <si>
    <t>insider 3000@81.38</t>
  </si>
  <si>
    <t>ER/c 4:15pm</t>
  </si>
  <si>
    <t>ER/c, b4 mkt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</si>
</sst>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mc:Ignorable="x14ac">
  <numFmts count="4">
    <numFmt numFmtId="164" formatCode="m/d/yyyy;@"/>
    <numFmt numFmtId="165" formatCode="mm/dd/yy;@"/>
    <numFmt numFmtId="166" formatCode="0.000"/>
    <numFmt numFmtId="167" formatCode="[$-409]d\-mmm;@"/>
  </numFmts>
  <fonts count="21" x14ac:knownFonts="1">
    <font>
      <sz val="11"/>
      <color theme="1"/>
      <name val="Calibri"/>
      <family val="2"/>
      <scheme val="minor"/>
    </font>
    <font>
      <b/>
      <sz val="11"/>
      <color rgb="FF00B050"/>
      <name val="Calibri"/>
      <family val="2"/>
      <scheme val="minor"/>
    </font>
    <font>
      <b/>
      <sz val="11"/>
      <color rgb="FFFF0000"/>
      <name val="Calibri"/>
      <family val="2"/>
      <scheme val="minor"/>
    </font>
    <font>
      <b/>
      <sz val="11"/>
      <color theme="1"/>
      <name val="Calibri"/>
      <family val="2"/>
      <scheme val="minor"/>
    </font>
    <font>
      <sz val="11"/>
      <name val="Calibri"/>
      <family val="2"/>
      <scheme val="minor"/>
    </font>
    <font>
      <u/>
      <sz val="11"/>
      <color theme="10"/>
      <name val="Calibri"/>
      <family val="2"/>
      <scheme val="minor"/>
    </font>
    <font>
      <b/>
      <sz val="10"/>
      <name val="Arial"/>
      <family val="2"/>
    </font>
    <font>
      <sz val="10"/>
      <name val="Arial"/>
      <family val="2"/>
    </font>
    <font>
      <b/>
      <sz val="10"/>
      <color rgb="FF00B050"/>
      <name val="Arial"/>
      <family val="2"/>
    </font>
    <font>
      <b/>
      <sz val="10"/>
      <color rgb="FFFF0000"/>
      <name val="Arial"/>
      <family val="2"/>
    </font>
    <font>
      <b/>
      <sz val="12"/>
      <color theme="1"/>
      <name val="Calibri"/>
      <family val="2"/>
      <scheme val="minor"/>
    </font>
    <font>
      <u/>
      <sz val="12"/>
      <color theme="10"/>
      <name val="Calibri"/>
      <family val="2"/>
      <scheme val="minor"/>
    </font>
    <font>
      <sz val="12"/>
      <color theme="1"/>
      <name val="Calibri"/>
      <family val="2"/>
      <scheme val="minor"/>
    </font>
    <font>
      <b/>
      <sz val="12"/>
      <color theme="0"/>
      <name val="Calibri"/>
      <family val="2"/>
      <scheme val="minor"/>
    </font>
    <font>
      <sz val="11"/>
      <color rgb="FFFF0000"/>
      <name val="Calibri"/>
      <family val="2"/>
      <scheme val="minor"/>
    </font>
    <font>
      <sz val="11"/>
      <color rgb="FF252525"/>
      <name val="Arial"/>
      <family val="2"/>
    </font>
    <font>
      <b/>
      <sz val="15"/>
      <color theme="3"/>
      <name val="Calibri"/>
      <family val="2"/>
      <scheme val="minor"/>
    </font>
    <font>
      <sz val="11"/>
      <color theme="1"/>
      <name val="Calibri"/>
      <family val="2"/>
      <scheme val="minor"/>
    </font>
    <font>
      <sz val="12"/>
      <color rgb="FF00B050"/>
      <name val="Wingdings"/>
      <charset val="2"/>
    </font>
    <font>
      <sz val="14"/>
      <color rgb="FF00B050"/>
      <name val="Wingdings"/>
      <charset val="2"/>
    </font>
    <font>
      <sz val="9"/>
      <color rgb="FF000000"/>
      <name val="Arial"/>
      <family val="2"/>
    </font>
  </fonts>
  <fills count="23">
    <fill>
      <patternFill patternType="none"/>
    </fill>
    <fill>
      <patternFill patternType="gray125"/>
    </fill>
    <fill>
      <patternFill patternType="solid">
        <fgColor theme="0" tint="-0.14999847407452621"/>
        <bgColor indexed="64"/>
      </patternFill>
    </fill>
    <fill>
      <patternFill patternType="solid">
        <fgColor rgb="FFFFFF00"/>
        <bgColor indexed="64"/>
      </patternFill>
    </fill>
    <fill>
      <patternFill patternType="solid">
        <fgColor rgb="FF00B0F0"/>
        <bgColor indexed="64"/>
      </patternFill>
    </fill>
    <fill>
      <patternFill patternType="solid">
        <fgColor rgb="FFFF0000"/>
        <bgColor indexed="64"/>
      </patternFill>
    </fill>
    <fill>
      <patternFill patternType="solid">
        <fgColor theme="0" tint="-0.249977111117893"/>
        <bgColor indexed="64"/>
      </patternFill>
    </fill>
    <fill>
      <patternFill patternType="solid">
        <fgColor theme="4" tint="0.59999389629810485"/>
        <bgColor indexed="64"/>
      </patternFill>
    </fill>
    <fill>
      <patternFill patternType="solid">
        <fgColor theme="4" tint="0.79998168889431442"/>
        <bgColor indexed="64"/>
      </patternFill>
    </fill>
    <fill>
      <patternFill patternType="solid">
        <fgColor theme="5" tint="0.79998168889431442"/>
        <bgColor indexed="64"/>
      </patternFill>
    </fill>
    <fill>
      <patternFill patternType="solid">
        <fgColor theme="7" tint="0.79998168889431442"/>
        <bgColor indexed="64"/>
      </patternFill>
    </fill>
    <fill>
      <patternFill patternType="solid">
        <fgColor theme="1"/>
        <bgColor indexed="64"/>
      </patternFill>
    </fill>
    <fill>
      <patternFill patternType="solid">
        <fgColor theme="2" tint="-0.249977111117893"/>
        <bgColor indexed="64"/>
      </patternFill>
    </fill>
    <fill>
      <patternFill patternType="solid">
        <fgColor theme="5" tint="0.39997558519241921"/>
        <bgColor indexed="64"/>
      </patternFill>
    </fill>
    <fill>
      <patternFill patternType="solid">
        <fgColor theme="9" tint="0.59999389629810485"/>
        <bgColor indexed="64"/>
      </patternFill>
    </fill>
    <fill>
      <patternFill patternType="solid">
        <fgColor rgb="FFFFC000"/>
        <bgColor indexed="64"/>
      </patternFill>
    </fill>
    <fill>
      <patternFill patternType="solid">
        <fgColor theme="5"/>
        <bgColor indexed="64"/>
      </patternFill>
    </fill>
    <fill>
      <patternFill patternType="solid">
        <fgColor theme="0"/>
        <bgColor indexed="64"/>
      </patternFill>
    </fill>
    <fill>
      <patternFill patternType="solid">
        <fgColor rgb="FF92D050"/>
        <bgColor indexed="64"/>
      </patternFill>
    </fill>
    <fill>
      <patternFill patternType="solid">
        <fgColor theme="0" tint="-0.34998626667073579"/>
        <bgColor indexed="64"/>
      </patternFill>
    </fill>
    <fill>
      <patternFill patternType="solid">
        <fgColor theme="7"/>
        <bgColor indexed="64"/>
      </patternFill>
    </fill>
    <fill>
      <patternFill patternType="solid">
        <fgColor rgb="FF00B050"/>
        <bgColor indexed="64"/>
      </patternFill>
    </fill>
    <fill>
      <patternFill patternType="solid">
        <fgColor theme="9" tint="0.39997558519241921"/>
        <bgColor indexed="64"/>
      </patternFill>
    </fill>
  </fills>
  <borders count="13">
    <border>
      <left/>
      <right/>
      <top/>
      <bottom/>
      <diagonal/>
    </border>
    <border>
      <left/>
      <right/>
      <top style="thin">
        <color indexed="64"/>
      </top>
      <bottom style="thin">
        <color indexed="64"/>
      </bottom>
      <diagonal/>
    </border>
    <border>
      <left style="thin">
        <color theme="0" tint="-0.249977111117893"/>
      </left>
      <right style="thin">
        <color theme="0" tint="-0.249977111117893"/>
      </right>
      <top style="thin">
        <color theme="0" tint="-0.249977111117893"/>
      </top>
      <bottom style="thin">
        <color theme="0" tint="-0.249977111117893"/>
      </bottom>
      <diagonal/>
    </border>
    <border>
      <left/>
      <right/>
      <top style="thin">
        <color theme="0" tint="-0.249977111117893"/>
      </top>
      <bottom style="thin">
        <color theme="0" tint="-0.249977111117893"/>
      </bottom>
      <diagonal/>
    </border>
    <border>
      <left/>
      <right/>
      <top/>
      <bottom style="thin">
        <color indexed="64"/>
      </bottom>
      <diagonal/>
    </border>
    <border>
      <left/>
      <right/>
      <top/>
      <bottom style="thick">
        <color theme="4"/>
      </bottom>
      <diagonal/>
    </border>
    <border>
      <left/>
      <right/>
      <top style="thick">
        <color theme="4"/>
      </top>
      <bottom/>
      <diagonal/>
    </border>
    <border>
      <left style="thin">
        <color theme="0" tint="-0.249977111117893"/>
      </left>
      <right style="thin">
        <color theme="0" tint="-0.249977111117893"/>
      </right>
      <top style="thin">
        <color theme="0" tint="-0.249977111117893"/>
      </top>
      <bottom/>
      <diagonal/>
    </border>
    <border>
      <left style="thin">
        <color theme="0" tint="-0.249977111117893"/>
      </left>
      <right style="thin">
        <color theme="0" tint="-0.249977111117893"/>
      </right>
      <top/>
      <bottom/>
      <diagonal/>
    </border>
    <border>
      <left style="thin">
        <color theme="0" tint="-0.249977111117893"/>
      </left>
      <right style="thin">
        <color theme="0" tint="-0.249977111117893"/>
      </right>
      <top/>
      <bottom style="thin">
        <color theme="0" tint="-0.249977111117893"/>
      </bottom>
      <diagonal/>
    </border>
    <border>
      <left/>
      <right style="thin">
        <color theme="0" tint="-0.249977111117893"/>
      </right>
      <top style="thin">
        <color theme="0" tint="-0.249977111117893"/>
      </top>
      <bottom/>
      <diagonal/>
    </border>
    <border>
      <left/>
      <right style="thin">
        <color theme="0" tint="-0.249977111117893"/>
      </right>
      <top/>
      <bottom/>
      <diagonal/>
    </border>
    <border>
      <left/>
      <right style="thin">
        <color theme="0" tint="-0.249977111117893"/>
      </right>
      <top/>
      <bottom style="thin">
        <color theme="0" tint="-0.249977111117893"/>
      </bottom>
      <diagonal/>
    </border>
  </borders>
  <cellStyleXfs count="4">
    <xf numFmtId="0" fontId="0" fillId="0" borderId="0"/>
    <xf numFmtId="0" fontId="5" fillId="0" borderId="0" applyNumberFormat="0" applyFill="0" applyBorder="0" applyAlignment="0" applyProtection="0"/>
    <xf numFmtId="0" fontId="16" fillId="0" borderId="5" applyNumberFormat="0" applyFill="0" applyAlignment="0" applyProtection="0"/>
    <xf numFmtId="9" fontId="17" fillId="0" borderId="0" applyFont="0" applyFill="0" applyBorder="0" applyAlignment="0" applyProtection="0"/>
  </cellStyleXfs>
  <cellXfs count="277">
    <xf numFmtId="0" fontId="0" fillId="0" borderId="0" xfId="0"/>
    <xf numFmtId="16" fontId="0" fillId="0" borderId="0" xfId="0" applyNumberFormat="1"/>
    <xf numFmtId="2" fontId="0" fillId="0" borderId="0" xfId="0" applyNumberFormat="1"/>
    <xf numFmtId="2" fontId="0" fillId="0" borderId="0" xfId="0" applyNumberFormat="1" applyFill="1"/>
    <xf numFmtId="0" fontId="0" fillId="0" borderId="0" xfId="0" applyFill="1"/>
    <xf numFmtId="0" fontId="0" fillId="0" borderId="0" xfId="0" applyBorder="1"/>
    <xf numFmtId="0" fontId="1" fillId="0" borderId="0" xfId="0" applyFont="1"/>
    <xf numFmtId="0" fontId="0" fillId="3" borderId="0" xfId="0" applyFill="1"/>
    <xf numFmtId="0" fontId="0" fillId="4" borderId="0" xfId="0" applyFill="1"/>
    <xf numFmtId="0" fontId="0" fillId="5" borderId="0" xfId="0" applyFill="1"/>
    <xf numFmtId="0" fontId="4" fillId="3" borderId="0" xfId="0" applyFont="1" applyFill="1"/>
    <xf numFmtId="0" fontId="0" fillId="0" borderId="0" xfId="0" applyFill="1" applyBorder="1"/>
    <xf numFmtId="0" fontId="0" fillId="7" borderId="0" xfId="0" applyFill="1"/>
    <xf numFmtId="0" fontId="0" fillId="8" borderId="0" xfId="0" applyFill="1"/>
    <xf numFmtId="0" fontId="0" fillId="9" borderId="0" xfId="0" applyFill="1"/>
    <xf numFmtId="0" fontId="3" fillId="0" borderId="0" xfId="0" applyFont="1"/>
    <xf numFmtId="0" fontId="0" fillId="2" borderId="1" xfId="0" applyFill="1" applyBorder="1"/>
    <xf numFmtId="2" fontId="0" fillId="2" borderId="1" xfId="0" applyNumberFormat="1" applyFill="1" applyBorder="1"/>
    <xf numFmtId="0" fontId="0" fillId="6" borderId="1" xfId="0" applyFill="1" applyBorder="1"/>
    <xf numFmtId="2" fontId="0" fillId="4" borderId="0" xfId="0" applyNumberFormat="1" applyFill="1"/>
    <xf numFmtId="0" fontId="3" fillId="0" borderId="1" xfId="0" applyFont="1" applyBorder="1"/>
    <xf numFmtId="0" fontId="3" fillId="0" borderId="0" xfId="0" applyFont="1" applyBorder="1"/>
    <xf numFmtId="0" fontId="4" fillId="0" borderId="0" xfId="0" applyFont="1" applyFill="1"/>
    <xf numFmtId="2" fontId="0" fillId="6" borderId="1" xfId="0" applyNumberFormat="1" applyFill="1" applyBorder="1"/>
    <xf numFmtId="16" fontId="0" fillId="0" borderId="0" xfId="0" applyNumberFormat="1" applyAlignment="1">
      <alignment horizontal="right"/>
    </xf>
    <xf numFmtId="2" fontId="0" fillId="0" borderId="0" xfId="0" applyNumberFormat="1" applyFill="1" applyBorder="1"/>
    <xf numFmtId="2" fontId="3" fillId="0" borderId="0" xfId="0" applyNumberFormat="1" applyFont="1"/>
    <xf numFmtId="0" fontId="3" fillId="2" borderId="1" xfId="0" applyFont="1" applyFill="1" applyBorder="1"/>
    <xf numFmtId="0" fontId="5" fillId="0" borderId="0" xfId="1"/>
    <xf numFmtId="0" fontId="6" fillId="0" borderId="0" xfId="0" applyFont="1" applyFill="1" applyAlignment="1">
      <alignment horizontal="center" vertical="center"/>
    </xf>
    <xf numFmtId="2" fontId="7" fillId="0" borderId="2" xfId="0" applyNumberFormat="1" applyFont="1" applyFill="1" applyBorder="1" applyAlignment="1">
      <alignment horizontal="right" vertical="center"/>
    </xf>
    <xf numFmtId="2" fontId="7" fillId="2" borderId="2" xfId="0" applyNumberFormat="1" applyFont="1" applyFill="1" applyBorder="1" applyAlignment="1">
      <alignment horizontal="right" vertical="center"/>
    </xf>
    <xf numFmtId="0" fontId="7" fillId="2" borderId="2" xfId="0" applyFont="1" applyFill="1" applyBorder="1" applyAlignment="1">
      <alignment horizontal="right" vertical="center"/>
    </xf>
    <xf numFmtId="0" fontId="7" fillId="0" borderId="2" xfId="0" applyFont="1" applyFill="1" applyBorder="1" applyAlignment="1">
      <alignment horizontal="right" vertical="center"/>
    </xf>
    <xf numFmtId="16" fontId="7" fillId="0" borderId="2" xfId="0" applyNumberFormat="1" applyFont="1" applyFill="1" applyBorder="1" applyAlignment="1">
      <alignment horizontal="center" vertical="center"/>
    </xf>
    <xf numFmtId="0" fontId="7" fillId="0" borderId="2" xfId="0" applyFont="1" applyFill="1" applyBorder="1" applyAlignment="1">
      <alignment horizontal="center" vertical="center"/>
    </xf>
    <xf numFmtId="0" fontId="7" fillId="0" borderId="0" xfId="0" applyFont="1" applyFill="1" applyAlignment="1">
      <alignment horizontal="center" vertical="center"/>
    </xf>
    <xf numFmtId="0" fontId="7" fillId="2" borderId="2" xfId="0" applyFont="1" applyFill="1" applyBorder="1" applyAlignment="1">
      <alignment horizontal="center" vertical="center"/>
    </xf>
    <xf numFmtId="16" fontId="7" fillId="2" borderId="2" xfId="0" applyNumberFormat="1" applyFont="1" applyFill="1" applyBorder="1" applyAlignment="1">
      <alignment horizontal="center" vertical="center"/>
    </xf>
    <xf numFmtId="0" fontId="6" fillId="0" borderId="0" xfId="0" applyFont="1" applyFill="1" applyAlignment="1">
      <alignment horizontal="right" vertical="center"/>
    </xf>
    <xf numFmtId="2" fontId="7" fillId="0" borderId="0" xfId="0" applyNumberFormat="1" applyFont="1" applyFill="1" applyAlignment="1">
      <alignment horizontal="right" vertical="center"/>
    </xf>
    <xf numFmtId="0" fontId="7" fillId="0" borderId="0" xfId="0" applyFont="1" applyFill="1" applyAlignment="1">
      <alignment horizontal="right" vertical="center"/>
    </xf>
    <xf numFmtId="2" fontId="6" fillId="0" borderId="0" xfId="0" applyNumberFormat="1" applyFont="1" applyFill="1" applyAlignment="1">
      <alignment horizontal="right" vertical="center"/>
    </xf>
    <xf numFmtId="10" fontId="7" fillId="0" borderId="2" xfId="0" applyNumberFormat="1" applyFont="1" applyFill="1" applyBorder="1" applyAlignment="1">
      <alignment horizontal="right" vertical="center"/>
    </xf>
    <xf numFmtId="10" fontId="7" fillId="2" borderId="2" xfId="0" applyNumberFormat="1" applyFont="1" applyFill="1" applyBorder="1" applyAlignment="1">
      <alignment horizontal="right" vertical="center"/>
    </xf>
    <xf numFmtId="14" fontId="0" fillId="0" borderId="0" xfId="0" applyNumberFormat="1"/>
    <xf numFmtId="0" fontId="0" fillId="0" borderId="0" xfId="0" applyNumberFormat="1"/>
    <xf numFmtId="0" fontId="3" fillId="6" borderId="1" xfId="0" applyFont="1" applyFill="1" applyBorder="1"/>
    <xf numFmtId="0" fontId="3" fillId="0" borderId="0" xfId="0" applyFont="1" applyAlignment="1">
      <alignment horizontal="right"/>
    </xf>
    <xf numFmtId="0" fontId="0" fillId="0" borderId="0" xfId="0" applyAlignment="1">
      <alignment horizontal="right"/>
    </xf>
    <xf numFmtId="14" fontId="3" fillId="0" borderId="0" xfId="0" applyNumberFormat="1" applyFont="1"/>
    <xf numFmtId="0" fontId="3" fillId="2" borderId="3" xfId="0" applyFont="1" applyFill="1" applyBorder="1"/>
    <xf numFmtId="0" fontId="0" fillId="2" borderId="3" xfId="0" applyFill="1" applyBorder="1"/>
    <xf numFmtId="2" fontId="0" fillId="9" borderId="0" xfId="0" applyNumberFormat="1" applyFill="1"/>
    <xf numFmtId="2" fontId="0" fillId="2" borderId="3" xfId="0" applyNumberFormat="1" applyFill="1" applyBorder="1"/>
    <xf numFmtId="2" fontId="3" fillId="2" borderId="1" xfId="0" applyNumberFormat="1" applyFont="1" applyFill="1" applyBorder="1"/>
    <xf numFmtId="2" fontId="0" fillId="8" borderId="0" xfId="0" applyNumberFormat="1" applyFill="1"/>
    <xf numFmtId="2" fontId="0" fillId="7" borderId="0" xfId="0" applyNumberFormat="1" applyFill="1"/>
    <xf numFmtId="165" fontId="0" fillId="0" borderId="0" xfId="0" applyNumberFormat="1"/>
    <xf numFmtId="165" fontId="3" fillId="0" borderId="0" xfId="0" applyNumberFormat="1" applyFont="1"/>
    <xf numFmtId="2" fontId="0" fillId="3" borderId="0" xfId="0" applyNumberFormat="1" applyFill="1"/>
    <xf numFmtId="2" fontId="0" fillId="5" borderId="0" xfId="0" applyNumberFormat="1" applyFill="1"/>
    <xf numFmtId="2" fontId="3" fillId="0" borderId="1" xfId="0" applyNumberFormat="1" applyFont="1" applyBorder="1"/>
    <xf numFmtId="2" fontId="2" fillId="0" borderId="0" xfId="0" applyNumberFormat="1" applyFont="1"/>
    <xf numFmtId="2" fontId="4" fillId="3" borderId="0" xfId="0" applyNumberFormat="1" applyFont="1" applyFill="1"/>
    <xf numFmtId="14" fontId="6" fillId="0" borderId="0" xfId="0" applyNumberFormat="1" applyFont="1" applyFill="1" applyAlignment="1">
      <alignment horizontal="center" vertical="center"/>
    </xf>
    <xf numFmtId="2" fontId="7" fillId="0" borderId="0" xfId="0" applyNumberFormat="1" applyFont="1" applyFill="1" applyAlignment="1">
      <alignment vertical="center"/>
    </xf>
    <xf numFmtId="0" fontId="0" fillId="10" borderId="0" xfId="0" applyFill="1"/>
    <xf numFmtId="2" fontId="0" fillId="10" borderId="0" xfId="0" applyNumberFormat="1" applyFill="1"/>
    <xf numFmtId="0" fontId="3" fillId="0" borderId="0" xfId="0" applyFont="1" applyAlignment="1">
      <alignment horizontal="center" vertical="center"/>
    </xf>
    <xf numFmtId="2" fontId="3" fillId="0" borderId="0" xfId="0" applyNumberFormat="1" applyFont="1" applyAlignment="1">
      <alignment horizontal="center" vertical="center"/>
    </xf>
    <xf numFmtId="2" fontId="12" fillId="0" borderId="0" xfId="0" applyNumberFormat="1" applyFont="1"/>
    <xf numFmtId="0" fontId="12" fillId="0" borderId="0" xfId="0" applyFont="1"/>
    <xf numFmtId="0" fontId="11" fillId="11" borderId="0" xfId="1" applyFont="1" applyFill="1"/>
    <xf numFmtId="0" fontId="12" fillId="11" borderId="0" xfId="0" applyFont="1" applyFill="1"/>
    <xf numFmtId="0" fontId="12" fillId="0" borderId="0" xfId="0" applyFont="1" applyFill="1"/>
    <xf numFmtId="0" fontId="11" fillId="0" borderId="0" xfId="1" applyFont="1" applyFill="1"/>
    <xf numFmtId="0" fontId="10" fillId="0" borderId="0" xfId="0" applyFont="1"/>
    <xf numFmtId="2" fontId="0" fillId="2" borderId="0" xfId="0" applyNumberFormat="1" applyFill="1" applyAlignment="1">
      <alignment wrapText="1"/>
    </xf>
    <xf numFmtId="2" fontId="0" fillId="6" borderId="0" xfId="0" applyNumberFormat="1" applyFill="1" applyAlignment="1">
      <alignment wrapText="1"/>
    </xf>
    <xf numFmtId="0" fontId="13" fillId="11" borderId="0" xfId="0" applyFont="1" applyFill="1" applyAlignment="1">
      <alignment horizontal="center" vertical="center"/>
    </xf>
    <xf numFmtId="2" fontId="13" fillId="11" borderId="0" xfId="0" applyNumberFormat="1" applyFont="1" applyFill="1" applyAlignment="1">
      <alignment horizontal="center" vertical="center"/>
    </xf>
    <xf numFmtId="10" fontId="13" fillId="11" borderId="0" xfId="0" applyNumberFormat="1" applyFont="1" applyFill="1" applyAlignment="1">
      <alignment horizontal="center" vertical="center"/>
    </xf>
    <xf numFmtId="0" fontId="10" fillId="0" borderId="0" xfId="0" applyFont="1" applyAlignment="1">
      <alignment horizontal="center" vertical="center"/>
    </xf>
    <xf numFmtId="0" fontId="13" fillId="11" borderId="0" xfId="0" applyFont="1" applyFill="1" applyBorder="1" applyAlignment="1">
      <alignment horizontal="center" vertical="center"/>
    </xf>
    <xf numFmtId="0" fontId="12" fillId="11" borderId="0" xfId="0" applyFont="1" applyFill="1" applyBorder="1"/>
    <xf numFmtId="0" fontId="11" fillId="11" borderId="0" xfId="1" applyFont="1" applyFill="1" applyBorder="1"/>
    <xf numFmtId="0" fontId="12" fillId="0" borderId="0" xfId="0" applyFont="1" applyBorder="1"/>
    <xf numFmtId="0" fontId="5" fillId="0" borderId="0" xfId="1" applyAlignment="1">
      <alignment horizontal="center"/>
    </xf>
    <xf numFmtId="0" fontId="12" fillId="0" borderId="0" xfId="0" applyFont="1" applyAlignment="1">
      <alignment horizontal="center"/>
    </xf>
    <xf numFmtId="10" fontId="7" fillId="0" borderId="0" xfId="0" applyNumberFormat="1" applyFont="1" applyFill="1" applyAlignment="1">
      <alignment horizontal="center" vertical="center"/>
    </xf>
    <xf numFmtId="2" fontId="4" fillId="4" borderId="0" xfId="0" applyNumberFormat="1" applyFont="1" applyFill="1"/>
    <xf numFmtId="0" fontId="4" fillId="4" borderId="0" xfId="0" applyFont="1" applyFill="1"/>
    <xf numFmtId="16" fontId="0" fillId="4" borderId="0" xfId="0" applyNumberFormat="1" applyFill="1"/>
    <xf numFmtId="165" fontId="0" fillId="0" borderId="0" xfId="0" applyNumberFormat="1" applyAlignment="1">
      <alignment horizontal="left"/>
    </xf>
    <xf numFmtId="0" fontId="3" fillId="12" borderId="1" xfId="0" applyFont="1" applyFill="1" applyBorder="1"/>
    <xf numFmtId="0" fontId="0" fillId="12" borderId="1" xfId="0" applyFill="1" applyBorder="1"/>
    <xf numFmtId="2" fontId="0" fillId="12" borderId="1" xfId="0" applyNumberFormat="1" applyFill="1" applyBorder="1"/>
    <xf numFmtId="165" fontId="14" fillId="0" borderId="0" xfId="0" applyNumberFormat="1" applyFont="1"/>
    <xf numFmtId="0" fontId="15" fillId="0" borderId="0" xfId="0" applyFont="1"/>
    <xf numFmtId="0" fontId="14" fillId="0" borderId="0" xfId="0" applyFont="1"/>
    <xf numFmtId="16" fontId="2" fillId="0" borderId="0" xfId="0" applyNumberFormat="1" applyFont="1"/>
    <xf numFmtId="1" fontId="3" fillId="0" borderId="0" xfId="0" applyNumberFormat="1" applyFont="1" applyAlignment="1">
      <alignment horizontal="center" vertical="center"/>
    </xf>
    <xf numFmtId="1" fontId="4" fillId="3" borderId="0" xfId="0" applyNumberFormat="1" applyFont="1" applyFill="1"/>
    <xf numFmtId="1" fontId="0" fillId="0" borderId="0" xfId="0" applyNumberFormat="1"/>
    <xf numFmtId="1" fontId="0" fillId="6" borderId="1" xfId="0" applyNumberFormat="1" applyFill="1" applyBorder="1"/>
    <xf numFmtId="16" fontId="0" fillId="3" borderId="0" xfId="0" applyNumberFormat="1" applyFill="1"/>
    <xf numFmtId="1" fontId="0" fillId="4" borderId="0" xfId="0" applyNumberFormat="1" applyFill="1"/>
    <xf numFmtId="16" fontId="0" fillId="0" borderId="0" xfId="0" applyNumberFormat="1" applyFill="1"/>
    <xf numFmtId="2" fontId="4" fillId="0" borderId="0" xfId="0" applyNumberFormat="1" applyFont="1" applyFill="1"/>
    <xf numFmtId="1" fontId="3" fillId="0" borderId="0" xfId="0" applyNumberFormat="1" applyFont="1"/>
    <xf numFmtId="1" fontId="4" fillId="4" borderId="0" xfId="0" applyNumberFormat="1" applyFont="1" applyFill="1"/>
    <xf numFmtId="1" fontId="0" fillId="2" borderId="1" xfId="0" applyNumberFormat="1" applyFill="1" applyBorder="1"/>
    <xf numFmtId="16" fontId="0" fillId="13" borderId="0" xfId="0" applyNumberFormat="1" applyFill="1"/>
    <xf numFmtId="0" fontId="0" fillId="13" borderId="0" xfId="0" applyFill="1"/>
    <xf numFmtId="2" fontId="0" fillId="13" borderId="0" xfId="0" applyNumberFormat="1" applyFill="1"/>
    <xf numFmtId="166" fontId="3" fillId="0" borderId="0" xfId="0" applyNumberFormat="1" applyFont="1"/>
    <xf numFmtId="166" fontId="0" fillId="3" borderId="0" xfId="0" applyNumberFormat="1" applyFill="1"/>
    <xf numFmtId="166" fontId="0" fillId="4" borderId="0" xfId="0" applyNumberFormat="1" applyFill="1"/>
    <xf numFmtId="166" fontId="0" fillId="5" borderId="0" xfId="0" applyNumberFormat="1" applyFill="1"/>
    <xf numFmtId="166" fontId="0" fillId="0" borderId="0" xfId="0" applyNumberFormat="1"/>
    <xf numFmtId="166" fontId="0" fillId="6" borderId="1" xfId="0" applyNumberFormat="1" applyFill="1" applyBorder="1"/>
    <xf numFmtId="0" fontId="0" fillId="14" borderId="0" xfId="0" applyFill="1"/>
    <xf numFmtId="2" fontId="0" fillId="14" borderId="0" xfId="0" applyNumberFormat="1" applyFill="1"/>
    <xf numFmtId="166" fontId="0" fillId="14" borderId="0" xfId="0" applyNumberFormat="1" applyFill="1"/>
    <xf numFmtId="1" fontId="0" fillId="3" borderId="0" xfId="0" applyNumberFormat="1" applyFill="1"/>
    <xf numFmtId="1" fontId="0" fillId="5" borderId="0" xfId="0" applyNumberFormat="1" applyFill="1"/>
    <xf numFmtId="1" fontId="0" fillId="14" borderId="0" xfId="0" applyNumberFormat="1" applyFill="1"/>
    <xf numFmtId="2" fontId="0" fillId="0" borderId="0" xfId="0" applyNumberFormat="1" applyAlignment="1">
      <alignment horizontal="right"/>
    </xf>
    <xf numFmtId="0" fontId="3" fillId="0" borderId="0" xfId="0" applyFont="1" applyAlignment="1">
      <alignment horizontal="left"/>
    </xf>
    <xf numFmtId="16" fontId="0" fillId="0" borderId="0" xfId="0" applyNumberFormat="1" applyAlignment="1">
      <alignment horizontal="left"/>
    </xf>
    <xf numFmtId="0" fontId="0" fillId="0" borderId="0" xfId="0" applyAlignment="1">
      <alignment horizontal="left"/>
    </xf>
    <xf numFmtId="0" fontId="3" fillId="8" borderId="0" xfId="0" applyFont="1" applyFill="1" applyAlignment="1">
      <alignment horizontal="left"/>
    </xf>
    <xf numFmtId="0" fontId="0" fillId="8" borderId="0" xfId="0" applyFill="1" applyAlignment="1">
      <alignment horizontal="left"/>
    </xf>
    <xf numFmtId="15" fontId="0" fillId="8" borderId="0" xfId="0" applyNumberFormat="1" applyFill="1" applyAlignment="1">
      <alignment horizontal="left"/>
    </xf>
    <xf numFmtId="3" fontId="0" fillId="8" borderId="0" xfId="0" applyNumberFormat="1" applyFill="1" applyAlignment="1">
      <alignment horizontal="left"/>
    </xf>
    <xf numFmtId="0" fontId="16" fillId="8" borderId="5" xfId="2" applyFill="1" applyAlignment="1">
      <alignment horizontal="left"/>
    </xf>
    <xf numFmtId="0" fontId="3" fillId="8" borderId="0" xfId="0" applyFont="1" applyFill="1" applyAlignment="1">
      <alignment horizontal="right"/>
    </xf>
    <xf numFmtId="0" fontId="3" fillId="8" borderId="0" xfId="0" applyFont="1" applyFill="1"/>
    <xf numFmtId="15" fontId="0" fillId="8" borderId="0" xfId="0" applyNumberFormat="1" applyFill="1" applyAlignment="1">
      <alignment horizontal="right"/>
    </xf>
    <xf numFmtId="3" fontId="0" fillId="8" borderId="0" xfId="0" applyNumberFormat="1" applyFill="1"/>
    <xf numFmtId="0" fontId="0" fillId="8" borderId="0" xfId="0" applyFill="1" applyAlignment="1">
      <alignment horizontal="center"/>
    </xf>
    <xf numFmtId="0" fontId="3" fillId="8" borderId="6" xfId="0" applyFont="1" applyFill="1" applyBorder="1" applyAlignment="1">
      <alignment horizontal="left"/>
    </xf>
    <xf numFmtId="0" fontId="0" fillId="8" borderId="6" xfId="0" applyFill="1" applyBorder="1" applyAlignment="1">
      <alignment horizontal="left"/>
    </xf>
    <xf numFmtId="15" fontId="0" fillId="8" borderId="0" xfId="0" applyNumberFormat="1" applyFont="1" applyFill="1"/>
    <xf numFmtId="0" fontId="0" fillId="8" borderId="0" xfId="0" applyFont="1" applyFill="1"/>
    <xf numFmtId="3" fontId="0" fillId="8" borderId="0" xfId="0" applyNumberFormat="1" applyFont="1" applyFill="1"/>
    <xf numFmtId="2" fontId="3" fillId="8" borderId="0" xfId="0" applyNumberFormat="1" applyFont="1" applyFill="1"/>
    <xf numFmtId="2" fontId="0" fillId="8" borderId="0" xfId="0" applyNumberFormat="1" applyFont="1" applyFill="1"/>
    <xf numFmtId="3" fontId="0" fillId="7" borderId="0" xfId="0" applyNumberFormat="1" applyFill="1"/>
    <xf numFmtId="0" fontId="16" fillId="7" borderId="5" xfId="2" applyFill="1"/>
    <xf numFmtId="0" fontId="0" fillId="7" borderId="0" xfId="0" applyFill="1" applyAlignment="1">
      <alignment horizontal="right"/>
    </xf>
    <xf numFmtId="3" fontId="0" fillId="7" borderId="0" xfId="0" applyNumberFormat="1" applyFill="1" applyAlignment="1">
      <alignment horizontal="right"/>
    </xf>
    <xf numFmtId="0" fontId="3" fillId="7" borderId="0" xfId="0" applyFont="1" applyFill="1"/>
    <xf numFmtId="0" fontId="0" fillId="0" borderId="0" xfId="0" applyFill="1" applyAlignment="1">
      <alignment horizontal="right"/>
    </xf>
    <xf numFmtId="15" fontId="0" fillId="7" borderId="0" xfId="0" applyNumberFormat="1" applyFill="1"/>
    <xf numFmtId="2" fontId="3" fillId="7" borderId="0" xfId="0" applyNumberFormat="1" applyFont="1" applyFill="1"/>
    <xf numFmtId="0" fontId="16" fillId="7" borderId="5" xfId="2" applyFill="1" applyAlignment="1">
      <alignment horizontal="left"/>
    </xf>
    <xf numFmtId="0" fontId="3" fillId="7" borderId="0" xfId="0" applyFont="1" applyFill="1" applyAlignment="1">
      <alignment horizontal="left"/>
    </xf>
    <xf numFmtId="0" fontId="4" fillId="0" borderId="0" xfId="0" applyFont="1" applyFill="1" applyAlignment="1">
      <alignment horizontal="left"/>
    </xf>
    <xf numFmtId="14" fontId="4" fillId="0" borderId="0" xfId="0" applyNumberFormat="1" applyFont="1" applyFill="1" applyAlignment="1">
      <alignment horizontal="left"/>
    </xf>
    <xf numFmtId="10" fontId="13" fillId="11" borderId="0" xfId="0" applyNumberFormat="1" applyFont="1" applyFill="1" applyAlignment="1">
      <alignment horizontal="right" vertical="center"/>
    </xf>
    <xf numFmtId="10" fontId="5" fillId="0" borderId="0" xfId="1" applyNumberFormat="1" applyAlignment="1">
      <alignment horizontal="right"/>
    </xf>
    <xf numFmtId="10" fontId="12" fillId="0" borderId="0" xfId="0" applyNumberFormat="1" applyFont="1" applyAlignment="1">
      <alignment horizontal="right"/>
    </xf>
    <xf numFmtId="0" fontId="0" fillId="15" borderId="0" xfId="0" applyFill="1"/>
    <xf numFmtId="2" fontId="0" fillId="15" borderId="0" xfId="0" applyNumberFormat="1" applyFill="1"/>
    <xf numFmtId="0" fontId="0" fillId="16" borderId="0" xfId="0" applyFill="1"/>
    <xf numFmtId="2" fontId="0" fillId="16" borderId="0" xfId="0" applyNumberFormat="1" applyFill="1"/>
    <xf numFmtId="1" fontId="0" fillId="16" borderId="0" xfId="0" applyNumberFormat="1" applyFill="1"/>
    <xf numFmtId="2" fontId="4" fillId="16" borderId="0" xfId="0" applyNumberFormat="1" applyFont="1" applyFill="1"/>
    <xf numFmtId="0" fontId="3" fillId="0" borderId="0" xfId="0" applyFont="1" applyAlignment="1">
      <alignment horizontal="right" vertical="center"/>
    </xf>
    <xf numFmtId="16" fontId="0" fillId="0" borderId="0" xfId="0" applyNumberFormat="1" applyFill="1" applyAlignment="1">
      <alignment horizontal="right"/>
    </xf>
    <xf numFmtId="0" fontId="0" fillId="6" borderId="1" xfId="0" applyFill="1" applyBorder="1" applyAlignment="1">
      <alignment horizontal="right"/>
    </xf>
    <xf numFmtId="0" fontId="7" fillId="2" borderId="0" xfId="0" applyFont="1" applyFill="1" applyAlignment="1">
      <alignment horizontal="center" vertical="center"/>
    </xf>
    <xf numFmtId="16" fontId="7" fillId="17" borderId="2" xfId="0" applyNumberFormat="1" applyFont="1" applyFill="1" applyBorder="1" applyAlignment="1">
      <alignment horizontal="center" vertical="center"/>
    </xf>
    <xf numFmtId="0" fontId="7" fillId="17" borderId="2" xfId="0" applyFont="1" applyFill="1" applyBorder="1" applyAlignment="1">
      <alignment horizontal="right" vertical="center"/>
    </xf>
    <xf numFmtId="2" fontId="7" fillId="17" borderId="2" xfId="0" applyNumberFormat="1" applyFont="1" applyFill="1" applyBorder="1" applyAlignment="1">
      <alignment horizontal="right" vertical="center"/>
    </xf>
    <xf numFmtId="0" fontId="7" fillId="17" borderId="2" xfId="0" applyFont="1" applyFill="1" applyBorder="1" applyAlignment="1">
      <alignment horizontal="center" vertical="center"/>
    </xf>
    <xf numFmtId="0" fontId="7" fillId="17" borderId="0" xfId="0" applyFont="1" applyFill="1" applyAlignment="1">
      <alignment horizontal="center" vertical="center"/>
    </xf>
    <xf numFmtId="10" fontId="7" fillId="17" borderId="2" xfId="0" applyNumberFormat="1" applyFont="1" applyFill="1" applyBorder="1" applyAlignment="1">
      <alignment horizontal="right" vertical="center"/>
    </xf>
    <xf numFmtId="0" fontId="0" fillId="18" borderId="0" xfId="0" applyFill="1"/>
    <xf numFmtId="2" fontId="0" fillId="18" borderId="0" xfId="0" applyNumberFormat="1" applyFill="1"/>
    <xf numFmtId="9" fontId="0" fillId="0" borderId="0" xfId="3" applyFont="1"/>
    <xf numFmtId="16" fontId="4" fillId="0" borderId="0" xfId="0" applyNumberFormat="1" applyFont="1" applyFill="1"/>
    <xf numFmtId="16" fontId="14" fillId="0" borderId="0" xfId="0" applyNumberFormat="1" applyFont="1" applyAlignment="1">
      <alignment horizontal="left"/>
    </xf>
    <xf numFmtId="14" fontId="3" fillId="7" borderId="0" xfId="0" applyNumberFormat="1" applyFont="1" applyFill="1"/>
    <xf numFmtId="14" fontId="0" fillId="7" borderId="0" xfId="0" applyNumberFormat="1" applyFill="1"/>
    <xf numFmtId="14" fontId="0" fillId="0" borderId="0" xfId="0" applyNumberFormat="1" applyAlignment="1">
      <alignment horizontal="right"/>
    </xf>
    <xf numFmtId="0" fontId="3" fillId="7" borderId="0" xfId="0" applyFont="1" applyFill="1" applyAlignment="1">
      <alignment horizontal="center" vertical="center"/>
    </xf>
    <xf numFmtId="2" fontId="3" fillId="7" borderId="0" xfId="0" applyNumberFormat="1" applyFont="1" applyFill="1" applyAlignment="1">
      <alignment horizontal="center" vertical="center"/>
    </xf>
    <xf numFmtId="0" fontId="3" fillId="0" borderId="0" xfId="0" applyFont="1" applyBorder="1" applyAlignment="1">
      <alignment horizontal="right"/>
    </xf>
    <xf numFmtId="0" fontId="3" fillId="8" borderId="6" xfId="0" applyFont="1" applyFill="1" applyBorder="1"/>
    <xf numFmtId="0" fontId="0" fillId="8" borderId="6" xfId="0" applyFill="1" applyBorder="1" applyAlignment="1">
      <alignment horizontal="right"/>
    </xf>
    <xf numFmtId="0" fontId="0" fillId="8" borderId="0" xfId="0" applyFill="1" applyAlignment="1">
      <alignment horizontal="right"/>
    </xf>
    <xf numFmtId="3" fontId="0" fillId="8" borderId="0" xfId="0" applyNumberFormat="1" applyFill="1" applyAlignment="1">
      <alignment horizontal="right"/>
    </xf>
    <xf numFmtId="0" fontId="3" fillId="8" borderId="0" xfId="0" applyFont="1" applyFill="1" applyBorder="1"/>
    <xf numFmtId="15" fontId="0" fillId="8" borderId="0" xfId="0" applyNumberFormat="1" applyFill="1"/>
    <xf numFmtId="165" fontId="16" fillId="8" borderId="5" xfId="2" applyNumberFormat="1" applyFill="1"/>
    <xf numFmtId="165" fontId="3" fillId="8" borderId="6" xfId="0" applyNumberFormat="1" applyFont="1" applyFill="1" applyBorder="1"/>
    <xf numFmtId="165" fontId="3" fillId="8" borderId="0" xfId="0" applyNumberFormat="1" applyFont="1" applyFill="1"/>
    <xf numFmtId="164" fontId="0" fillId="0" borderId="0" xfId="0" applyNumberFormat="1" applyAlignment="1">
      <alignment horizontal="right"/>
    </xf>
    <xf numFmtId="10" fontId="0" fillId="0" borderId="0" xfId="3" applyNumberFormat="1" applyFont="1"/>
    <xf numFmtId="0" fontId="3" fillId="7" borderId="6" xfId="0" applyFont="1" applyFill="1" applyBorder="1"/>
    <xf numFmtId="0" fontId="0" fillId="7" borderId="6" xfId="0" applyFill="1" applyBorder="1" applyAlignment="1">
      <alignment horizontal="right"/>
    </xf>
    <xf numFmtId="0" fontId="3" fillId="19" borderId="0" xfId="0" applyFont="1" applyFill="1"/>
    <xf numFmtId="0" fontId="0" fillId="19" borderId="0" xfId="0" applyFill="1"/>
    <xf numFmtId="2" fontId="0" fillId="19" borderId="0" xfId="0" applyNumberFormat="1" applyFill="1"/>
    <xf numFmtId="167" fontId="7" fillId="2" borderId="2" xfId="0" applyNumberFormat="1" applyFont="1" applyFill="1" applyBorder="1" applyAlignment="1">
      <alignment horizontal="center" vertical="center"/>
    </xf>
    <xf numFmtId="167" fontId="7" fillId="17" borderId="2" xfId="0" applyNumberFormat="1" applyFont="1" applyFill="1" applyBorder="1" applyAlignment="1">
      <alignment horizontal="center" vertical="center"/>
    </xf>
    <xf numFmtId="1" fontId="0" fillId="20" borderId="0" xfId="0" applyNumberFormat="1" applyFill="1"/>
    <xf numFmtId="166" fontId="0" fillId="20" borderId="0" xfId="0" applyNumberFormat="1" applyFill="1"/>
    <xf numFmtId="2" fontId="0" fillId="20" borderId="0" xfId="0" applyNumberFormat="1" applyFill="1"/>
    <xf numFmtId="0" fontId="0" fillId="20" borderId="0" xfId="0" applyFill="1"/>
    <xf numFmtId="15" fontId="0" fillId="8" borderId="0" xfId="0" applyNumberFormat="1" applyFont="1" applyFill="1" applyBorder="1"/>
    <xf numFmtId="0" fontId="0" fillId="8" borderId="0" xfId="0" applyFont="1" applyFill="1" applyBorder="1"/>
    <xf numFmtId="0" fontId="7" fillId="2" borderId="0" xfId="0" applyFont="1" applyFill="1" applyAlignment="1">
      <alignment horizontal="right" vertical="center"/>
    </xf>
    <xf numFmtId="0" fontId="7" fillId="17" borderId="0" xfId="0" applyFont="1" applyFill="1" applyAlignment="1">
      <alignment horizontal="right" vertical="center"/>
    </xf>
    <xf numFmtId="0" fontId="18" fillId="0" borderId="0" xfId="0" applyFont="1" applyFill="1" applyAlignment="1">
      <alignment horizontal="center" vertical="center"/>
    </xf>
    <xf numFmtId="0" fontId="19" fillId="0" borderId="0" xfId="0" applyFont="1" applyFill="1" applyAlignment="1">
      <alignment horizontal="center" vertical="center"/>
    </xf>
    <xf numFmtId="0" fontId="18" fillId="0" borderId="0" xfId="0" applyFont="1"/>
    <xf numFmtId="2" fontId="8" fillId="0" borderId="0" xfId="0" applyNumberFormat="1" applyFont="1" applyFill="1" applyAlignment="1">
      <alignment horizontal="right" vertical="center"/>
    </xf>
    <xf numFmtId="0" fontId="8" fillId="0" borderId="0" xfId="0" applyFont="1" applyFill="1" applyAlignment="1">
      <alignment horizontal="right" vertical="center"/>
    </xf>
    <xf numFmtId="2" fontId="9" fillId="0" borderId="0" xfId="0" applyNumberFormat="1" applyFont="1" applyFill="1" applyAlignment="1">
      <alignment horizontal="right" vertical="center"/>
    </xf>
    <xf numFmtId="0" fontId="8" fillId="0" borderId="0" xfId="0" applyFont="1" applyFill="1" applyBorder="1" applyAlignment="1">
      <alignment horizontal="center" vertical="center"/>
    </xf>
    <xf numFmtId="16" fontId="7" fillId="0" borderId="0" xfId="0" applyNumberFormat="1" applyFont="1" applyFill="1" applyBorder="1" applyAlignment="1">
      <alignment horizontal="center" vertical="center"/>
    </xf>
    <xf numFmtId="0" fontId="7" fillId="0" borderId="0" xfId="0" applyFont="1" applyFill="1" applyBorder="1" applyAlignment="1">
      <alignment horizontal="right" vertical="center"/>
    </xf>
    <xf numFmtId="2" fontId="7" fillId="0" borderId="0" xfId="0" applyNumberFormat="1" applyFont="1" applyFill="1" applyBorder="1" applyAlignment="1">
      <alignment horizontal="right" vertical="center"/>
    </xf>
    <xf numFmtId="0" fontId="7" fillId="0" borderId="0" xfId="0" applyFont="1" applyFill="1" applyBorder="1" applyAlignment="1">
      <alignment horizontal="center" vertical="center"/>
    </xf>
    <xf numFmtId="10" fontId="7" fillId="0" borderId="0" xfId="0" applyNumberFormat="1" applyFont="1" applyFill="1" applyBorder="1" applyAlignment="1">
      <alignment horizontal="right" vertical="center"/>
    </xf>
    <xf numFmtId="0" fontId="12" fillId="0" borderId="0" xfId="0" applyFont="1" applyAlignment="1">
      <alignment wrapText="1"/>
    </xf>
    <xf numFmtId="0" fontId="6" fillId="4" borderId="0" xfId="0" applyFont="1" applyFill="1" applyAlignment="1">
      <alignment horizontal="center" vertical="center"/>
    </xf>
    <xf numFmtId="2" fontId="6" fillId="4" borderId="0" xfId="0" applyNumberFormat="1" applyFont="1" applyFill="1" applyAlignment="1">
      <alignment horizontal="right" vertical="center"/>
    </xf>
    <xf numFmtId="2" fontId="6" fillId="4" borderId="0" xfId="0" applyNumberFormat="1" applyFont="1" applyFill="1" applyAlignment="1">
      <alignment horizontal="center" vertical="center"/>
    </xf>
    <xf numFmtId="0" fontId="0" fillId="21" borderId="0" xfId="0" applyFill="1"/>
    <xf numFmtId="2" fontId="0" fillId="21" borderId="0" xfId="0" applyNumberFormat="1" applyFill="1"/>
    <xf numFmtId="1" fontId="4" fillId="21" borderId="0" xfId="0" applyNumberFormat="1" applyFont="1" applyFill="1"/>
    <xf numFmtId="166" fontId="4" fillId="21" borderId="0" xfId="0" applyNumberFormat="1" applyFont="1" applyFill="1"/>
    <xf numFmtId="2" fontId="4" fillId="21" borderId="0" xfId="0" applyNumberFormat="1" applyFont="1" applyFill="1"/>
    <xf numFmtId="0" fontId="6" fillId="4" borderId="0" xfId="0" applyFont="1" applyFill="1" applyAlignment="1">
      <alignment horizontal="right" vertical="center"/>
    </xf>
    <xf numFmtId="4" fontId="20" fillId="0" borderId="0" xfId="0" applyNumberFormat="1" applyFont="1"/>
    <xf numFmtId="10" fontId="7" fillId="0" borderId="0" xfId="3" applyNumberFormat="1" applyFont="1" applyFill="1" applyAlignment="1">
      <alignment horizontal="right" vertical="center"/>
    </xf>
    <xf numFmtId="0" fontId="7" fillId="0" borderId="0" xfId="0" applyFont="1" applyFill="1" applyAlignment="1">
      <alignment horizontal="center" vertical="center" wrapText="1"/>
    </xf>
    <xf numFmtId="0" fontId="16" fillId="8" borderId="5" xfId="2" applyFill="1" applyAlignment="1">
      <alignment horizontal="center"/>
    </xf>
    <xf numFmtId="2" fontId="20" fillId="0" borderId="0" xfId="0" applyNumberFormat="1" applyFont="1"/>
    <xf numFmtId="0" fontId="16" fillId="8" borderId="5" xfId="2" applyFill="1"/>
    <xf numFmtId="14" fontId="3" fillId="8" borderId="0" xfId="0" applyNumberFormat="1" applyFont="1" applyFill="1"/>
    <xf numFmtId="14" fontId="0" fillId="8" borderId="0" xfId="0" applyNumberFormat="1" applyFill="1"/>
    <xf numFmtId="16" fontId="0" fillId="21" borderId="0" xfId="0" applyNumberFormat="1" applyFill="1"/>
    <xf numFmtId="16" fontId="3" fillId="0" borderId="0" xfId="0" applyNumberFormat="1" applyFont="1"/>
    <xf numFmtId="0" fontId="5" fillId="11" borderId="0" xfId="1" applyFill="1"/>
    <xf numFmtId="0" fontId="0" fillId="22" borderId="0" xfId="0" applyFill="1"/>
    <xf numFmtId="2" fontId="0" fillId="22" borderId="0" xfId="0" applyNumberFormat="1" applyFill="1"/>
    <xf numFmtId="1" fontId="0" fillId="15" borderId="0" xfId="0" applyNumberFormat="1" applyFill="1"/>
    <xf numFmtId="1" fontId="0" fillId="22" borderId="0" xfId="0" applyNumberFormat="1" applyFill="1"/>
    <xf numFmtId="2" fontId="4" fillId="15" borderId="0" xfId="0" applyNumberFormat="1" applyFont="1" applyFill="1"/>
    <xf numFmtId="0" fontId="16" fillId="8" borderId="5" xfId="2" applyFill="1" applyAlignment="1">
      <alignment horizontal="center"/>
    </xf>
    <xf numFmtId="0" fontId="0" fillId="8" borderId="6" xfId="0" applyFill="1" applyBorder="1"/>
    <xf numFmtId="10" fontId="0" fillId="8" borderId="0" xfId="3" applyNumberFormat="1" applyFont="1" applyFill="1"/>
    <xf numFmtId="16" fontId="14" fillId="0" borderId="0" xfId="0" applyNumberFormat="1" applyFont="1"/>
    <xf numFmtId="0" fontId="8" fillId="0" borderId="2" xfId="0" applyFont="1" applyFill="1" applyBorder="1" applyAlignment="1">
      <alignment horizontal="center" vertical="center"/>
    </xf>
    <xf numFmtId="0" fontId="8" fillId="2" borderId="2" xfId="0" applyFont="1" applyFill="1" applyBorder="1" applyAlignment="1">
      <alignment horizontal="center" vertical="center"/>
    </xf>
    <xf numFmtId="0" fontId="8" fillId="2" borderId="8" xfId="0" applyFont="1" applyFill="1" applyBorder="1" applyAlignment="1">
      <alignment horizontal="center" vertical="center"/>
    </xf>
    <xf numFmtId="0" fontId="8" fillId="2" borderId="9" xfId="0" applyFont="1" applyFill="1" applyBorder="1" applyAlignment="1">
      <alignment horizontal="center" vertical="center"/>
    </xf>
    <xf numFmtId="0" fontId="8" fillId="0" borderId="7" xfId="0" applyFont="1" applyFill="1" applyBorder="1" applyAlignment="1">
      <alignment horizontal="center" vertical="center"/>
    </xf>
    <xf numFmtId="0" fontId="8" fillId="0" borderId="8" xfId="0" applyFont="1" applyFill="1" applyBorder="1" applyAlignment="1">
      <alignment horizontal="center" vertical="center"/>
    </xf>
    <xf numFmtId="0" fontId="8" fillId="2" borderId="10" xfId="0" applyFont="1" applyFill="1" applyBorder="1" applyAlignment="1">
      <alignment horizontal="center" vertical="center"/>
    </xf>
    <xf numFmtId="0" fontId="8" fillId="2" borderId="11" xfId="0" applyFont="1" applyFill="1" applyBorder="1" applyAlignment="1">
      <alignment horizontal="center" vertical="center"/>
    </xf>
    <xf numFmtId="0" fontId="8" fillId="2" borderId="12" xfId="0" applyFont="1" applyFill="1" applyBorder="1" applyAlignment="1">
      <alignment horizontal="center" vertical="center"/>
    </xf>
    <xf numFmtId="0" fontId="8" fillId="0" borderId="9" xfId="0" applyFont="1" applyFill="1" applyBorder="1" applyAlignment="1">
      <alignment horizontal="center" vertical="center"/>
    </xf>
    <xf numFmtId="0" fontId="8" fillId="2" borderId="7" xfId="0" applyFont="1" applyFill="1" applyBorder="1" applyAlignment="1">
      <alignment horizontal="center" vertical="center"/>
    </xf>
    <xf numFmtId="0" fontId="8" fillId="17" borderId="8" xfId="0" applyFont="1" applyFill="1" applyBorder="1" applyAlignment="1">
      <alignment horizontal="center" vertical="center"/>
    </xf>
    <xf numFmtId="0" fontId="8" fillId="17" borderId="9" xfId="0" applyFont="1" applyFill="1" applyBorder="1" applyAlignment="1">
      <alignment horizontal="center" vertical="center"/>
    </xf>
    <xf numFmtId="0" fontId="16" fillId="8" borderId="5" xfId="2" applyFill="1" applyAlignment="1">
      <alignment horizontal="center"/>
    </xf>
    <xf numFmtId="16" fontId="0" fillId="0" borderId="0" xfId="0" applyNumberFormat="1" applyAlignment="1">
      <alignment horizontal="right" vertical="center"/>
    </xf>
    <xf numFmtId="16" fontId="0" fillId="0" borderId="0" xfId="0" applyNumberFormat="1" applyAlignment="1">
      <alignment horizontal="right" vertical="center" wrapText="1"/>
    </xf>
    <xf numFmtId="16" fontId="0" fillId="0" borderId="0" xfId="0" applyNumberFormat="1" applyFill="1" applyBorder="1" applyAlignment="1">
      <alignment horizontal="right" vertical="center"/>
    </xf>
    <xf numFmtId="16" fontId="0" fillId="0" borderId="4" xfId="0" applyNumberFormat="1" applyBorder="1" applyAlignment="1">
      <alignment horizontal="right" vertical="center"/>
    </xf>
  </cellXfs>
  <cellStyles count="4">
    <cellStyle name="Heading 1" xfId="2" builtinId="16"/>
    <cellStyle name="Hyperlink" xfId="1" builtinId="8"/>
    <cellStyle name="Normal" xfId="0" builtinId="0"/>
    <cellStyle name="Percent" xfId="3" builtinId="5"/>
  </cellStyles>
  <dxfs count="54"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00B050"/>
      </font>
    </dxf>
    <dxf>
      <font>
        <b/>
        <i val="0"/>
        <color rgb="FFFF0000"/>
      </font>
    </dxf>
  </dxfs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worksheet" Target="worksheets/sheet8.xml"/><Relationship Id="rId13" Type="http://schemas.openxmlformats.org/officeDocument/2006/relationships/worksheet" Target="worksheets/sheet13.xml"/><Relationship Id="rId18" Type="http://schemas.openxmlformats.org/officeDocument/2006/relationships/worksheet" Target="worksheets/sheet18.xml"/><Relationship Id="rId26" Type="http://schemas.openxmlformats.org/officeDocument/2006/relationships/worksheet" Target="worksheets/sheet26.xml"/><Relationship Id="rId3" Type="http://schemas.openxmlformats.org/officeDocument/2006/relationships/worksheet" Target="worksheets/sheet3.xml"/><Relationship Id="rId21" Type="http://schemas.openxmlformats.org/officeDocument/2006/relationships/worksheet" Target="worksheets/sheet21.xml"/><Relationship Id="rId34" Type="http://schemas.openxmlformats.org/officeDocument/2006/relationships/calcChain" Target="calcChain.xml"/><Relationship Id="rId7" Type="http://schemas.openxmlformats.org/officeDocument/2006/relationships/worksheet" Target="worksheets/sheet7.xml"/><Relationship Id="rId12" Type="http://schemas.openxmlformats.org/officeDocument/2006/relationships/worksheet" Target="worksheets/sheet12.xml"/><Relationship Id="rId17" Type="http://schemas.openxmlformats.org/officeDocument/2006/relationships/worksheet" Target="worksheets/sheet17.xml"/><Relationship Id="rId25" Type="http://schemas.openxmlformats.org/officeDocument/2006/relationships/worksheet" Target="worksheets/sheet25.xml"/><Relationship Id="rId33" Type="http://schemas.openxmlformats.org/officeDocument/2006/relationships/sharedStrings" Target="sharedStrings.xml"/><Relationship Id="rId2" Type="http://schemas.openxmlformats.org/officeDocument/2006/relationships/worksheet" Target="worksheets/sheet2.xml"/><Relationship Id="rId16" Type="http://schemas.openxmlformats.org/officeDocument/2006/relationships/worksheet" Target="worksheets/sheet16.xml"/><Relationship Id="rId20" Type="http://schemas.openxmlformats.org/officeDocument/2006/relationships/worksheet" Target="worksheets/sheet20.xml"/><Relationship Id="rId29" Type="http://schemas.openxmlformats.org/officeDocument/2006/relationships/worksheet" Target="worksheets/sheet29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worksheet" Target="worksheets/sheet11.xml"/><Relationship Id="rId24" Type="http://schemas.openxmlformats.org/officeDocument/2006/relationships/worksheet" Target="worksheets/sheet24.xml"/><Relationship Id="rId32" Type="http://schemas.openxmlformats.org/officeDocument/2006/relationships/styles" Target="styles.xml"/><Relationship Id="rId5" Type="http://schemas.openxmlformats.org/officeDocument/2006/relationships/worksheet" Target="worksheets/sheet5.xml"/><Relationship Id="rId15" Type="http://schemas.openxmlformats.org/officeDocument/2006/relationships/worksheet" Target="worksheets/sheet15.xml"/><Relationship Id="rId23" Type="http://schemas.openxmlformats.org/officeDocument/2006/relationships/worksheet" Target="worksheets/sheet23.xml"/><Relationship Id="rId28" Type="http://schemas.openxmlformats.org/officeDocument/2006/relationships/worksheet" Target="worksheets/sheet28.xml"/><Relationship Id="rId10" Type="http://schemas.openxmlformats.org/officeDocument/2006/relationships/worksheet" Target="worksheets/sheet10.xml"/><Relationship Id="rId19" Type="http://schemas.openxmlformats.org/officeDocument/2006/relationships/worksheet" Target="worksheets/sheet19.xml"/><Relationship Id="rId31" Type="http://schemas.openxmlformats.org/officeDocument/2006/relationships/connections" Target="connections.xml"/><Relationship Id="rId4" Type="http://schemas.openxmlformats.org/officeDocument/2006/relationships/worksheet" Target="worksheets/sheet4.xml"/><Relationship Id="rId9" Type="http://schemas.openxmlformats.org/officeDocument/2006/relationships/worksheet" Target="worksheets/sheet9.xml"/><Relationship Id="rId14" Type="http://schemas.openxmlformats.org/officeDocument/2006/relationships/worksheet" Target="worksheets/sheet14.xml"/><Relationship Id="rId22" Type="http://schemas.openxmlformats.org/officeDocument/2006/relationships/worksheet" Target="worksheets/sheet22.xml"/><Relationship Id="rId27" Type="http://schemas.openxmlformats.org/officeDocument/2006/relationships/worksheet" Target="worksheets/sheet27.xml"/><Relationship Id="rId30" Type="http://schemas.openxmlformats.org/officeDocument/2006/relationships/theme" Target="theme/theme1.xml"/><Relationship Id="rId35" Type="http://schemas.microsoft.com/office/2006/relationships/vbaProject" Target="vbaProject.bin"/></Relationships>
</file>

<file path=xl/charts/_rels/chart1.xml.rels><?xml version="1.0" encoding="UTF-8" standalone="yes"?>
<Relationships xmlns="http://schemas.openxmlformats.org/package/2006/relationships"><Relationship Id="rId2" Type="http://schemas.microsoft.com/office/2011/relationships/chartColorStyle" Target="colors1.xml"/><Relationship Id="rId1" Type="http://schemas.microsoft.com/office/2011/relationships/chartStyle" Target="style1.xml"/></Relationships>
</file>

<file path=xl/charts/_rels/chart2.xml.rels><?xml version="1.0" encoding="UTF-8" standalone="yes"?>
<Relationships xmlns="http://schemas.openxmlformats.org/package/2006/relationships"><Relationship Id="rId2" Type="http://schemas.microsoft.com/office/2011/relationships/chartColorStyle" Target="colors2.xml"/><Relationship Id="rId1" Type="http://schemas.microsoft.com/office/2011/relationships/chartStyle" Target="style2.xml"/></Relationships>
</file>

<file path=xl/charts/_rels/chart3.xml.rels><?xml version="1.0" encoding="UTF-8" standalone="yes"?>
<Relationships xmlns="http://schemas.openxmlformats.org/package/2006/relationships"><Relationship Id="rId2" Type="http://schemas.microsoft.com/office/2011/relationships/chartColorStyle" Target="colors3.xml"/><Relationship Id="rId1" Type="http://schemas.microsoft.com/office/2011/relationships/chartStyle" Target="style3.xml"/></Relationships>
</file>

<file path=xl/charts/_rels/chart4.xml.rels><?xml version="1.0" encoding="UTF-8" standalone="yes"?>
<Relationships xmlns="http://schemas.openxmlformats.org/package/2006/relationships"><Relationship Id="rId2" Type="http://schemas.microsoft.com/office/2011/relationships/chartColorStyle" Target="colors4.xml"/><Relationship Id="rId1" Type="http://schemas.microsoft.com/office/2011/relationships/chartStyle" Target="style4.xml"/></Relationships>
</file>

<file path=xl/charts/_rels/chart5.xml.rels><?xml version="1.0" encoding="UTF-8" standalone="yes"?>
<Relationships xmlns="http://schemas.openxmlformats.org/package/2006/relationships"><Relationship Id="rId2" Type="http://schemas.microsoft.com/office/2011/relationships/chartColorStyle" Target="colors5.xml"/><Relationship Id="rId1" Type="http://schemas.microsoft.com/office/2011/relationships/chartStyle" Target="style5.xml"/></Relationships>
</file>

<file path=xl/charts/_rels/chart6.xml.rels><?xml version="1.0" encoding="UTF-8" standalone="yes"?>
<Relationships xmlns="http://schemas.openxmlformats.org/package/2006/relationships"><Relationship Id="rId2" Type="http://schemas.microsoft.com/office/2011/relationships/chartColorStyle" Target="colors6.xml"/><Relationship Id="rId1" Type="http://schemas.microsoft.com/office/2011/relationships/chartStyle" Target="style6.xml"/></Relationships>
</file>

<file path=xl/charts/_rels/chart7.xml.rels><?xml version="1.0" encoding="UTF-8" standalone="yes"?>
<Relationships xmlns="http://schemas.openxmlformats.org/package/2006/relationships"><Relationship Id="rId2" Type="http://schemas.microsoft.com/office/2011/relationships/chartColorStyle" Target="colors7.xml"/><Relationship Id="rId1" Type="http://schemas.microsoft.com/office/2011/relationships/chartStyle" Target="style7.xml"/></Relationships>
</file>

<file path=xl/charts/_rels/chart8.xml.rels><?xml version="1.0" encoding="UTF-8" standalone="yes"?>
<Relationships xmlns="http://schemas.openxmlformats.org/package/2006/relationships"><Relationship Id="rId2" Type="http://schemas.microsoft.com/office/2011/relationships/chartColorStyle" Target="colors8.xml"/><Relationship Id="rId1" Type="http://schemas.microsoft.com/office/2011/relationships/chartStyle" Target="style8.xml"/></Relationships>
</file>

<file path=xl/charts/_rels/chart9.xml.rels><?xml version="1.0" encoding="UTF-8" standalone="yes"?>
<Relationships xmlns="http://schemas.openxmlformats.org/package/2006/relationships"><Relationship Id="rId2" Type="http://schemas.microsoft.com/office/2011/relationships/chartColorStyle" Target="colors9.xml"/><Relationship Id="rId1" Type="http://schemas.microsoft.com/office/2011/relationships/chartStyle" Target="style9.xml"/></Relationships>
</file>

<file path=xl/charts/_rels/chart10.xml.rels><?xml version="1.0" encoding="UTF-8" standalone="yes"?>
<Relationships xmlns="http://schemas.openxmlformats.org/package/2006/relationships"><Relationship Id="rId2" Type="http://schemas.microsoft.com/office/2011/relationships/chartColorStyle" Target="colors10.xml"/><Relationship Id="rId1" Type="http://schemas.microsoft.com/office/2011/relationships/chartStyle" Target="style10.xml"/></Relationships>
</file>

<file path=xl/charts/_rels/chart11.xml.rels><?xml version="1.0" encoding="UTF-8" standalone="yes"?>
<Relationships xmlns="http://schemas.openxmlformats.org/package/2006/relationships"><Relationship Id="rId2" Type="http://schemas.microsoft.com/office/2011/relationships/chartColorStyle" Target="colors11.xml"/><Relationship Id="rId1" Type="http://schemas.microsoft.com/office/2011/relationships/chartStyle" Target="style11.xml"/></Relationships>
</file>

<file path=xl/charts/_rels/chart12.xml.rels><?xml version="1.0" encoding="UTF-8" standalone="yes"?>
<Relationships xmlns="http://schemas.openxmlformats.org/package/2006/relationships"><Relationship Id="rId2" Type="http://schemas.microsoft.com/office/2011/relationships/chartColorStyle" Target="colors12.xml"/><Relationship Id="rId1" Type="http://schemas.microsoft.com/office/2011/relationships/chartStyle" Target="style12.xml"/></Relationships>
</file>

<file path=xl/charts/_rels/chart13.xml.rels><?xml version="1.0" encoding="UTF-8" standalone="yes"?>
<Relationships xmlns="http://schemas.openxmlformats.org/package/2006/relationships"><Relationship Id="rId2" Type="http://schemas.microsoft.com/office/2011/relationships/chartColorStyle" Target="colors13.xml"/><Relationship Id="rId1" Type="http://schemas.microsoft.com/office/2011/relationships/chartStyle" Target="style13.xml"/></Relationships>
</file>

<file path=xl/charts/_rels/chart14.xml.rels><?xml version="1.0" encoding="UTF-8" standalone="yes"?>
<Relationships xmlns="http://schemas.openxmlformats.org/package/2006/relationships"><Relationship Id="rId2" Type="http://schemas.microsoft.com/office/2011/relationships/chartColorStyle" Target="colors14.xml"/><Relationship Id="rId1" Type="http://schemas.microsoft.com/office/2011/relationships/chartStyle" Target="style14.xml"/></Relationships>
</file>

<file path=xl/charts/_rels/chart15.xml.rels><?xml version="1.0" encoding="UTF-8" standalone="yes"?>
<Relationships xmlns="http://schemas.openxmlformats.org/package/2006/relationships"><Relationship Id="rId2" Type="http://schemas.microsoft.com/office/2011/relationships/chartColorStyle" Target="colors15.xml"/><Relationship Id="rId1" Type="http://schemas.microsoft.com/office/2011/relationships/chartStyle" Target="style15.xml"/></Relationships>
</file>

<file path=xl/charts/_rels/chart16.xml.rels><?xml version="1.0" encoding="UTF-8" standalone="yes"?>
<Relationships xmlns="http://schemas.openxmlformats.org/package/2006/relationships"><Relationship Id="rId2" Type="http://schemas.microsoft.com/office/2011/relationships/chartColorStyle" Target="colors16.xml"/><Relationship Id="rId1" Type="http://schemas.microsoft.com/office/2011/relationships/chartStyle" Target="style16.xml"/></Relationships>
</file>

<file path=xl/charts/_rels/chart17.xml.rels><?xml version="1.0" encoding="UTF-8" standalone="yes"?>
<Relationships xmlns="http://schemas.openxmlformats.org/package/2006/relationships"><Relationship Id="rId2" Type="http://schemas.microsoft.com/office/2011/relationships/chartColorStyle" Target="colors17.xml"/><Relationship Id="rId1" Type="http://schemas.microsoft.com/office/2011/relationships/chartStyle" Target="style17.xml"/></Relationships>
</file>

<file path=xl/charts/_rels/chart18.xml.rels><?xml version="1.0" encoding="UTF-8" standalone="yes"?>
<Relationships xmlns="http://schemas.openxmlformats.org/package/2006/relationships"><Relationship Id="rId2" Type="http://schemas.microsoft.com/office/2011/relationships/chartColorStyle" Target="colors18.xml"/><Relationship Id="rId1" Type="http://schemas.microsoft.com/office/2011/relationships/chartStyle" Target="style18.xml"/></Relationships>
</file>

<file path=xl/charts/_rels/chart19.xml.rels><?xml version="1.0" encoding="UTF-8" standalone="yes"?>
<Relationships xmlns="http://schemas.openxmlformats.org/package/2006/relationships"><Relationship Id="rId2" Type="http://schemas.microsoft.com/office/2011/relationships/chartColorStyle" Target="colors19.xml"/><Relationship Id="rId1" Type="http://schemas.microsoft.com/office/2011/relationships/chartStyle" Target="style19.xml"/></Relationships>
</file>

<file path=xl/charts/_rels/chart20.xml.rels><?xml version="1.0" encoding="UTF-8" standalone="yes"?>
<Relationships xmlns="http://schemas.openxmlformats.org/package/2006/relationships"><Relationship Id="rId2" Type="http://schemas.microsoft.com/office/2011/relationships/chartColorStyle" Target="colors20.xml"/><Relationship Id="rId1" Type="http://schemas.microsoft.com/office/2011/relationships/chartStyle" Target="style20.xml"/></Relationships>
</file>

<file path=xl/charts/_rels/chart21.xml.rels><?xml version="1.0" encoding="UTF-8" standalone="yes"?>
<Relationships xmlns="http://schemas.openxmlformats.org/package/2006/relationships"><Relationship Id="rId2" Type="http://schemas.microsoft.com/office/2011/relationships/chartColorStyle" Target="colors21.xml"/><Relationship Id="rId1" Type="http://schemas.microsoft.com/office/2011/relationships/chartStyle" Target="style21.xml"/></Relationships>
</file>

<file path=xl/charts/_rels/chart22.xml.rels><?xml version="1.0" encoding="UTF-8" standalone="yes"?>
<Relationships xmlns="http://schemas.openxmlformats.org/package/2006/relationships"><Relationship Id="rId2" Type="http://schemas.microsoft.com/office/2011/relationships/chartColorStyle" Target="colors22.xml"/><Relationship Id="rId1" Type="http://schemas.microsoft.com/office/2011/relationships/chartStyle" Target="style22.xml"/></Relationships>
</file>

<file path=xl/charts/_rels/chart23.xml.rels><?xml version="1.0" encoding="UTF-8" standalone="yes"?>
<Relationships xmlns="http://schemas.openxmlformats.org/package/2006/relationships"><Relationship Id="rId2" Type="http://schemas.microsoft.com/office/2011/relationships/chartColorStyle" Target="colors23.xml"/><Relationship Id="rId1" Type="http://schemas.microsoft.com/office/2011/relationships/chartStyle" Target="style23.xml"/></Relationships>
</file>

<file path=xl/charts/_rels/chart24.xml.rels><?xml version="1.0" encoding="UTF-8" standalone="yes"?>
<Relationships xmlns="http://schemas.openxmlformats.org/package/2006/relationships"><Relationship Id="rId2" Type="http://schemas.microsoft.com/office/2011/relationships/chartColorStyle" Target="colors24.xml"/><Relationship Id="rId1" Type="http://schemas.microsoft.com/office/2011/relationships/chartStyle" Target="style24.xml"/></Relationships>
</file>

<file path=xl/charts/_rels/chart25.xml.rels><?xml version="1.0" encoding="UTF-8" standalone="yes"?>
<Relationships xmlns="http://schemas.openxmlformats.org/package/2006/relationships"><Relationship Id="rId2" Type="http://schemas.microsoft.com/office/2011/relationships/chartColorStyle" Target="colors25.xml"/><Relationship Id="rId1" Type="http://schemas.microsoft.com/office/2011/relationships/chartStyle" Target="style25.xml"/></Relationships>
</file>

<file path=xl/charts/_rels/chart26.xml.rels><?xml version="1.0" encoding="UTF-8" standalone="yes"?>
<Relationships xmlns="http://schemas.openxmlformats.org/package/2006/relationships"><Relationship Id="rId2" Type="http://schemas.microsoft.com/office/2011/relationships/chartColorStyle" Target="colors26.xml"/><Relationship Id="rId1" Type="http://schemas.microsoft.com/office/2011/relationships/chartStyle" Target="style26.xml"/></Relationships>
</file>

<file path=xl/charts/_rels/chart27.xml.rels><?xml version="1.0" encoding="UTF-8" standalone="yes"?>
<Relationships xmlns="http://schemas.openxmlformats.org/package/2006/relationships"><Relationship Id="rId2" Type="http://schemas.microsoft.com/office/2011/relationships/chartColorStyle" Target="colors27.xml"/><Relationship Id="rId1" Type="http://schemas.microsoft.com/office/2011/relationships/chartStyle" Target="style27.xml"/></Relationships>
</file>

<file path=xl/charts/_rels/chart28.xml.rels><?xml version="1.0" encoding="UTF-8" standalone="yes"?>
<Relationships xmlns="http://schemas.openxmlformats.org/package/2006/relationships"><Relationship Id="rId2" Type="http://schemas.microsoft.com/office/2011/relationships/chartColorStyle" Target="colors28.xml"/><Relationship Id="rId1" Type="http://schemas.microsoft.com/office/2011/relationships/chartStyle" Target="style28.xml"/></Relationships>
</file>

<file path=xl/charts/chart1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1" i="0" u="none" strike="noStrike" kern="1200" cap="none" baseline="0">
                <a:solidFill>
                  <a:schemeClr val="lt1">
                    <a:lumMod val="8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US"/>
              <a:t>Balance</a:t>
            </a:r>
          </a:p>
        </c:rich>
      </c:tx>
      <c:layout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1" i="0" u="none" strike="noStrike" kern="1200" cap="none" baseline="0">
              <a:solidFill>
                <a:schemeClr val="lt1">
                  <a:lumMod val="8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scatterChart>
        <c:scatterStyle val="smoothMarker"/>
        <c:varyColors val="0"/>
        <c:ser>
          <c:idx val="0"/>
          <c:order val="0"/>
          <c:spPr>
            <a:ln w="22225" cap="rnd">
              <a:solidFill>
                <a:schemeClr val="accent2"/>
              </a:solidFill>
            </a:ln>
            <a:effectLst>
              <a:glow rad="139700">
                <a:schemeClr val="accent2">
                  <a:satMod val="175000"/>
                  <a:alpha val="14000"/>
                </a:schemeClr>
              </a:glow>
            </a:effectLst>
          </c:spPr>
          <c:marker>
            <c:symbol val="circle"/>
            <c:size val="3"/>
            <c:spPr>
              <a:solidFill>
                <a:schemeClr val="accent2">
                  <a:lumMod val="60000"/>
                  <a:lumOff val="40000"/>
                </a:schemeClr>
              </a:solidFill>
              <a:ln>
                <a:noFill/>
              </a:ln>
              <a:effectLst>
                <a:glow rad="63500">
                  <a:schemeClr val="accent2">
                    <a:satMod val="175000"/>
                    <a:alpha val="25000"/>
                  </a:schemeClr>
                </a:glow>
              </a:effectLst>
            </c:spPr>
          </c:marker>
          <c:xVal>
            <c:numRef>
              <c:f>Balance!$B$2:$B$38</c:f>
              <c:numCache>
                <c:formatCode>m/d/yyyy</c:formatCode>
                <c:ptCount val="37"/>
                <c:pt idx="0">
                  <c:v>42233</c:v>
                </c:pt>
                <c:pt idx="1">
                  <c:v>42234</c:v>
                </c:pt>
                <c:pt idx="2">
                  <c:v>42235</c:v>
                </c:pt>
                <c:pt idx="3">
                  <c:v>42236</c:v>
                </c:pt>
                <c:pt idx="4">
                  <c:v>42237</c:v>
                </c:pt>
                <c:pt idx="5">
                  <c:v>42240</c:v>
                </c:pt>
                <c:pt idx="6">
                  <c:v>42241</c:v>
                </c:pt>
                <c:pt idx="7">
                  <c:v>42242</c:v>
                </c:pt>
                <c:pt idx="8">
                  <c:v>42243</c:v>
                </c:pt>
                <c:pt idx="9">
                  <c:v>42244</c:v>
                </c:pt>
                <c:pt idx="10">
                  <c:v>42247</c:v>
                </c:pt>
                <c:pt idx="11">
                  <c:v>42248</c:v>
                </c:pt>
                <c:pt idx="12">
                  <c:v>42249</c:v>
                </c:pt>
                <c:pt idx="13">
                  <c:v>42250</c:v>
                </c:pt>
                <c:pt idx="14">
                  <c:v>42251</c:v>
                </c:pt>
                <c:pt idx="15">
                  <c:v>42255</c:v>
                </c:pt>
                <c:pt idx="16">
                  <c:v>42256</c:v>
                </c:pt>
                <c:pt idx="17">
                  <c:v>42257</c:v>
                </c:pt>
                <c:pt idx="18">
                  <c:v>42258</c:v>
                </c:pt>
                <c:pt idx="19">
                  <c:v>42261</c:v>
                </c:pt>
                <c:pt idx="20">
                  <c:v>42262</c:v>
                </c:pt>
                <c:pt idx="21">
                  <c:v>42263</c:v>
                </c:pt>
                <c:pt idx="22">
                  <c:v>42264</c:v>
                </c:pt>
                <c:pt idx="23">
                  <c:v>42265</c:v>
                </c:pt>
                <c:pt idx="24">
                  <c:v>42268</c:v>
                </c:pt>
                <c:pt idx="25">
                  <c:v>42269</c:v>
                </c:pt>
                <c:pt idx="26">
                  <c:v>42270</c:v>
                </c:pt>
                <c:pt idx="27">
                  <c:v>42271</c:v>
                </c:pt>
                <c:pt idx="28">
                  <c:v>42272</c:v>
                </c:pt>
                <c:pt idx="29">
                  <c:v>42275</c:v>
                </c:pt>
                <c:pt idx="30">
                  <c:v>42276</c:v>
                </c:pt>
                <c:pt idx="31">
                  <c:v>42277</c:v>
                </c:pt>
                <c:pt idx="32">
                  <c:v>42278</c:v>
                </c:pt>
                <c:pt idx="33">
                  <c:v>42279</c:v>
                </c:pt>
              </c:numCache>
            </c:numRef>
          </c:xVal>
          <c:yVal>
            <c:numRef>
              <c:f>Balance!$E$2:$E$38</c:f>
              <c:numCache>
                <c:formatCode>0.00</c:formatCode>
                <c:ptCount val="37"/>
                <c:pt idx="0">
                  <c:v>322588.21000000002</c:v>
                </c:pt>
                <c:pt idx="1">
                  <c:v>319994.03000000003</c:v>
                </c:pt>
                <c:pt idx="2">
                  <c:v>311839.78000000003</c:v>
                </c:pt>
                <c:pt idx="3">
                  <c:v>301697.40999999997</c:v>
                </c:pt>
                <c:pt idx="4">
                  <c:v>295093.56</c:v>
                </c:pt>
                <c:pt idx="5">
                  <c:v>283095.28999999998</c:v>
                </c:pt>
                <c:pt idx="6">
                  <c:v>276943.21000000002</c:v>
                </c:pt>
                <c:pt idx="7">
                  <c:v>284832.2</c:v>
                </c:pt>
                <c:pt idx="8">
                  <c:v>300742.98</c:v>
                </c:pt>
                <c:pt idx="9">
                  <c:v>307941.06</c:v>
                </c:pt>
                <c:pt idx="10">
                  <c:v>311200.71000000002</c:v>
                </c:pt>
                <c:pt idx="11">
                  <c:v>307440.78999999998</c:v>
                </c:pt>
                <c:pt idx="12">
                  <c:v>326031.94</c:v>
                </c:pt>
                <c:pt idx="13">
                  <c:v>328219.34000000003</c:v>
                </c:pt>
                <c:pt idx="14">
                  <c:v>324929.40000000002</c:v>
                </c:pt>
                <c:pt idx="15">
                  <c:v>331613.90000000002</c:v>
                </c:pt>
                <c:pt idx="16">
                  <c:v>321792.48</c:v>
                </c:pt>
                <c:pt idx="17">
                  <c:v>323389.99</c:v>
                </c:pt>
                <c:pt idx="18">
                  <c:v>323039.64</c:v>
                </c:pt>
                <c:pt idx="19">
                  <c:v>326015.75</c:v>
                </c:pt>
                <c:pt idx="20">
                  <c:v>328528.74</c:v>
                </c:pt>
                <c:pt idx="21">
                  <c:v>333204.93</c:v>
                </c:pt>
                <c:pt idx="22">
                  <c:v>333913.03999999998</c:v>
                </c:pt>
                <c:pt idx="23">
                  <c:v>334619.5</c:v>
                </c:pt>
                <c:pt idx="24">
                  <c:v>336797.05</c:v>
                </c:pt>
                <c:pt idx="25">
                  <c:v>328628.18</c:v>
                </c:pt>
                <c:pt idx="26">
                  <c:v>321819.21000000002</c:v>
                </c:pt>
                <c:pt idx="27" formatCode="General">
                  <c:v>323446.15999999997</c:v>
                </c:pt>
                <c:pt idx="28">
                  <c:v>320711.92</c:v>
                </c:pt>
                <c:pt idx="29">
                  <c:v>308867.92</c:v>
                </c:pt>
                <c:pt idx="30">
                  <c:v>312033</c:v>
                </c:pt>
                <c:pt idx="31">
                  <c:v>320653.48</c:v>
                </c:pt>
                <c:pt idx="32">
                  <c:v>321963.56</c:v>
                </c:pt>
                <c:pt idx="33">
                  <c:v>336327.01</c:v>
                </c:pt>
              </c:numCache>
            </c:numRef>
          </c:yVal>
          <c:smooth val="1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350178864"/>
        <c:axId val="350179248"/>
      </c:scatterChart>
      <c:valAx>
        <c:axId val="350178864"/>
        <c:scaling>
          <c:orientation val="minMax"/>
          <c:max val="42290"/>
        </c:scaling>
        <c:delete val="0"/>
        <c:axPos val="b"/>
        <c:majorGridlines>
          <c:spPr>
            <a:ln w="9525" cap="flat" cmpd="sng" algn="ctr">
              <a:solidFill>
                <a:schemeClr val="dk1">
                  <a:lumMod val="65000"/>
                  <a:lumOff val="35000"/>
                  <a:alpha val="75000"/>
                </a:schemeClr>
              </a:solidFill>
              <a:round/>
            </a:ln>
            <a:effectLst/>
          </c:spPr>
        </c:majorGridlines>
        <c:numFmt formatCode="m/d" sourceLinked="0"/>
        <c:majorTickMark val="none"/>
        <c:minorTickMark val="none"/>
        <c:tickLblPos val="nextTo"/>
        <c:spPr>
          <a:noFill/>
          <a:ln w="9525" cap="flat" cmpd="sng" algn="ctr">
            <a:noFill/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lt1">
                    <a:lumMod val="7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350179248"/>
        <c:crosses val="autoZero"/>
        <c:crossBetween val="midCat"/>
      </c:valAx>
      <c:valAx>
        <c:axId val="350179248"/>
        <c:scaling>
          <c:orientation val="minMax"/>
          <c:max val="390000"/>
          <c:min val="270000"/>
        </c:scaling>
        <c:delete val="0"/>
        <c:axPos val="l"/>
        <c:majorGridlines>
          <c:spPr>
            <a:ln w="9525" cap="flat" cmpd="sng" algn="ctr">
              <a:solidFill>
                <a:schemeClr val="dk1">
                  <a:lumMod val="65000"/>
                  <a:lumOff val="35000"/>
                  <a:alpha val="75000"/>
                </a:schemeClr>
              </a:solidFill>
              <a:round/>
            </a:ln>
            <a:effectLst/>
          </c:spPr>
        </c:majorGridlines>
        <c:numFmt formatCode="0.00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lt1">
                <a:lumMod val="50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lt1">
                    <a:lumMod val="7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350178864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dk1">
        <a:lumMod val="75000"/>
        <a:lumOff val="25000"/>
      </a:schemeClr>
    </a:solidFill>
    <a:ln w="9525" cap="flat" cmpd="sng" algn="ctr">
      <a:solidFill>
        <a:schemeClr val="dk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2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6"/>
    </mc:Choice>
    <mc:Fallback>
      <c:style val="6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1" i="0" u="none" strike="noStrike" kern="1200" cap="none" baseline="0">
                <a:solidFill>
                  <a:schemeClr val="lt1">
                    <a:lumMod val="8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US"/>
              <a:t>P/L</a:t>
            </a:r>
          </a:p>
        </c:rich>
      </c:tx>
      <c:layout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1" i="0" u="none" strike="noStrike" kern="1200" cap="none" baseline="0">
              <a:solidFill>
                <a:schemeClr val="lt1">
                  <a:lumMod val="8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scatterChart>
        <c:scatterStyle val="smoothMarker"/>
        <c:varyColors val="0"/>
        <c:ser>
          <c:idx val="0"/>
          <c:order val="0"/>
          <c:spPr>
            <a:ln w="22225" cap="rnd">
              <a:solidFill>
                <a:schemeClr val="accent4"/>
              </a:solidFill>
            </a:ln>
            <a:effectLst>
              <a:glow rad="139700">
                <a:schemeClr val="accent4">
                  <a:satMod val="175000"/>
                  <a:alpha val="14000"/>
                </a:schemeClr>
              </a:glow>
            </a:effectLst>
          </c:spPr>
          <c:marker>
            <c:symbol val="circle"/>
            <c:size val="3"/>
            <c:spPr>
              <a:solidFill>
                <a:schemeClr val="accent4">
                  <a:lumMod val="60000"/>
                  <a:lumOff val="40000"/>
                </a:schemeClr>
              </a:solidFill>
              <a:ln>
                <a:noFill/>
              </a:ln>
              <a:effectLst>
                <a:glow rad="63500">
                  <a:schemeClr val="accent4">
                    <a:satMod val="175000"/>
                    <a:alpha val="25000"/>
                  </a:schemeClr>
                </a:glow>
              </a:effectLst>
            </c:spPr>
          </c:marker>
          <c:xVal>
            <c:numRef>
              <c:f>Balance!$B$2:$B$37</c:f>
              <c:numCache>
                <c:formatCode>m/d/yyyy</c:formatCode>
                <c:ptCount val="36"/>
                <c:pt idx="0">
                  <c:v>42233</c:v>
                </c:pt>
                <c:pt idx="1">
                  <c:v>42234</c:v>
                </c:pt>
                <c:pt idx="2">
                  <c:v>42235</c:v>
                </c:pt>
                <c:pt idx="3">
                  <c:v>42236</c:v>
                </c:pt>
                <c:pt idx="4">
                  <c:v>42237</c:v>
                </c:pt>
                <c:pt idx="5">
                  <c:v>42240</c:v>
                </c:pt>
                <c:pt idx="6">
                  <c:v>42241</c:v>
                </c:pt>
                <c:pt idx="7">
                  <c:v>42242</c:v>
                </c:pt>
                <c:pt idx="8">
                  <c:v>42243</c:v>
                </c:pt>
                <c:pt idx="9">
                  <c:v>42244</c:v>
                </c:pt>
                <c:pt idx="10">
                  <c:v>42247</c:v>
                </c:pt>
                <c:pt idx="11">
                  <c:v>42248</c:v>
                </c:pt>
                <c:pt idx="12">
                  <c:v>42249</c:v>
                </c:pt>
                <c:pt idx="13">
                  <c:v>42250</c:v>
                </c:pt>
                <c:pt idx="14">
                  <c:v>42251</c:v>
                </c:pt>
                <c:pt idx="15">
                  <c:v>42255</c:v>
                </c:pt>
                <c:pt idx="16">
                  <c:v>42256</c:v>
                </c:pt>
                <c:pt idx="17">
                  <c:v>42257</c:v>
                </c:pt>
                <c:pt idx="18">
                  <c:v>42258</c:v>
                </c:pt>
                <c:pt idx="19">
                  <c:v>42261</c:v>
                </c:pt>
                <c:pt idx="20">
                  <c:v>42262</c:v>
                </c:pt>
                <c:pt idx="21">
                  <c:v>42263</c:v>
                </c:pt>
                <c:pt idx="22">
                  <c:v>42264</c:v>
                </c:pt>
                <c:pt idx="23">
                  <c:v>42265</c:v>
                </c:pt>
                <c:pt idx="24">
                  <c:v>42268</c:v>
                </c:pt>
                <c:pt idx="25">
                  <c:v>42269</c:v>
                </c:pt>
                <c:pt idx="26">
                  <c:v>42270</c:v>
                </c:pt>
                <c:pt idx="27">
                  <c:v>42271</c:v>
                </c:pt>
                <c:pt idx="28">
                  <c:v>42272</c:v>
                </c:pt>
                <c:pt idx="29">
                  <c:v>42275</c:v>
                </c:pt>
                <c:pt idx="30">
                  <c:v>42276</c:v>
                </c:pt>
                <c:pt idx="31">
                  <c:v>42277</c:v>
                </c:pt>
                <c:pt idx="32">
                  <c:v>42278</c:v>
                </c:pt>
                <c:pt idx="33">
                  <c:v>42279</c:v>
                </c:pt>
              </c:numCache>
            </c:numRef>
          </c:xVal>
          <c:yVal>
            <c:numRef>
              <c:f>Balance!$I$2:$I$37</c:f>
              <c:numCache>
                <c:formatCode>0.00</c:formatCode>
                <c:ptCount val="36"/>
                <c:pt idx="0">
                  <c:v>-37411.789999999979</c:v>
                </c:pt>
                <c:pt idx="1">
                  <c:v>-40005.969999999972</c:v>
                </c:pt>
                <c:pt idx="2">
                  <c:v>-48160.219999999972</c:v>
                </c:pt>
                <c:pt idx="3">
                  <c:v>-58302.590000000026</c:v>
                </c:pt>
                <c:pt idx="4">
                  <c:v>-64906.44</c:v>
                </c:pt>
                <c:pt idx="5">
                  <c:v>-76904.710000000021</c:v>
                </c:pt>
                <c:pt idx="6">
                  <c:v>-83056.789999999979</c:v>
                </c:pt>
                <c:pt idx="7">
                  <c:v>-75167.799999999988</c:v>
                </c:pt>
                <c:pt idx="8">
                  <c:v>-59257.020000000019</c:v>
                </c:pt>
                <c:pt idx="9">
                  <c:v>-52058.94</c:v>
                </c:pt>
                <c:pt idx="10">
                  <c:v>-48799.289999999979</c:v>
                </c:pt>
                <c:pt idx="11">
                  <c:v>-57559.210000000021</c:v>
                </c:pt>
                <c:pt idx="12">
                  <c:v>-53968.06</c:v>
                </c:pt>
                <c:pt idx="13">
                  <c:v>-51780.659999999974</c:v>
                </c:pt>
                <c:pt idx="14">
                  <c:v>-55070.599999999977</c:v>
                </c:pt>
                <c:pt idx="15">
                  <c:v>-48386.099999999977</c:v>
                </c:pt>
                <c:pt idx="16">
                  <c:v>-58207.520000000019</c:v>
                </c:pt>
                <c:pt idx="17">
                  <c:v>-56610.010000000009</c:v>
                </c:pt>
                <c:pt idx="18">
                  <c:v>-56960.359999999986</c:v>
                </c:pt>
                <c:pt idx="19">
                  <c:v>-53984.25</c:v>
                </c:pt>
                <c:pt idx="20">
                  <c:v>-51471.260000000009</c:v>
                </c:pt>
                <c:pt idx="21">
                  <c:v>-46795.070000000007</c:v>
                </c:pt>
                <c:pt idx="22">
                  <c:v>-46086.960000000021</c:v>
                </c:pt>
                <c:pt idx="23">
                  <c:v>-55380.5</c:v>
                </c:pt>
                <c:pt idx="24">
                  <c:v>-53202.950000000012</c:v>
                </c:pt>
                <c:pt idx="25">
                  <c:v>-61371.820000000007</c:v>
                </c:pt>
                <c:pt idx="26">
                  <c:v>-68180.789999999979</c:v>
                </c:pt>
                <c:pt idx="27">
                  <c:v>-66553.840000000026</c:v>
                </c:pt>
                <c:pt idx="28">
                  <c:v>-69288.080000000016</c:v>
                </c:pt>
                <c:pt idx="29">
                  <c:v>-81132.080000000016</c:v>
                </c:pt>
                <c:pt idx="30">
                  <c:v>-77967</c:v>
                </c:pt>
                <c:pt idx="31">
                  <c:v>-69346.520000000019</c:v>
                </c:pt>
                <c:pt idx="32">
                  <c:v>-68036.44</c:v>
                </c:pt>
                <c:pt idx="33">
                  <c:v>-53672.989999999991</c:v>
                </c:pt>
              </c:numCache>
            </c:numRef>
          </c:yVal>
          <c:smooth val="1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350297080"/>
        <c:axId val="350297464"/>
      </c:scatterChart>
      <c:valAx>
        <c:axId val="350297080"/>
        <c:scaling>
          <c:orientation val="minMax"/>
          <c:max val="42290"/>
        </c:scaling>
        <c:delete val="0"/>
        <c:axPos val="b"/>
        <c:majorGridlines>
          <c:spPr>
            <a:ln w="9525" cap="flat" cmpd="sng" algn="ctr">
              <a:solidFill>
                <a:schemeClr val="dk1">
                  <a:lumMod val="65000"/>
                  <a:lumOff val="35000"/>
                  <a:alpha val="75000"/>
                </a:schemeClr>
              </a:solidFill>
              <a:round/>
            </a:ln>
            <a:effectLst/>
          </c:spPr>
        </c:majorGridlines>
        <c:numFmt formatCode="m/d" sourceLinked="0"/>
        <c:majorTickMark val="none"/>
        <c:minorTickMark val="none"/>
        <c:tickLblPos val="nextTo"/>
        <c:spPr>
          <a:noFill/>
          <a:ln w="9525" cap="flat" cmpd="sng" algn="ctr">
            <a:noFill/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lt1">
                    <a:lumMod val="7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350297464"/>
        <c:crosses val="autoZero"/>
        <c:crossBetween val="midCat"/>
      </c:valAx>
      <c:valAx>
        <c:axId val="350297464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dk1">
                  <a:lumMod val="65000"/>
                  <a:lumOff val="35000"/>
                  <a:alpha val="75000"/>
                </a:schemeClr>
              </a:solidFill>
              <a:round/>
            </a:ln>
            <a:effectLst/>
          </c:spPr>
        </c:majorGridlines>
        <c:numFmt formatCode="0.00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lt1">
                <a:lumMod val="50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lt1">
                    <a:lumMod val="7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350297080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dk1">
        <a:lumMod val="75000"/>
        <a:lumOff val="25000"/>
      </a:schemeClr>
    </a:solidFill>
    <a:ln w="9525" cap="flat" cmpd="sng" algn="ctr">
      <a:solidFill>
        <a:schemeClr val="dk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3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layout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500" b="1" i="0" u="none" strike="noStrike" kern="1200" cap="all" spc="100" normalizeH="0" baseline="0">
              <a:solidFill>
                <a:schemeClr val="lt1"/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scatterChart>
        <c:scatterStyle val="smoothMarker"/>
        <c:varyColors val="0"/>
        <c:ser>
          <c:idx val="0"/>
          <c:order val="0"/>
          <c:tx>
            <c:strRef>
              <c:f>Balance!$C$1</c:f>
              <c:strCache>
                <c:ptCount val="1"/>
                <c:pt idx="0">
                  <c:v>SPX</c:v>
                </c:pt>
              </c:strCache>
            </c:strRef>
          </c:tx>
          <c:spPr>
            <a:ln w="28575" cap="rnd">
              <a:solidFill>
                <a:schemeClr val="lt1">
                  <a:alpha val="50000"/>
                </a:schemeClr>
              </a:solidFill>
              <a:round/>
            </a:ln>
            <a:effectLst>
              <a:outerShdw dist="25400" dir="2700000" algn="tl" rotWithShape="0">
                <a:schemeClr val="accent1"/>
              </a:outerShdw>
            </a:effectLst>
          </c:spPr>
          <c:marker>
            <c:symbol val="circle"/>
            <c:size val="2"/>
            <c:spPr>
              <a:solidFill>
                <a:schemeClr val="accent1"/>
              </a:solidFill>
              <a:ln w="22225">
                <a:solidFill>
                  <a:srgbClr val="FF0000"/>
                </a:solidFill>
                <a:round/>
              </a:ln>
              <a:effectLst/>
            </c:spPr>
          </c:marker>
          <c:xVal>
            <c:numRef>
              <c:f>Balance!$B$2:$B$38</c:f>
              <c:numCache>
                <c:formatCode>m/d/yyyy</c:formatCode>
                <c:ptCount val="37"/>
                <c:pt idx="0">
                  <c:v>42233</c:v>
                </c:pt>
                <c:pt idx="1">
                  <c:v>42234</c:v>
                </c:pt>
                <c:pt idx="2">
                  <c:v>42235</c:v>
                </c:pt>
                <c:pt idx="3">
                  <c:v>42236</c:v>
                </c:pt>
                <c:pt idx="4">
                  <c:v>42237</c:v>
                </c:pt>
                <c:pt idx="5">
                  <c:v>42240</c:v>
                </c:pt>
                <c:pt idx="6">
                  <c:v>42241</c:v>
                </c:pt>
                <c:pt idx="7">
                  <c:v>42242</c:v>
                </c:pt>
                <c:pt idx="8">
                  <c:v>42243</c:v>
                </c:pt>
                <c:pt idx="9">
                  <c:v>42244</c:v>
                </c:pt>
                <c:pt idx="10">
                  <c:v>42247</c:v>
                </c:pt>
                <c:pt idx="11">
                  <c:v>42248</c:v>
                </c:pt>
                <c:pt idx="12">
                  <c:v>42249</c:v>
                </c:pt>
                <c:pt idx="13">
                  <c:v>42250</c:v>
                </c:pt>
                <c:pt idx="14">
                  <c:v>42251</c:v>
                </c:pt>
                <c:pt idx="15">
                  <c:v>42255</c:v>
                </c:pt>
                <c:pt idx="16">
                  <c:v>42256</c:v>
                </c:pt>
                <c:pt idx="17">
                  <c:v>42257</c:v>
                </c:pt>
                <c:pt idx="18">
                  <c:v>42258</c:v>
                </c:pt>
                <c:pt idx="19">
                  <c:v>42261</c:v>
                </c:pt>
                <c:pt idx="20">
                  <c:v>42262</c:v>
                </c:pt>
                <c:pt idx="21">
                  <c:v>42263</c:v>
                </c:pt>
                <c:pt idx="22">
                  <c:v>42264</c:v>
                </c:pt>
                <c:pt idx="23">
                  <c:v>42265</c:v>
                </c:pt>
                <c:pt idx="24">
                  <c:v>42268</c:v>
                </c:pt>
                <c:pt idx="25">
                  <c:v>42269</c:v>
                </c:pt>
                <c:pt idx="26">
                  <c:v>42270</c:v>
                </c:pt>
                <c:pt idx="27">
                  <c:v>42271</c:v>
                </c:pt>
                <c:pt idx="28">
                  <c:v>42272</c:v>
                </c:pt>
                <c:pt idx="29">
                  <c:v>42275</c:v>
                </c:pt>
                <c:pt idx="30">
                  <c:v>42276</c:v>
                </c:pt>
                <c:pt idx="31">
                  <c:v>42277</c:v>
                </c:pt>
                <c:pt idx="32">
                  <c:v>42278</c:v>
                </c:pt>
                <c:pt idx="33">
                  <c:v>42279</c:v>
                </c:pt>
              </c:numCache>
            </c:numRef>
          </c:xVal>
          <c:yVal>
            <c:numRef>
              <c:f>Balance!$C$2:$C$38</c:f>
              <c:numCache>
                <c:formatCode>0.00</c:formatCode>
                <c:ptCount val="37"/>
                <c:pt idx="0">
                  <c:v>2102.44</c:v>
                </c:pt>
                <c:pt idx="1">
                  <c:v>2096.92</c:v>
                </c:pt>
                <c:pt idx="2">
                  <c:v>2079.61</c:v>
                </c:pt>
                <c:pt idx="3">
                  <c:v>2035.73</c:v>
                </c:pt>
                <c:pt idx="4">
                  <c:v>1970.89</c:v>
                </c:pt>
                <c:pt idx="5">
                  <c:v>1893.21</c:v>
                </c:pt>
                <c:pt idx="6">
                  <c:v>1867.61</c:v>
                </c:pt>
                <c:pt idx="7">
                  <c:v>1940.51</c:v>
                </c:pt>
                <c:pt idx="8">
                  <c:v>1987.66</c:v>
                </c:pt>
                <c:pt idx="9">
                  <c:v>1988.87</c:v>
                </c:pt>
                <c:pt idx="10">
                  <c:v>1972.18</c:v>
                </c:pt>
                <c:pt idx="11">
                  <c:v>1913.85</c:v>
                </c:pt>
                <c:pt idx="12">
                  <c:v>1948.86</c:v>
                </c:pt>
                <c:pt idx="13">
                  <c:v>1951.13</c:v>
                </c:pt>
                <c:pt idx="14">
                  <c:v>1921.22</c:v>
                </c:pt>
                <c:pt idx="15">
                  <c:v>1969.41</c:v>
                </c:pt>
                <c:pt idx="16">
                  <c:v>1942.04</c:v>
                </c:pt>
                <c:pt idx="17">
                  <c:v>1952.29</c:v>
                </c:pt>
                <c:pt idx="18">
                  <c:v>1961.05</c:v>
                </c:pt>
                <c:pt idx="19">
                  <c:v>1953.03</c:v>
                </c:pt>
                <c:pt idx="20">
                  <c:v>1978.09</c:v>
                </c:pt>
                <c:pt idx="21">
                  <c:v>1995.31</c:v>
                </c:pt>
                <c:pt idx="22">
                  <c:v>1990.2</c:v>
                </c:pt>
                <c:pt idx="23">
                  <c:v>1958.08</c:v>
                </c:pt>
                <c:pt idx="24">
                  <c:v>1966.97</c:v>
                </c:pt>
                <c:pt idx="25">
                  <c:v>1942.74</c:v>
                </c:pt>
                <c:pt idx="26">
                  <c:v>1938.76</c:v>
                </c:pt>
                <c:pt idx="27">
                  <c:v>1932.24</c:v>
                </c:pt>
                <c:pt idx="28">
                  <c:v>1931.34</c:v>
                </c:pt>
                <c:pt idx="29">
                  <c:v>1881.77</c:v>
                </c:pt>
                <c:pt idx="30">
                  <c:v>1884.09</c:v>
                </c:pt>
                <c:pt idx="31">
                  <c:v>1920.03</c:v>
                </c:pt>
                <c:pt idx="32">
                  <c:v>1923.82</c:v>
                </c:pt>
                <c:pt idx="33">
                  <c:v>1951.36</c:v>
                </c:pt>
              </c:numCache>
            </c:numRef>
          </c:yVal>
          <c:smooth val="1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350294808"/>
        <c:axId val="350103616"/>
      </c:scatterChart>
      <c:valAx>
        <c:axId val="350294808"/>
        <c:scaling>
          <c:orientation val="minMax"/>
          <c:max val="42290"/>
        </c:scaling>
        <c:delete val="0"/>
        <c:axPos val="b"/>
        <c:majorGridlines>
          <c:spPr>
            <a:ln w="9525" cap="flat" cmpd="sng" algn="ctr">
              <a:solidFill>
                <a:schemeClr val="lt1">
                  <a:alpha val="25000"/>
                </a:schemeClr>
              </a:solidFill>
              <a:round/>
            </a:ln>
            <a:effectLst/>
          </c:spPr>
        </c:majorGridlines>
        <c:numFmt formatCode="m/d;@" sourceLinked="0"/>
        <c:majorTickMark val="none"/>
        <c:minorTickMark val="none"/>
        <c:tickLblPos val="nextTo"/>
        <c:spPr>
          <a:noFill/>
          <a:ln w="12700" cap="flat" cmpd="sng" algn="ctr">
            <a:solidFill>
              <a:schemeClr val="lt1">
                <a:alpha val="2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spc="100" baseline="0">
                <a:solidFill>
                  <a:schemeClr val="lt1"/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350103616"/>
        <c:crosses val="autoZero"/>
        <c:crossBetween val="midCat"/>
      </c:valAx>
      <c:valAx>
        <c:axId val="350103616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lt1">
                  <a:alpha val="25000"/>
                </a:schemeClr>
              </a:solidFill>
              <a:round/>
            </a:ln>
            <a:effectLst/>
          </c:spPr>
        </c:majorGridlines>
        <c:numFmt formatCode="0.00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lt1"/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350294808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accent1"/>
    </a:solidFill>
    <a:ln w="9525" cap="flat" cmpd="sng" algn="ctr">
      <a:solidFill>
        <a:schemeClr val="accent1"/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4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layout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600" b="1" i="0" u="none" strike="noStrike" kern="1200" spc="100" baseline="0">
              <a:solidFill>
                <a:schemeClr val="lt1">
                  <a:lumMod val="95000"/>
                </a:schemeClr>
              </a:solidFill>
              <a:effectLst>
                <a:outerShdw blurRad="50800" dist="38100" dir="5400000" algn="t" rotWithShape="0">
                  <a:prstClr val="black">
                    <a:alpha val="40000"/>
                  </a:prstClr>
                </a:outerShdw>
              </a:effectLst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lineChart>
        <c:grouping val="standard"/>
        <c:varyColors val="0"/>
        <c:ser>
          <c:idx val="0"/>
          <c:order val="0"/>
          <c:tx>
            <c:strRef>
              <c:f>MRO!$AA$1</c:f>
              <c:strCache>
                <c:ptCount val="1"/>
                <c:pt idx="0">
                  <c:v>Close</c:v>
                </c:pt>
              </c:strCache>
            </c:strRef>
          </c:tx>
          <c:spPr>
            <a:ln w="9525" cap="rnd">
              <a:solidFill>
                <a:schemeClr val="accent1"/>
              </a:solidFill>
              <a:round/>
            </a:ln>
            <a:effectLst>
              <a:outerShdw blurRad="57150" dist="19050" dir="5400000" algn="ctr" rotWithShape="0">
                <a:srgbClr val="000000">
                  <a:alpha val="63000"/>
                </a:srgbClr>
              </a:outerShdw>
            </a:effectLst>
          </c:spPr>
          <c:marker>
            <c:symbol val="square"/>
            <c:size val="2"/>
            <c:spPr>
              <a:gradFill rotWithShape="1">
                <a:gsLst>
                  <a:gs pos="0">
                    <a:schemeClr val="accent1">
                      <a:satMod val="103000"/>
                      <a:lumMod val="102000"/>
                      <a:tint val="94000"/>
                    </a:schemeClr>
                  </a:gs>
                  <a:gs pos="50000">
                    <a:schemeClr val="accent1">
                      <a:satMod val="110000"/>
                      <a:lumMod val="100000"/>
                      <a:shade val="100000"/>
                    </a:schemeClr>
                  </a:gs>
                  <a:gs pos="100000">
                    <a:schemeClr val="accent1">
                      <a:lumMod val="99000"/>
                      <a:satMod val="120000"/>
                      <a:shade val="78000"/>
                    </a:schemeClr>
                  </a:gs>
                </a:gsLst>
                <a:lin ang="5400000" scaled="0"/>
              </a:gradFill>
              <a:ln w="9525">
                <a:solidFill>
                  <a:schemeClr val="accent1"/>
                </a:solidFill>
                <a:round/>
              </a:ln>
              <a:effectLst>
                <a:outerShdw blurRad="57150" dist="19050" dir="5400000" algn="ctr" rotWithShape="0">
                  <a:srgbClr val="000000">
                    <a:alpha val="63000"/>
                  </a:srgbClr>
                </a:outerShdw>
              </a:effectLst>
            </c:spPr>
          </c:marker>
          <c:dPt>
            <c:idx val="34"/>
            <c:marker>
              <c:symbol val="square"/>
              <c:size val="2"/>
              <c:spPr>
                <a:gradFill rotWithShape="1">
                  <a:gsLst>
                    <a:gs pos="0">
                      <a:schemeClr val="accent1">
                        <a:satMod val="103000"/>
                        <a:lumMod val="102000"/>
                        <a:tint val="94000"/>
                      </a:schemeClr>
                    </a:gs>
                    <a:gs pos="50000">
                      <a:schemeClr val="accent1">
                        <a:satMod val="110000"/>
                        <a:lumMod val="100000"/>
                        <a:shade val="100000"/>
                      </a:schemeClr>
                    </a:gs>
                    <a:gs pos="100000">
                      <a:schemeClr val="accent1">
                        <a:lumMod val="99000"/>
                        <a:satMod val="120000"/>
                        <a:shade val="78000"/>
                      </a:schemeClr>
                    </a:gs>
                  </a:gsLst>
                  <a:lin ang="5400000" scaled="0"/>
                </a:gradFill>
                <a:ln w="9525">
                  <a:solidFill>
                    <a:schemeClr val="accent1"/>
                  </a:solidFill>
                  <a:round/>
                </a:ln>
                <a:effectLst>
                  <a:outerShdw blurRad="57150" dist="19050" dir="5400000" algn="ctr" rotWithShape="0">
                    <a:srgbClr val="000000">
                      <a:alpha val="63000"/>
                    </a:srgbClr>
                  </a:outerShdw>
                </a:effectLst>
              </c:spPr>
            </c:marker>
            <c:bubble3D val="0"/>
            <c:spPr>
              <a:ln w="15875" cap="rnd">
                <a:solidFill>
                  <a:schemeClr val="accent1"/>
                </a:solidFill>
                <a:round/>
              </a:ln>
              <a:effectLst>
                <a:outerShdw blurRad="57150" dist="19050" dir="5400000" algn="ctr" rotWithShape="0">
                  <a:srgbClr val="000000">
                    <a:alpha val="63000"/>
                  </a:srgbClr>
                </a:outerShdw>
              </a:effectLst>
            </c:spPr>
          </c:dPt>
          <c:dPt>
            <c:idx val="48"/>
            <c:marker>
              <c:symbol val="square"/>
              <c:size val="2"/>
              <c:spPr>
                <a:gradFill rotWithShape="1">
                  <a:gsLst>
                    <a:gs pos="0">
                      <a:schemeClr val="accent1">
                        <a:satMod val="103000"/>
                        <a:lumMod val="102000"/>
                        <a:tint val="94000"/>
                      </a:schemeClr>
                    </a:gs>
                    <a:gs pos="50000">
                      <a:schemeClr val="accent1">
                        <a:satMod val="110000"/>
                        <a:lumMod val="100000"/>
                        <a:shade val="100000"/>
                      </a:schemeClr>
                    </a:gs>
                    <a:gs pos="100000">
                      <a:schemeClr val="accent1">
                        <a:lumMod val="99000"/>
                        <a:satMod val="120000"/>
                        <a:shade val="78000"/>
                      </a:schemeClr>
                    </a:gs>
                  </a:gsLst>
                  <a:lin ang="5400000" scaled="0"/>
                </a:gradFill>
                <a:ln w="9525">
                  <a:solidFill>
                    <a:schemeClr val="accent1"/>
                  </a:solidFill>
                  <a:round/>
                </a:ln>
                <a:effectLst>
                  <a:outerShdw blurRad="57150" dist="19050" dir="5400000" algn="ctr" rotWithShape="0">
                    <a:srgbClr val="000000">
                      <a:alpha val="63000"/>
                    </a:srgbClr>
                  </a:outerShdw>
                </a:effectLst>
              </c:spPr>
            </c:marker>
            <c:bubble3D val="0"/>
            <c:spPr>
              <a:ln w="19050" cap="rnd">
                <a:solidFill>
                  <a:schemeClr val="accent1"/>
                </a:solidFill>
                <a:round/>
              </a:ln>
              <a:effectLst>
                <a:outerShdw blurRad="57150" dist="19050" dir="5400000" algn="ctr" rotWithShape="0">
                  <a:srgbClr val="000000">
                    <a:alpha val="63000"/>
                  </a:srgbClr>
                </a:outerShdw>
              </a:effectLst>
            </c:spPr>
          </c:dPt>
          <c:cat>
            <c:strRef>
              <c:f>MRO!$W$2:$W$69</c:f>
              <c:strCache>
                <c:ptCount val="68"/>
                <c:pt idx="0">
                  <c:v>2-Oct-15</c:v>
                </c:pt>
                <c:pt idx="1">
                  <c:v>1-Oct-15</c:v>
                </c:pt>
                <c:pt idx="2">
                  <c:v>30-Sep-15</c:v>
                </c:pt>
                <c:pt idx="3">
                  <c:v>29-Sep-15</c:v>
                </c:pt>
                <c:pt idx="4">
                  <c:v>28-Sep-15</c:v>
                </c:pt>
                <c:pt idx="5">
                  <c:v>25-Sep-15</c:v>
                </c:pt>
                <c:pt idx="6">
                  <c:v>24-Sep-15</c:v>
                </c:pt>
                <c:pt idx="7">
                  <c:v>23-Sep-15</c:v>
                </c:pt>
                <c:pt idx="8">
                  <c:v>22-Sep-15</c:v>
                </c:pt>
                <c:pt idx="9">
                  <c:v>21-Sep-15</c:v>
                </c:pt>
                <c:pt idx="10">
                  <c:v>18-Sep-15</c:v>
                </c:pt>
                <c:pt idx="11">
                  <c:v>17-Sep-15</c:v>
                </c:pt>
                <c:pt idx="12">
                  <c:v>16-Sep-15</c:v>
                </c:pt>
                <c:pt idx="13">
                  <c:v>15-Sep-15</c:v>
                </c:pt>
                <c:pt idx="14">
                  <c:v>14-Sep-15</c:v>
                </c:pt>
                <c:pt idx="15">
                  <c:v>11-Sep-15</c:v>
                </c:pt>
                <c:pt idx="16">
                  <c:v>10-Sep-15</c:v>
                </c:pt>
                <c:pt idx="17">
                  <c:v>9-Sep-15</c:v>
                </c:pt>
                <c:pt idx="18">
                  <c:v>8-Sep-15</c:v>
                </c:pt>
                <c:pt idx="19">
                  <c:v>4-Sep-15</c:v>
                </c:pt>
                <c:pt idx="20">
                  <c:v>3-Sep-15</c:v>
                </c:pt>
                <c:pt idx="21">
                  <c:v>2-Sep-15</c:v>
                </c:pt>
                <c:pt idx="22">
                  <c:v>1-Sep-15</c:v>
                </c:pt>
                <c:pt idx="23">
                  <c:v>31-Aug-15</c:v>
                </c:pt>
                <c:pt idx="24">
                  <c:v>28-Aug-15</c:v>
                </c:pt>
                <c:pt idx="25">
                  <c:v>27-Aug-15</c:v>
                </c:pt>
                <c:pt idx="26">
                  <c:v>26-Aug-15</c:v>
                </c:pt>
                <c:pt idx="27">
                  <c:v>25-Aug-15</c:v>
                </c:pt>
                <c:pt idx="28">
                  <c:v>24-Aug-15</c:v>
                </c:pt>
                <c:pt idx="29">
                  <c:v>21-Aug-15</c:v>
                </c:pt>
                <c:pt idx="30">
                  <c:v>20-Aug-15</c:v>
                </c:pt>
                <c:pt idx="31">
                  <c:v>19-Aug-15</c:v>
                </c:pt>
                <c:pt idx="32">
                  <c:v>18-Aug-15</c:v>
                </c:pt>
                <c:pt idx="33">
                  <c:v>17-Aug-15</c:v>
                </c:pt>
                <c:pt idx="34">
                  <c:v>17-Aug-15</c:v>
                </c:pt>
                <c:pt idx="35">
                  <c:v>14-Aug-15</c:v>
                </c:pt>
                <c:pt idx="36">
                  <c:v>13-Aug-15</c:v>
                </c:pt>
                <c:pt idx="37">
                  <c:v>12-Aug-15</c:v>
                </c:pt>
                <c:pt idx="38">
                  <c:v>11-Aug-15</c:v>
                </c:pt>
                <c:pt idx="39">
                  <c:v>10-Aug-15</c:v>
                </c:pt>
                <c:pt idx="40">
                  <c:v>7-Aug-15</c:v>
                </c:pt>
                <c:pt idx="41">
                  <c:v>6-Aug-15</c:v>
                </c:pt>
                <c:pt idx="42">
                  <c:v>5-Aug-15</c:v>
                </c:pt>
                <c:pt idx="43">
                  <c:v>4-Aug-15</c:v>
                </c:pt>
                <c:pt idx="44">
                  <c:v>3-Aug-15</c:v>
                </c:pt>
                <c:pt idx="45">
                  <c:v>31-Jul-15</c:v>
                </c:pt>
                <c:pt idx="46">
                  <c:v>30-Jul-15</c:v>
                </c:pt>
                <c:pt idx="47">
                  <c:v>29-Jul-15</c:v>
                </c:pt>
                <c:pt idx="48">
                  <c:v>28-Jul-15</c:v>
                </c:pt>
                <c:pt idx="49">
                  <c:v>27-Jul-15</c:v>
                </c:pt>
                <c:pt idx="50">
                  <c:v>24-Jul-15</c:v>
                </c:pt>
                <c:pt idx="51">
                  <c:v>23-Jul-15</c:v>
                </c:pt>
                <c:pt idx="52">
                  <c:v>22-Jul-15</c:v>
                </c:pt>
                <c:pt idx="53">
                  <c:v>21-Jul-15</c:v>
                </c:pt>
                <c:pt idx="54">
                  <c:v>20-Jul-15</c:v>
                </c:pt>
                <c:pt idx="55">
                  <c:v>17-Jul-15</c:v>
                </c:pt>
                <c:pt idx="56">
                  <c:v>16-Jul-15</c:v>
                </c:pt>
                <c:pt idx="57">
                  <c:v>15-Jul-15</c:v>
                </c:pt>
                <c:pt idx="58">
                  <c:v>14-Jul-15</c:v>
                </c:pt>
                <c:pt idx="59">
                  <c:v>13-Jul-15</c:v>
                </c:pt>
                <c:pt idx="60">
                  <c:v>10-Jul-15</c:v>
                </c:pt>
                <c:pt idx="61">
                  <c:v>9-Jul-15</c:v>
                </c:pt>
                <c:pt idx="62">
                  <c:v>8-Jul-15</c:v>
                </c:pt>
                <c:pt idx="63">
                  <c:v>7-Jul-15</c:v>
                </c:pt>
                <c:pt idx="64">
                  <c:v>6-Jul-15</c:v>
                </c:pt>
                <c:pt idx="65">
                  <c:v>2-Jul-15</c:v>
                </c:pt>
                <c:pt idx="66">
                  <c:v>1-Jul-15</c:v>
                </c:pt>
                <c:pt idx="67">
                  <c:v>* Close price adjusted for dividends and splits.</c:v>
                </c:pt>
              </c:strCache>
            </c:strRef>
          </c:cat>
          <c:val>
            <c:numRef>
              <c:f>MRO!$AA$2:$AA$69</c:f>
              <c:numCache>
                <c:formatCode>General</c:formatCode>
                <c:ptCount val="68"/>
                <c:pt idx="0">
                  <c:v>16.66</c:v>
                </c:pt>
                <c:pt idx="1">
                  <c:v>15.31</c:v>
                </c:pt>
                <c:pt idx="2">
                  <c:v>15.4</c:v>
                </c:pt>
                <c:pt idx="3">
                  <c:v>14.97</c:v>
                </c:pt>
                <c:pt idx="4">
                  <c:v>14.76</c:v>
                </c:pt>
                <c:pt idx="5">
                  <c:v>15.75</c:v>
                </c:pt>
                <c:pt idx="6">
                  <c:v>15.45</c:v>
                </c:pt>
                <c:pt idx="7">
                  <c:v>15.3</c:v>
                </c:pt>
                <c:pt idx="8">
                  <c:v>15.66</c:v>
                </c:pt>
                <c:pt idx="9">
                  <c:v>16.11</c:v>
                </c:pt>
                <c:pt idx="10">
                  <c:v>15.84</c:v>
                </c:pt>
                <c:pt idx="11">
                  <c:v>16.43</c:v>
                </c:pt>
                <c:pt idx="12">
                  <c:v>16.21</c:v>
                </c:pt>
                <c:pt idx="13">
                  <c:v>15.45</c:v>
                </c:pt>
                <c:pt idx="14">
                  <c:v>15.41</c:v>
                </c:pt>
                <c:pt idx="15">
                  <c:v>15.09</c:v>
                </c:pt>
                <c:pt idx="16">
                  <c:v>14.98</c:v>
                </c:pt>
                <c:pt idx="17">
                  <c:v>14.91</c:v>
                </c:pt>
                <c:pt idx="18">
                  <c:v>16.32</c:v>
                </c:pt>
                <c:pt idx="19">
                  <c:v>16.36</c:v>
                </c:pt>
                <c:pt idx="20">
                  <c:v>16.87</c:v>
                </c:pt>
                <c:pt idx="21">
                  <c:v>16.87</c:v>
                </c:pt>
                <c:pt idx="22">
                  <c:v>16.850000000000001</c:v>
                </c:pt>
                <c:pt idx="23">
                  <c:v>17.29</c:v>
                </c:pt>
                <c:pt idx="24">
                  <c:v>16.649999999999999</c:v>
                </c:pt>
                <c:pt idx="25">
                  <c:v>15.97</c:v>
                </c:pt>
                <c:pt idx="26">
                  <c:v>14.65</c:v>
                </c:pt>
                <c:pt idx="27">
                  <c:v>14.04</c:v>
                </c:pt>
                <c:pt idx="28">
                  <c:v>14.39</c:v>
                </c:pt>
                <c:pt idx="29">
                  <c:v>15.73</c:v>
                </c:pt>
                <c:pt idx="30">
                  <c:v>16.13</c:v>
                </c:pt>
                <c:pt idx="31">
                  <c:v>16.23</c:v>
                </c:pt>
                <c:pt idx="32">
                  <c:v>17.48</c:v>
                </c:pt>
                <c:pt idx="33">
                  <c:v>17.36</c:v>
                </c:pt>
                <c:pt idx="35">
                  <c:v>17.399999999999999</c:v>
                </c:pt>
                <c:pt idx="36">
                  <c:v>18.02</c:v>
                </c:pt>
                <c:pt idx="37">
                  <c:v>19.059999999999999</c:v>
                </c:pt>
                <c:pt idx="38">
                  <c:v>18.88</c:v>
                </c:pt>
                <c:pt idx="39">
                  <c:v>18.98</c:v>
                </c:pt>
                <c:pt idx="40">
                  <c:v>18.399999999999999</c:v>
                </c:pt>
                <c:pt idx="41">
                  <c:v>19.45</c:v>
                </c:pt>
                <c:pt idx="42">
                  <c:v>19.79</c:v>
                </c:pt>
                <c:pt idx="43">
                  <c:v>20.51</c:v>
                </c:pt>
                <c:pt idx="44">
                  <c:v>20.57</c:v>
                </c:pt>
                <c:pt idx="45">
                  <c:v>21.01</c:v>
                </c:pt>
                <c:pt idx="46">
                  <c:v>21.86</c:v>
                </c:pt>
                <c:pt idx="47">
                  <c:v>21.76</c:v>
                </c:pt>
                <c:pt idx="48">
                  <c:v>21.2</c:v>
                </c:pt>
                <c:pt idx="49">
                  <c:v>20.69</c:v>
                </c:pt>
                <c:pt idx="50">
                  <c:v>21.41</c:v>
                </c:pt>
                <c:pt idx="51">
                  <c:v>22.1</c:v>
                </c:pt>
                <c:pt idx="52">
                  <c:v>22.34</c:v>
                </c:pt>
                <c:pt idx="53">
                  <c:v>23.17</c:v>
                </c:pt>
                <c:pt idx="54">
                  <c:v>23.24</c:v>
                </c:pt>
                <c:pt idx="55">
                  <c:v>23.57</c:v>
                </c:pt>
                <c:pt idx="56">
                  <c:v>24.27</c:v>
                </c:pt>
                <c:pt idx="57">
                  <c:v>24.4</c:v>
                </c:pt>
                <c:pt idx="58">
                  <c:v>25.08</c:v>
                </c:pt>
                <c:pt idx="59">
                  <c:v>24.73</c:v>
                </c:pt>
                <c:pt idx="60">
                  <c:v>24.46</c:v>
                </c:pt>
                <c:pt idx="61">
                  <c:v>24.78</c:v>
                </c:pt>
                <c:pt idx="62">
                  <c:v>24.73</c:v>
                </c:pt>
                <c:pt idx="63">
                  <c:v>25.71</c:v>
                </c:pt>
                <c:pt idx="64">
                  <c:v>25.12</c:v>
                </c:pt>
                <c:pt idx="65">
                  <c:v>25.73</c:v>
                </c:pt>
                <c:pt idx="66">
                  <c:v>25.79</c:v>
                </c:pt>
              </c:numCache>
            </c:numRef>
          </c: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350485464"/>
        <c:axId val="379014224"/>
      </c:lineChart>
      <c:catAx>
        <c:axId val="350485464"/>
        <c:scaling>
          <c:orientation val="maxMin"/>
        </c:scaling>
        <c:delete val="0"/>
        <c:axPos val="b"/>
        <c:numFmt formatCode="General" sourceLinked="0"/>
        <c:majorTickMark val="none"/>
        <c:minorTickMark val="none"/>
        <c:tickLblPos val="nextTo"/>
        <c:spPr>
          <a:noFill/>
          <a:ln w="9525" cap="flat" cmpd="sng" algn="ctr">
            <a:solidFill>
              <a:schemeClr val="lt1">
                <a:lumMod val="95000"/>
                <a:alpha val="10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lt1">
                    <a:lumMod val="8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379014224"/>
        <c:crosses val="autoZero"/>
        <c:auto val="1"/>
        <c:lblAlgn val="ctr"/>
        <c:lblOffset val="100"/>
        <c:noMultiLvlLbl val="0"/>
      </c:catAx>
      <c:valAx>
        <c:axId val="379014224"/>
        <c:scaling>
          <c:orientation val="minMax"/>
          <c:max val="27"/>
          <c:min val="13"/>
        </c:scaling>
        <c:delete val="0"/>
        <c:axPos val="r"/>
        <c:majorGridlines>
          <c:spPr>
            <a:ln w="9525" cap="flat" cmpd="sng" algn="ctr">
              <a:solidFill>
                <a:schemeClr val="lt1">
                  <a:lumMod val="95000"/>
                  <a:alpha val="10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lt1">
                    <a:lumMod val="8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350485464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gradFill flip="none" rotWithShape="1">
      <a:gsLst>
        <a:gs pos="0">
          <a:schemeClr val="dk1">
            <a:lumMod val="65000"/>
            <a:lumOff val="35000"/>
          </a:schemeClr>
        </a:gs>
        <a:gs pos="100000">
          <a:schemeClr val="dk1">
            <a:lumMod val="85000"/>
            <a:lumOff val="15000"/>
          </a:schemeClr>
        </a:gs>
      </a:gsLst>
      <a:path path="circle">
        <a:fillToRect l="50000" t="50000" r="50000" b="50000"/>
      </a:path>
      <a:tileRect/>
    </a:gradFill>
    <a:ln>
      <a:noFill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5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600" b="1" i="0" u="none" strike="noStrike" kern="1200" spc="100" baseline="0">
              <a:solidFill>
                <a:schemeClr val="lt1">
                  <a:lumMod val="95000"/>
                </a:schemeClr>
              </a:solidFill>
              <a:effectLst>
                <a:outerShdw blurRad="50800" dist="38100" dir="5400000" algn="t" rotWithShape="0">
                  <a:prstClr val="black">
                    <a:alpha val="40000"/>
                  </a:prstClr>
                </a:outerShdw>
              </a:effectLst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>
        <c:manualLayout>
          <c:layoutTarget val="inner"/>
          <c:xMode val="edge"/>
          <c:yMode val="edge"/>
          <c:x val="2.3133543638275498E-2"/>
          <c:y val="0.10626341836774651"/>
          <c:w val="0.90250445035064619"/>
          <c:h val="0.62501701273875776"/>
        </c:manualLayout>
      </c:layout>
      <c:lineChart>
        <c:grouping val="standard"/>
        <c:varyColors val="0"/>
        <c:ser>
          <c:idx val="0"/>
          <c:order val="0"/>
          <c:tx>
            <c:strRef>
              <c:f>CPN!$AA$1</c:f>
              <c:strCache>
                <c:ptCount val="1"/>
                <c:pt idx="0">
                  <c:v>Close</c:v>
                </c:pt>
              </c:strCache>
            </c:strRef>
          </c:tx>
          <c:spPr>
            <a:ln w="15875" cap="rnd">
              <a:solidFill>
                <a:schemeClr val="accent1"/>
              </a:solidFill>
              <a:round/>
            </a:ln>
            <a:effectLst>
              <a:outerShdw blurRad="57150" dist="19050" dir="5400000" algn="ctr" rotWithShape="0">
                <a:srgbClr val="000000">
                  <a:alpha val="63000"/>
                </a:srgbClr>
              </a:outerShdw>
            </a:effectLst>
          </c:spPr>
          <c:marker>
            <c:symbol val="square"/>
            <c:size val="2"/>
            <c:spPr>
              <a:gradFill rotWithShape="1">
                <a:gsLst>
                  <a:gs pos="0">
                    <a:schemeClr val="accent1">
                      <a:satMod val="103000"/>
                      <a:lumMod val="102000"/>
                      <a:tint val="94000"/>
                    </a:schemeClr>
                  </a:gs>
                  <a:gs pos="50000">
                    <a:schemeClr val="accent1">
                      <a:satMod val="110000"/>
                      <a:lumMod val="100000"/>
                      <a:shade val="100000"/>
                    </a:schemeClr>
                  </a:gs>
                  <a:gs pos="100000">
                    <a:schemeClr val="accent1">
                      <a:lumMod val="99000"/>
                      <a:satMod val="120000"/>
                      <a:shade val="78000"/>
                    </a:schemeClr>
                  </a:gs>
                </a:gsLst>
                <a:lin ang="5400000" scaled="0"/>
              </a:gradFill>
              <a:ln w="9525">
                <a:solidFill>
                  <a:srgbClr val="FF0000"/>
                </a:solidFill>
                <a:round/>
              </a:ln>
              <a:effectLst>
                <a:outerShdw blurRad="57150" dist="19050" dir="5400000" algn="ctr" rotWithShape="0">
                  <a:srgbClr val="000000">
                    <a:alpha val="63000"/>
                  </a:srgbClr>
                </a:outerShdw>
              </a:effectLst>
            </c:spPr>
          </c:marker>
          <c:cat>
            <c:strRef>
              <c:f>CPN!$W$2:$W$68</c:f>
              <c:strCache>
                <c:ptCount val="67"/>
                <c:pt idx="0">
                  <c:v>10/2/2015</c:v>
                </c:pt>
                <c:pt idx="1">
                  <c:v>10/1/2015</c:v>
                </c:pt>
                <c:pt idx="2">
                  <c:v>9/30/2015</c:v>
                </c:pt>
                <c:pt idx="3">
                  <c:v>9/29/2015</c:v>
                </c:pt>
                <c:pt idx="4">
                  <c:v>9/28/2015</c:v>
                </c:pt>
                <c:pt idx="5">
                  <c:v>9/25/2015</c:v>
                </c:pt>
                <c:pt idx="6">
                  <c:v>9/24/2015</c:v>
                </c:pt>
                <c:pt idx="7">
                  <c:v>9/23/2015</c:v>
                </c:pt>
                <c:pt idx="8">
                  <c:v>9/22/2015</c:v>
                </c:pt>
                <c:pt idx="9">
                  <c:v>9/21/2015</c:v>
                </c:pt>
                <c:pt idx="10">
                  <c:v>9/18/2015</c:v>
                </c:pt>
                <c:pt idx="11">
                  <c:v>9/17/2015</c:v>
                </c:pt>
                <c:pt idx="12">
                  <c:v>9/16/2015</c:v>
                </c:pt>
                <c:pt idx="13">
                  <c:v>9/15/2015</c:v>
                </c:pt>
                <c:pt idx="14">
                  <c:v>9/14/2015</c:v>
                </c:pt>
                <c:pt idx="15">
                  <c:v>9/11/2015</c:v>
                </c:pt>
                <c:pt idx="16">
                  <c:v>9/10/2015</c:v>
                </c:pt>
                <c:pt idx="17">
                  <c:v>9/9/2015</c:v>
                </c:pt>
                <c:pt idx="18">
                  <c:v>9/8/2015</c:v>
                </c:pt>
                <c:pt idx="19">
                  <c:v>9/4/2015</c:v>
                </c:pt>
                <c:pt idx="20">
                  <c:v>9/3/2015</c:v>
                </c:pt>
                <c:pt idx="21">
                  <c:v>9/2/2015</c:v>
                </c:pt>
                <c:pt idx="22">
                  <c:v>9/1/2015</c:v>
                </c:pt>
                <c:pt idx="23">
                  <c:v>8/31/2015</c:v>
                </c:pt>
                <c:pt idx="24">
                  <c:v>8/28/2015</c:v>
                </c:pt>
                <c:pt idx="25">
                  <c:v>8/27/2015</c:v>
                </c:pt>
                <c:pt idx="26">
                  <c:v>8/26/2015</c:v>
                </c:pt>
                <c:pt idx="27">
                  <c:v>8/25/2015</c:v>
                </c:pt>
                <c:pt idx="28">
                  <c:v>8/24/2015</c:v>
                </c:pt>
                <c:pt idx="29">
                  <c:v>8/21/2015</c:v>
                </c:pt>
                <c:pt idx="30">
                  <c:v>8/20/2015</c:v>
                </c:pt>
                <c:pt idx="31">
                  <c:v>8/19/2015</c:v>
                </c:pt>
                <c:pt idx="32">
                  <c:v>8/18/2015</c:v>
                </c:pt>
                <c:pt idx="33">
                  <c:v>8/17/2015</c:v>
                </c:pt>
                <c:pt idx="34">
                  <c:v>8/14/2015</c:v>
                </c:pt>
                <c:pt idx="35">
                  <c:v>8/13/2015</c:v>
                </c:pt>
                <c:pt idx="36">
                  <c:v>8/12/2015</c:v>
                </c:pt>
                <c:pt idx="37">
                  <c:v>8/11/2015</c:v>
                </c:pt>
                <c:pt idx="38">
                  <c:v>8/10/2015</c:v>
                </c:pt>
                <c:pt idx="39">
                  <c:v>8/7/2015</c:v>
                </c:pt>
                <c:pt idx="40">
                  <c:v>8/6/2015</c:v>
                </c:pt>
                <c:pt idx="41">
                  <c:v>8/5/2015</c:v>
                </c:pt>
                <c:pt idx="42">
                  <c:v>8/4/2015</c:v>
                </c:pt>
                <c:pt idx="43">
                  <c:v>8/3/2015</c:v>
                </c:pt>
                <c:pt idx="44">
                  <c:v>7/31/2015</c:v>
                </c:pt>
                <c:pt idx="45">
                  <c:v>7/30/2015</c:v>
                </c:pt>
                <c:pt idx="46">
                  <c:v>7/29/2015</c:v>
                </c:pt>
                <c:pt idx="47">
                  <c:v>7/28/2015</c:v>
                </c:pt>
                <c:pt idx="48">
                  <c:v>7/27/2015</c:v>
                </c:pt>
                <c:pt idx="49">
                  <c:v>7/24/2015</c:v>
                </c:pt>
                <c:pt idx="50">
                  <c:v>7/23/2015</c:v>
                </c:pt>
                <c:pt idx="51">
                  <c:v>7/22/2015</c:v>
                </c:pt>
                <c:pt idx="52">
                  <c:v>7/21/2015</c:v>
                </c:pt>
                <c:pt idx="53">
                  <c:v>7/20/2015</c:v>
                </c:pt>
                <c:pt idx="54">
                  <c:v>7/17/2015</c:v>
                </c:pt>
                <c:pt idx="55">
                  <c:v>7/16/2015</c:v>
                </c:pt>
                <c:pt idx="56">
                  <c:v>7/15/2015</c:v>
                </c:pt>
                <c:pt idx="57">
                  <c:v>7/14/2015</c:v>
                </c:pt>
                <c:pt idx="58">
                  <c:v>7/13/2015</c:v>
                </c:pt>
                <c:pt idx="59">
                  <c:v>7/10/2015</c:v>
                </c:pt>
                <c:pt idx="60">
                  <c:v>7/9/2015</c:v>
                </c:pt>
                <c:pt idx="61">
                  <c:v>7/8/2015</c:v>
                </c:pt>
                <c:pt idx="62">
                  <c:v>7/7/2015</c:v>
                </c:pt>
                <c:pt idx="63">
                  <c:v>7/6/2015</c:v>
                </c:pt>
                <c:pt idx="64">
                  <c:v>7/2/2015</c:v>
                </c:pt>
                <c:pt idx="65">
                  <c:v>7/1/2015</c:v>
                </c:pt>
                <c:pt idx="66">
                  <c:v>* Close price adjusted for dividends and splits.</c:v>
                </c:pt>
              </c:strCache>
            </c:strRef>
          </c:cat>
          <c:val>
            <c:numRef>
              <c:f>CPN!$AA$2:$AA$68</c:f>
              <c:numCache>
                <c:formatCode>0.00</c:formatCode>
                <c:ptCount val="67"/>
                <c:pt idx="0">
                  <c:v>15.4</c:v>
                </c:pt>
                <c:pt idx="1">
                  <c:v>14.73</c:v>
                </c:pt>
                <c:pt idx="2">
                  <c:v>14.6</c:v>
                </c:pt>
                <c:pt idx="3">
                  <c:v>14.3</c:v>
                </c:pt>
                <c:pt idx="4">
                  <c:v>14.35</c:v>
                </c:pt>
                <c:pt idx="5">
                  <c:v>14.4</c:v>
                </c:pt>
                <c:pt idx="6">
                  <c:v>14.46</c:v>
                </c:pt>
                <c:pt idx="7">
                  <c:v>14.66</c:v>
                </c:pt>
                <c:pt idx="8">
                  <c:v>14.79</c:v>
                </c:pt>
                <c:pt idx="9">
                  <c:v>15.37</c:v>
                </c:pt>
                <c:pt idx="10">
                  <c:v>15.49</c:v>
                </c:pt>
                <c:pt idx="11">
                  <c:v>15.94</c:v>
                </c:pt>
                <c:pt idx="12">
                  <c:v>15.85</c:v>
                </c:pt>
                <c:pt idx="13">
                  <c:v>15.79</c:v>
                </c:pt>
                <c:pt idx="14">
                  <c:v>15.57</c:v>
                </c:pt>
                <c:pt idx="15">
                  <c:v>15.19</c:v>
                </c:pt>
                <c:pt idx="16">
                  <c:v>15.28</c:v>
                </c:pt>
                <c:pt idx="17">
                  <c:v>15.48</c:v>
                </c:pt>
                <c:pt idx="18">
                  <c:v>15.48</c:v>
                </c:pt>
                <c:pt idx="19">
                  <c:v>15.1</c:v>
                </c:pt>
                <c:pt idx="20">
                  <c:v>15.43</c:v>
                </c:pt>
                <c:pt idx="21">
                  <c:v>15.3</c:v>
                </c:pt>
                <c:pt idx="22">
                  <c:v>15.41</c:v>
                </c:pt>
                <c:pt idx="23">
                  <c:v>15.94</c:v>
                </c:pt>
                <c:pt idx="24">
                  <c:v>16.21</c:v>
                </c:pt>
                <c:pt idx="25">
                  <c:v>15.89</c:v>
                </c:pt>
                <c:pt idx="26">
                  <c:v>15.44</c:v>
                </c:pt>
                <c:pt idx="27">
                  <c:v>15.14</c:v>
                </c:pt>
                <c:pt idx="28">
                  <c:v>15.87</c:v>
                </c:pt>
                <c:pt idx="29">
                  <c:v>16.5</c:v>
                </c:pt>
                <c:pt idx="30">
                  <c:v>16.93</c:v>
                </c:pt>
                <c:pt idx="31">
                  <c:v>17.43</c:v>
                </c:pt>
                <c:pt idx="32">
                  <c:v>17.510000000000002</c:v>
                </c:pt>
                <c:pt idx="33">
                  <c:v>17.55</c:v>
                </c:pt>
                <c:pt idx="34">
                  <c:v>17.48</c:v>
                </c:pt>
                <c:pt idx="35">
                  <c:v>17.02</c:v>
                </c:pt>
                <c:pt idx="36">
                  <c:v>17.18</c:v>
                </c:pt>
                <c:pt idx="37">
                  <c:v>16.670000000000002</c:v>
                </c:pt>
                <c:pt idx="38">
                  <c:v>17.05</c:v>
                </c:pt>
                <c:pt idx="39">
                  <c:v>16.989999999999998</c:v>
                </c:pt>
                <c:pt idx="40">
                  <c:v>17.29</c:v>
                </c:pt>
                <c:pt idx="41">
                  <c:v>17.21</c:v>
                </c:pt>
                <c:pt idx="42">
                  <c:v>17.32</c:v>
                </c:pt>
                <c:pt idx="43">
                  <c:v>17.559999999999999</c:v>
                </c:pt>
                <c:pt idx="44">
                  <c:v>18.3</c:v>
                </c:pt>
                <c:pt idx="45">
                  <c:v>17.5</c:v>
                </c:pt>
                <c:pt idx="46">
                  <c:v>16.63</c:v>
                </c:pt>
                <c:pt idx="47">
                  <c:v>16.68</c:v>
                </c:pt>
                <c:pt idx="48">
                  <c:v>16.57</c:v>
                </c:pt>
                <c:pt idx="49">
                  <c:v>16.61</c:v>
                </c:pt>
                <c:pt idx="50">
                  <c:v>16.87</c:v>
                </c:pt>
                <c:pt idx="51">
                  <c:v>16.95</c:v>
                </c:pt>
                <c:pt idx="52">
                  <c:v>16.940000000000001</c:v>
                </c:pt>
                <c:pt idx="53">
                  <c:v>16.97</c:v>
                </c:pt>
                <c:pt idx="54">
                  <c:v>17.3</c:v>
                </c:pt>
                <c:pt idx="55">
                  <c:v>17.690000000000001</c:v>
                </c:pt>
                <c:pt idx="56">
                  <c:v>17.489999999999998</c:v>
                </c:pt>
                <c:pt idx="57">
                  <c:v>17.63</c:v>
                </c:pt>
                <c:pt idx="58">
                  <c:v>17.54</c:v>
                </c:pt>
                <c:pt idx="59">
                  <c:v>17.37</c:v>
                </c:pt>
                <c:pt idx="60">
                  <c:v>17.37</c:v>
                </c:pt>
                <c:pt idx="61">
                  <c:v>17.43</c:v>
                </c:pt>
                <c:pt idx="62">
                  <c:v>17.690000000000001</c:v>
                </c:pt>
                <c:pt idx="63">
                  <c:v>17.62</c:v>
                </c:pt>
                <c:pt idx="64">
                  <c:v>17.579999999999998</c:v>
                </c:pt>
                <c:pt idx="65">
                  <c:v>17.71</c:v>
                </c:pt>
              </c:numCache>
            </c:numRef>
          </c: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349654736"/>
        <c:axId val="349655128"/>
      </c:lineChart>
      <c:catAx>
        <c:axId val="349654736"/>
        <c:scaling>
          <c:orientation val="maxMin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lt1">
                <a:lumMod val="95000"/>
                <a:alpha val="10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lt1">
                    <a:lumMod val="8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349655128"/>
        <c:crosses val="autoZero"/>
        <c:auto val="1"/>
        <c:lblAlgn val="ctr"/>
        <c:lblOffset val="100"/>
        <c:noMultiLvlLbl val="0"/>
      </c:catAx>
      <c:valAx>
        <c:axId val="349655128"/>
        <c:scaling>
          <c:orientation val="minMax"/>
          <c:max val="20"/>
          <c:min val="14"/>
        </c:scaling>
        <c:delete val="0"/>
        <c:axPos val="r"/>
        <c:majorGridlines>
          <c:spPr>
            <a:ln w="9525" cap="flat" cmpd="sng" algn="ctr">
              <a:solidFill>
                <a:schemeClr val="lt1">
                  <a:lumMod val="95000"/>
                  <a:alpha val="10000"/>
                </a:schemeClr>
              </a:solidFill>
              <a:round/>
            </a:ln>
            <a:effectLst/>
          </c:spPr>
        </c:majorGridlines>
        <c:numFmt formatCode="0.00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lt1">
                    <a:lumMod val="8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349654736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gradFill flip="none" rotWithShape="1">
      <a:gsLst>
        <a:gs pos="0">
          <a:schemeClr val="dk1">
            <a:lumMod val="65000"/>
            <a:lumOff val="35000"/>
          </a:schemeClr>
        </a:gs>
        <a:gs pos="100000">
          <a:schemeClr val="dk1">
            <a:lumMod val="85000"/>
            <a:lumOff val="15000"/>
          </a:schemeClr>
        </a:gs>
      </a:gsLst>
      <a:path path="circle">
        <a:fillToRect l="50000" t="50000" r="50000" b="50000"/>
      </a:path>
      <a:tileRect/>
    </a:gradFill>
    <a:ln>
      <a:noFill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6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layout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600" b="1" i="0" u="none" strike="noStrike" kern="1200" spc="100" baseline="0">
              <a:solidFill>
                <a:schemeClr val="lt1">
                  <a:lumMod val="95000"/>
                </a:schemeClr>
              </a:solidFill>
              <a:effectLst>
                <a:outerShdw blurRad="50800" dist="38100" dir="5400000" algn="t" rotWithShape="0">
                  <a:prstClr val="black">
                    <a:alpha val="40000"/>
                  </a:prstClr>
                </a:outerShdw>
              </a:effectLst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>
        <c:manualLayout>
          <c:layoutTarget val="inner"/>
          <c:xMode val="edge"/>
          <c:yMode val="edge"/>
          <c:x val="2.1696252465483234E-2"/>
          <c:y val="0.11003479471120389"/>
          <c:w val="0.93102734939197684"/>
          <c:h val="0.61170855730716334"/>
        </c:manualLayout>
      </c:layout>
      <c:lineChart>
        <c:grouping val="standard"/>
        <c:varyColors val="0"/>
        <c:ser>
          <c:idx val="0"/>
          <c:order val="0"/>
          <c:tx>
            <c:strRef>
              <c:f>MU!$AA$1</c:f>
              <c:strCache>
                <c:ptCount val="1"/>
                <c:pt idx="0">
                  <c:v>Close</c:v>
                </c:pt>
              </c:strCache>
            </c:strRef>
          </c:tx>
          <c:spPr>
            <a:ln w="15875" cap="rnd">
              <a:solidFill>
                <a:schemeClr val="accent1"/>
              </a:solidFill>
              <a:round/>
            </a:ln>
            <a:effectLst>
              <a:outerShdw blurRad="57150" dist="19050" dir="5400000" algn="ctr" rotWithShape="0">
                <a:srgbClr val="000000">
                  <a:alpha val="63000"/>
                </a:srgbClr>
              </a:outerShdw>
            </a:effectLst>
          </c:spPr>
          <c:marker>
            <c:symbol val="square"/>
            <c:size val="2"/>
            <c:spPr>
              <a:gradFill rotWithShape="1">
                <a:gsLst>
                  <a:gs pos="0">
                    <a:schemeClr val="accent1">
                      <a:satMod val="103000"/>
                      <a:lumMod val="102000"/>
                      <a:tint val="94000"/>
                    </a:schemeClr>
                  </a:gs>
                  <a:gs pos="50000">
                    <a:schemeClr val="accent1">
                      <a:satMod val="110000"/>
                      <a:lumMod val="100000"/>
                      <a:shade val="100000"/>
                    </a:schemeClr>
                  </a:gs>
                  <a:gs pos="100000">
                    <a:schemeClr val="accent1">
                      <a:lumMod val="99000"/>
                      <a:satMod val="120000"/>
                      <a:shade val="78000"/>
                    </a:schemeClr>
                  </a:gs>
                </a:gsLst>
                <a:lin ang="5400000" scaled="0"/>
              </a:gradFill>
              <a:ln w="9525">
                <a:solidFill>
                  <a:schemeClr val="accent1"/>
                </a:solidFill>
                <a:round/>
              </a:ln>
              <a:effectLst>
                <a:outerShdw blurRad="57150" dist="19050" dir="5400000" algn="ctr" rotWithShape="0">
                  <a:srgbClr val="000000">
                    <a:alpha val="63000"/>
                  </a:srgbClr>
                </a:outerShdw>
              </a:effectLst>
            </c:spPr>
          </c:marker>
          <c:cat>
            <c:strRef>
              <c:f>MU!$W$2:$W$68</c:f>
              <c:strCache>
                <c:ptCount val="67"/>
                <c:pt idx="0">
                  <c:v>30-Sep-15</c:v>
                </c:pt>
                <c:pt idx="1">
                  <c:v>29-Sep-15</c:v>
                </c:pt>
                <c:pt idx="2">
                  <c:v>28-Sep-15</c:v>
                </c:pt>
                <c:pt idx="3">
                  <c:v>25-Sep-15</c:v>
                </c:pt>
                <c:pt idx="4">
                  <c:v>24-Sep-15</c:v>
                </c:pt>
                <c:pt idx="5">
                  <c:v>23-Sep-15</c:v>
                </c:pt>
                <c:pt idx="6">
                  <c:v>22-Sep-15</c:v>
                </c:pt>
                <c:pt idx="7">
                  <c:v>21-Sep-15</c:v>
                </c:pt>
                <c:pt idx="8">
                  <c:v>18-Sep-15</c:v>
                </c:pt>
                <c:pt idx="9">
                  <c:v>17-Sep-15</c:v>
                </c:pt>
                <c:pt idx="10">
                  <c:v>16-Sep-15</c:v>
                </c:pt>
                <c:pt idx="11">
                  <c:v>15-Sep-15</c:v>
                </c:pt>
                <c:pt idx="12">
                  <c:v>14-Sep-15</c:v>
                </c:pt>
                <c:pt idx="13">
                  <c:v>11-Sep-15</c:v>
                </c:pt>
                <c:pt idx="14">
                  <c:v>10-Sep-15</c:v>
                </c:pt>
                <c:pt idx="15">
                  <c:v>9-Sep-15</c:v>
                </c:pt>
                <c:pt idx="16">
                  <c:v>8-Sep-15</c:v>
                </c:pt>
                <c:pt idx="17">
                  <c:v>4-Sep-15</c:v>
                </c:pt>
                <c:pt idx="18">
                  <c:v>3-Sep-15</c:v>
                </c:pt>
                <c:pt idx="19">
                  <c:v>2-Sep-15</c:v>
                </c:pt>
                <c:pt idx="20">
                  <c:v>1-Sep-15</c:v>
                </c:pt>
                <c:pt idx="21">
                  <c:v>31-Aug-15</c:v>
                </c:pt>
                <c:pt idx="22">
                  <c:v>28-Aug-15</c:v>
                </c:pt>
                <c:pt idx="23">
                  <c:v>27-Aug-15</c:v>
                </c:pt>
                <c:pt idx="24">
                  <c:v>26-Aug-15</c:v>
                </c:pt>
                <c:pt idx="25">
                  <c:v>25-Aug-15</c:v>
                </c:pt>
                <c:pt idx="26">
                  <c:v>24-Aug-15</c:v>
                </c:pt>
                <c:pt idx="27">
                  <c:v>21-Aug-15</c:v>
                </c:pt>
                <c:pt idx="28">
                  <c:v>20-Aug-15</c:v>
                </c:pt>
                <c:pt idx="29">
                  <c:v>19-Aug-15</c:v>
                </c:pt>
                <c:pt idx="30">
                  <c:v>18-Aug-15</c:v>
                </c:pt>
                <c:pt idx="31">
                  <c:v>17-Aug-15</c:v>
                </c:pt>
                <c:pt idx="32">
                  <c:v>14-Aug-15</c:v>
                </c:pt>
                <c:pt idx="33">
                  <c:v>13-Aug-15</c:v>
                </c:pt>
                <c:pt idx="34">
                  <c:v>12-Aug-15</c:v>
                </c:pt>
                <c:pt idx="35">
                  <c:v>11-Aug-15</c:v>
                </c:pt>
                <c:pt idx="36">
                  <c:v>10-Aug-15</c:v>
                </c:pt>
                <c:pt idx="37">
                  <c:v>7-Aug-15</c:v>
                </c:pt>
                <c:pt idx="38">
                  <c:v>6-Aug-15</c:v>
                </c:pt>
                <c:pt idx="39">
                  <c:v>5-Aug-15</c:v>
                </c:pt>
                <c:pt idx="40">
                  <c:v>4-Aug-15</c:v>
                </c:pt>
                <c:pt idx="41">
                  <c:v>3-Aug-15</c:v>
                </c:pt>
                <c:pt idx="42">
                  <c:v>31-Jul-15</c:v>
                </c:pt>
                <c:pt idx="43">
                  <c:v>30-Jul-15</c:v>
                </c:pt>
                <c:pt idx="44">
                  <c:v>29-Jul-15</c:v>
                </c:pt>
                <c:pt idx="45">
                  <c:v>28-Jul-15</c:v>
                </c:pt>
                <c:pt idx="46">
                  <c:v>27-Jul-15</c:v>
                </c:pt>
                <c:pt idx="47">
                  <c:v>24-Jul-15</c:v>
                </c:pt>
                <c:pt idx="48">
                  <c:v>23-Jul-15</c:v>
                </c:pt>
                <c:pt idx="49">
                  <c:v>22-Jul-15</c:v>
                </c:pt>
                <c:pt idx="50">
                  <c:v>21-Jul-15</c:v>
                </c:pt>
                <c:pt idx="51">
                  <c:v>20-Jul-15</c:v>
                </c:pt>
                <c:pt idx="52">
                  <c:v>17-Jul-15</c:v>
                </c:pt>
                <c:pt idx="53">
                  <c:v>16-Jul-15</c:v>
                </c:pt>
                <c:pt idx="54">
                  <c:v>15-Jul-15</c:v>
                </c:pt>
                <c:pt idx="55">
                  <c:v>14-Jul-15</c:v>
                </c:pt>
                <c:pt idx="56">
                  <c:v>13-Jul-15</c:v>
                </c:pt>
                <c:pt idx="57">
                  <c:v>10-Jul-15</c:v>
                </c:pt>
                <c:pt idx="58">
                  <c:v>9-Jul-15</c:v>
                </c:pt>
                <c:pt idx="59">
                  <c:v>8-Jul-15</c:v>
                </c:pt>
                <c:pt idx="60">
                  <c:v>7-Jul-15</c:v>
                </c:pt>
                <c:pt idx="61">
                  <c:v>6-Jul-15</c:v>
                </c:pt>
                <c:pt idx="62">
                  <c:v>2-Jul-15</c:v>
                </c:pt>
                <c:pt idx="63">
                  <c:v>1-Jul-15</c:v>
                </c:pt>
                <c:pt idx="64">
                  <c:v>30-Jun-15</c:v>
                </c:pt>
                <c:pt idx="65">
                  <c:v>29-Jun-15</c:v>
                </c:pt>
                <c:pt idx="66">
                  <c:v>* Close price adjusted for dividends and splits.</c:v>
                </c:pt>
              </c:strCache>
            </c:strRef>
          </c:cat>
          <c:val>
            <c:numRef>
              <c:f>MU!$AA$2:$AA$68</c:f>
              <c:numCache>
                <c:formatCode>General</c:formatCode>
                <c:ptCount val="67"/>
                <c:pt idx="0">
                  <c:v>14.98</c:v>
                </c:pt>
                <c:pt idx="1">
                  <c:v>14.38</c:v>
                </c:pt>
                <c:pt idx="2">
                  <c:v>14.06</c:v>
                </c:pt>
                <c:pt idx="3">
                  <c:v>14.91</c:v>
                </c:pt>
                <c:pt idx="4">
                  <c:v>15.34</c:v>
                </c:pt>
                <c:pt idx="5">
                  <c:v>14.81</c:v>
                </c:pt>
                <c:pt idx="6">
                  <c:v>15.41</c:v>
                </c:pt>
                <c:pt idx="7">
                  <c:v>15.75</c:v>
                </c:pt>
                <c:pt idx="8">
                  <c:v>15.5</c:v>
                </c:pt>
                <c:pt idx="9">
                  <c:v>16.41</c:v>
                </c:pt>
                <c:pt idx="10">
                  <c:v>16.68</c:v>
                </c:pt>
                <c:pt idx="11">
                  <c:v>16.52</c:v>
                </c:pt>
                <c:pt idx="12">
                  <c:v>16.7</c:v>
                </c:pt>
                <c:pt idx="13">
                  <c:v>16.8</c:v>
                </c:pt>
                <c:pt idx="14">
                  <c:v>17.2</c:v>
                </c:pt>
                <c:pt idx="15">
                  <c:v>16.96</c:v>
                </c:pt>
                <c:pt idx="16">
                  <c:v>17.53</c:v>
                </c:pt>
                <c:pt idx="17">
                  <c:v>16.82</c:v>
                </c:pt>
                <c:pt idx="18">
                  <c:v>16.59</c:v>
                </c:pt>
                <c:pt idx="19">
                  <c:v>16.29</c:v>
                </c:pt>
                <c:pt idx="20">
                  <c:v>15.82</c:v>
                </c:pt>
                <c:pt idx="21">
                  <c:v>16.41</c:v>
                </c:pt>
                <c:pt idx="22">
                  <c:v>15.96</c:v>
                </c:pt>
                <c:pt idx="23">
                  <c:v>15.67</c:v>
                </c:pt>
                <c:pt idx="24">
                  <c:v>14.42</c:v>
                </c:pt>
                <c:pt idx="25">
                  <c:v>14.27</c:v>
                </c:pt>
                <c:pt idx="26">
                  <c:v>14.44</c:v>
                </c:pt>
                <c:pt idx="27">
                  <c:v>14.53</c:v>
                </c:pt>
                <c:pt idx="28">
                  <c:v>14.74</c:v>
                </c:pt>
                <c:pt idx="29">
                  <c:v>15.9</c:v>
                </c:pt>
                <c:pt idx="30">
                  <c:v>16.38</c:v>
                </c:pt>
                <c:pt idx="31">
                  <c:v>17.22</c:v>
                </c:pt>
                <c:pt idx="32">
                  <c:v>16.95</c:v>
                </c:pt>
                <c:pt idx="33">
                  <c:v>17.7</c:v>
                </c:pt>
                <c:pt idx="34">
                  <c:v>18.190000000000001</c:v>
                </c:pt>
                <c:pt idx="35">
                  <c:v>17.88</c:v>
                </c:pt>
                <c:pt idx="36">
                  <c:v>18.82</c:v>
                </c:pt>
                <c:pt idx="37">
                  <c:v>18.440000000000001</c:v>
                </c:pt>
                <c:pt idx="38">
                  <c:v>18.72</c:v>
                </c:pt>
                <c:pt idx="39">
                  <c:v>18.91</c:v>
                </c:pt>
                <c:pt idx="40">
                  <c:v>19.010000000000002</c:v>
                </c:pt>
                <c:pt idx="41">
                  <c:v>19</c:v>
                </c:pt>
                <c:pt idx="42">
                  <c:v>18.510000000000002</c:v>
                </c:pt>
                <c:pt idx="43">
                  <c:v>19.899999999999999</c:v>
                </c:pt>
                <c:pt idx="44">
                  <c:v>19.87</c:v>
                </c:pt>
                <c:pt idx="45">
                  <c:v>19.75</c:v>
                </c:pt>
                <c:pt idx="46">
                  <c:v>18.12</c:v>
                </c:pt>
                <c:pt idx="47">
                  <c:v>18.34</c:v>
                </c:pt>
                <c:pt idx="48">
                  <c:v>18.7</c:v>
                </c:pt>
                <c:pt idx="49">
                  <c:v>18</c:v>
                </c:pt>
                <c:pt idx="50">
                  <c:v>18.88</c:v>
                </c:pt>
                <c:pt idx="51">
                  <c:v>18.89</c:v>
                </c:pt>
                <c:pt idx="52">
                  <c:v>20.12</c:v>
                </c:pt>
                <c:pt idx="53">
                  <c:v>19.61</c:v>
                </c:pt>
                <c:pt idx="54">
                  <c:v>18.89</c:v>
                </c:pt>
                <c:pt idx="55">
                  <c:v>19.61</c:v>
                </c:pt>
                <c:pt idx="56">
                  <c:v>17.61</c:v>
                </c:pt>
                <c:pt idx="57">
                  <c:v>17.57</c:v>
                </c:pt>
                <c:pt idx="58">
                  <c:v>17.149999999999999</c:v>
                </c:pt>
                <c:pt idx="59">
                  <c:v>17.63</c:v>
                </c:pt>
                <c:pt idx="60">
                  <c:v>18.2</c:v>
                </c:pt>
                <c:pt idx="61">
                  <c:v>18.32</c:v>
                </c:pt>
                <c:pt idx="62">
                  <c:v>19.07</c:v>
                </c:pt>
                <c:pt idx="63">
                  <c:v>18.78</c:v>
                </c:pt>
                <c:pt idx="64">
                  <c:v>18.84</c:v>
                </c:pt>
                <c:pt idx="65">
                  <c:v>18.73</c:v>
                </c:pt>
              </c:numCache>
            </c:numRef>
          </c: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349654344"/>
        <c:axId val="349653952"/>
      </c:lineChart>
      <c:catAx>
        <c:axId val="349654344"/>
        <c:scaling>
          <c:orientation val="maxMin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lt1">
                <a:lumMod val="95000"/>
                <a:alpha val="10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lt1">
                    <a:lumMod val="8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349653952"/>
        <c:crosses val="autoZero"/>
        <c:auto val="1"/>
        <c:lblAlgn val="ctr"/>
        <c:lblOffset val="100"/>
        <c:noMultiLvlLbl val="0"/>
      </c:catAx>
      <c:valAx>
        <c:axId val="349653952"/>
        <c:scaling>
          <c:orientation val="minMax"/>
          <c:max val="26"/>
          <c:min val="13"/>
        </c:scaling>
        <c:delete val="0"/>
        <c:axPos val="r"/>
        <c:majorGridlines>
          <c:spPr>
            <a:ln w="9525" cap="flat" cmpd="sng" algn="ctr">
              <a:solidFill>
                <a:schemeClr val="lt1">
                  <a:lumMod val="95000"/>
                  <a:alpha val="10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lt1">
                    <a:lumMod val="8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349654344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gradFill flip="none" rotWithShape="1">
      <a:gsLst>
        <a:gs pos="0">
          <a:schemeClr val="dk1">
            <a:lumMod val="65000"/>
            <a:lumOff val="35000"/>
          </a:schemeClr>
        </a:gs>
        <a:gs pos="100000">
          <a:schemeClr val="dk1">
            <a:lumMod val="85000"/>
            <a:lumOff val="15000"/>
          </a:schemeClr>
        </a:gs>
      </a:gsLst>
      <a:path path="circle">
        <a:fillToRect l="50000" t="50000" r="50000" b="50000"/>
      </a:path>
      <a:tileRect/>
    </a:gradFill>
    <a:ln>
      <a:noFill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7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600" b="1" i="0" u="none" strike="noStrike" kern="1200" spc="100" baseline="0">
              <a:solidFill>
                <a:schemeClr val="lt1">
                  <a:lumMod val="95000"/>
                </a:schemeClr>
              </a:solidFill>
              <a:effectLst>
                <a:outerShdw blurRad="50800" dist="38100" dir="5400000" algn="t" rotWithShape="0">
                  <a:prstClr val="black">
                    <a:alpha val="40000"/>
                  </a:prstClr>
                </a:outerShdw>
              </a:effectLst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lineChart>
        <c:grouping val="standard"/>
        <c:varyColors val="0"/>
        <c:ser>
          <c:idx val="0"/>
          <c:order val="0"/>
          <c:tx>
            <c:strRef>
              <c:f>INTC!$Z$1</c:f>
              <c:strCache>
                <c:ptCount val="1"/>
                <c:pt idx="0">
                  <c:v>Close</c:v>
                </c:pt>
              </c:strCache>
            </c:strRef>
          </c:tx>
          <c:spPr>
            <a:ln w="15875" cap="rnd">
              <a:solidFill>
                <a:schemeClr val="accent1"/>
              </a:solidFill>
              <a:round/>
            </a:ln>
            <a:effectLst>
              <a:outerShdw blurRad="57150" dist="19050" dir="5400000" algn="ctr" rotWithShape="0">
                <a:srgbClr val="000000">
                  <a:alpha val="63000"/>
                </a:srgbClr>
              </a:outerShdw>
            </a:effectLst>
          </c:spPr>
          <c:marker>
            <c:symbol val="square"/>
            <c:size val="3"/>
            <c:spPr>
              <a:gradFill rotWithShape="1">
                <a:gsLst>
                  <a:gs pos="0">
                    <a:schemeClr val="accent1">
                      <a:satMod val="103000"/>
                      <a:lumMod val="102000"/>
                      <a:tint val="94000"/>
                    </a:schemeClr>
                  </a:gs>
                  <a:gs pos="50000">
                    <a:schemeClr val="accent1">
                      <a:satMod val="110000"/>
                      <a:lumMod val="100000"/>
                      <a:shade val="100000"/>
                    </a:schemeClr>
                  </a:gs>
                  <a:gs pos="100000">
                    <a:schemeClr val="accent1">
                      <a:lumMod val="99000"/>
                      <a:satMod val="120000"/>
                      <a:shade val="78000"/>
                    </a:schemeClr>
                  </a:gs>
                </a:gsLst>
                <a:lin ang="5400000" scaled="0"/>
              </a:gradFill>
              <a:ln w="9525">
                <a:solidFill>
                  <a:schemeClr val="accent1"/>
                </a:solidFill>
                <a:round/>
              </a:ln>
              <a:effectLst>
                <a:outerShdw blurRad="57150" dist="19050" dir="5400000" algn="ctr" rotWithShape="0">
                  <a:srgbClr val="000000">
                    <a:alpha val="63000"/>
                  </a:srgbClr>
                </a:outerShdw>
              </a:effectLst>
            </c:spPr>
          </c:marker>
          <c:cat>
            <c:strRef>
              <c:f>INTC!$V$2:$V$69</c:f>
              <c:strCache>
                <c:ptCount val="68"/>
                <c:pt idx="0">
                  <c:v>30-Sep-15</c:v>
                </c:pt>
                <c:pt idx="1">
                  <c:v>29-Sep-15</c:v>
                </c:pt>
                <c:pt idx="2">
                  <c:v>28-Sep-15</c:v>
                </c:pt>
                <c:pt idx="3">
                  <c:v>25-Sep-15</c:v>
                </c:pt>
                <c:pt idx="4">
                  <c:v>24-Sep-15</c:v>
                </c:pt>
                <c:pt idx="5">
                  <c:v>23-Sep-15</c:v>
                </c:pt>
                <c:pt idx="6">
                  <c:v>22-Sep-15</c:v>
                </c:pt>
                <c:pt idx="7">
                  <c:v>21-Sep-15</c:v>
                </c:pt>
                <c:pt idx="8">
                  <c:v>18-Sep-15</c:v>
                </c:pt>
                <c:pt idx="9">
                  <c:v>17-Sep-15</c:v>
                </c:pt>
                <c:pt idx="10">
                  <c:v>16-Sep-15</c:v>
                </c:pt>
                <c:pt idx="11">
                  <c:v>15-Sep-15</c:v>
                </c:pt>
                <c:pt idx="12">
                  <c:v>14-Sep-15</c:v>
                </c:pt>
                <c:pt idx="13">
                  <c:v>11-Sep-15</c:v>
                </c:pt>
                <c:pt idx="14">
                  <c:v>10-Sep-15</c:v>
                </c:pt>
                <c:pt idx="15">
                  <c:v>9-Sep-15</c:v>
                </c:pt>
                <c:pt idx="16">
                  <c:v>8-Sep-15</c:v>
                </c:pt>
                <c:pt idx="17">
                  <c:v>4-Sep-15</c:v>
                </c:pt>
                <c:pt idx="18">
                  <c:v>3-Sep-15</c:v>
                </c:pt>
                <c:pt idx="19">
                  <c:v>2-Sep-15</c:v>
                </c:pt>
                <c:pt idx="20">
                  <c:v>1-Sep-15</c:v>
                </c:pt>
                <c:pt idx="21">
                  <c:v>31-Aug-15</c:v>
                </c:pt>
                <c:pt idx="22">
                  <c:v>28-Aug-15</c:v>
                </c:pt>
                <c:pt idx="23">
                  <c:v>27-Aug-15</c:v>
                </c:pt>
                <c:pt idx="24">
                  <c:v>26-Aug-15</c:v>
                </c:pt>
                <c:pt idx="25">
                  <c:v>25-Aug-15</c:v>
                </c:pt>
                <c:pt idx="26">
                  <c:v>24-Aug-15</c:v>
                </c:pt>
                <c:pt idx="27">
                  <c:v>21-Aug-15</c:v>
                </c:pt>
                <c:pt idx="28">
                  <c:v>20-Aug-15</c:v>
                </c:pt>
                <c:pt idx="29">
                  <c:v>19-Aug-15</c:v>
                </c:pt>
                <c:pt idx="30">
                  <c:v>18-Aug-15</c:v>
                </c:pt>
                <c:pt idx="31">
                  <c:v>17-Aug-15</c:v>
                </c:pt>
                <c:pt idx="32">
                  <c:v>14-Aug-15</c:v>
                </c:pt>
                <c:pt idx="33">
                  <c:v>13-Aug-15</c:v>
                </c:pt>
                <c:pt idx="34">
                  <c:v>12-Aug-15</c:v>
                </c:pt>
                <c:pt idx="35">
                  <c:v>11-Aug-15</c:v>
                </c:pt>
                <c:pt idx="36">
                  <c:v>10-Aug-15</c:v>
                </c:pt>
                <c:pt idx="37">
                  <c:v>7-Aug-15</c:v>
                </c:pt>
                <c:pt idx="38">
                  <c:v>6-Aug-15</c:v>
                </c:pt>
                <c:pt idx="39">
                  <c:v>5-Aug-15</c:v>
                </c:pt>
                <c:pt idx="40">
                  <c:v>5-Aug-15</c:v>
                </c:pt>
                <c:pt idx="41">
                  <c:v>4-Aug-15</c:v>
                </c:pt>
                <c:pt idx="42">
                  <c:v>3-Aug-15</c:v>
                </c:pt>
                <c:pt idx="43">
                  <c:v>31-Jul-15</c:v>
                </c:pt>
                <c:pt idx="44">
                  <c:v>30-Jul-15</c:v>
                </c:pt>
                <c:pt idx="45">
                  <c:v>29-Jul-15</c:v>
                </c:pt>
                <c:pt idx="46">
                  <c:v>28-Jul-15</c:v>
                </c:pt>
                <c:pt idx="47">
                  <c:v>27-Jul-15</c:v>
                </c:pt>
                <c:pt idx="48">
                  <c:v>24-Jul-15</c:v>
                </c:pt>
                <c:pt idx="49">
                  <c:v>23-Jul-15</c:v>
                </c:pt>
                <c:pt idx="50">
                  <c:v>22-Jul-15</c:v>
                </c:pt>
                <c:pt idx="51">
                  <c:v>21-Jul-15</c:v>
                </c:pt>
                <c:pt idx="52">
                  <c:v>20-Jul-15</c:v>
                </c:pt>
                <c:pt idx="53">
                  <c:v>17-Jul-15</c:v>
                </c:pt>
                <c:pt idx="54">
                  <c:v>16-Jul-15</c:v>
                </c:pt>
                <c:pt idx="55">
                  <c:v>15-Jul-15</c:v>
                </c:pt>
                <c:pt idx="56">
                  <c:v>14-Jul-15</c:v>
                </c:pt>
                <c:pt idx="57">
                  <c:v>13-Jul-15</c:v>
                </c:pt>
                <c:pt idx="58">
                  <c:v>10-Jul-15</c:v>
                </c:pt>
                <c:pt idx="59">
                  <c:v>9-Jul-15</c:v>
                </c:pt>
                <c:pt idx="60">
                  <c:v>8-Jul-15</c:v>
                </c:pt>
                <c:pt idx="61">
                  <c:v>7-Jul-15</c:v>
                </c:pt>
                <c:pt idx="62">
                  <c:v>6-Jul-15</c:v>
                </c:pt>
                <c:pt idx="63">
                  <c:v>2-Jul-15</c:v>
                </c:pt>
                <c:pt idx="64">
                  <c:v>1-Jul-15</c:v>
                </c:pt>
                <c:pt idx="65">
                  <c:v>30-Jun-15</c:v>
                </c:pt>
                <c:pt idx="66">
                  <c:v>29-Jun-15</c:v>
                </c:pt>
                <c:pt idx="67">
                  <c:v>* Close price adjusted for dividends and splits.</c:v>
                </c:pt>
              </c:strCache>
            </c:strRef>
          </c:cat>
          <c:val>
            <c:numRef>
              <c:f>INTC!$Z$2:$Z$69</c:f>
              <c:numCache>
                <c:formatCode>0.00</c:formatCode>
                <c:ptCount val="68"/>
                <c:pt idx="0">
                  <c:v>30.14</c:v>
                </c:pt>
                <c:pt idx="1">
                  <c:v>29.24</c:v>
                </c:pt>
                <c:pt idx="2">
                  <c:v>28.76</c:v>
                </c:pt>
                <c:pt idx="3">
                  <c:v>28.81</c:v>
                </c:pt>
                <c:pt idx="4">
                  <c:v>28.48</c:v>
                </c:pt>
                <c:pt idx="5">
                  <c:v>28.74</c:v>
                </c:pt>
                <c:pt idx="6">
                  <c:v>28.67</c:v>
                </c:pt>
                <c:pt idx="7">
                  <c:v>29.16</c:v>
                </c:pt>
                <c:pt idx="8">
                  <c:v>29.02</c:v>
                </c:pt>
                <c:pt idx="9">
                  <c:v>29.71</c:v>
                </c:pt>
                <c:pt idx="10">
                  <c:v>29.77</c:v>
                </c:pt>
                <c:pt idx="11">
                  <c:v>29.73</c:v>
                </c:pt>
                <c:pt idx="12">
                  <c:v>29.39</c:v>
                </c:pt>
                <c:pt idx="13">
                  <c:v>29.47</c:v>
                </c:pt>
                <c:pt idx="14">
                  <c:v>29.27</c:v>
                </c:pt>
                <c:pt idx="15">
                  <c:v>29.24</c:v>
                </c:pt>
                <c:pt idx="16">
                  <c:v>29.5</c:v>
                </c:pt>
                <c:pt idx="17">
                  <c:v>28.52</c:v>
                </c:pt>
                <c:pt idx="18">
                  <c:v>29.08</c:v>
                </c:pt>
                <c:pt idx="19">
                  <c:v>28.6</c:v>
                </c:pt>
                <c:pt idx="20">
                  <c:v>27.82</c:v>
                </c:pt>
                <c:pt idx="21">
                  <c:v>28.54</c:v>
                </c:pt>
                <c:pt idx="22">
                  <c:v>28.42</c:v>
                </c:pt>
                <c:pt idx="23">
                  <c:v>27.72</c:v>
                </c:pt>
                <c:pt idx="24">
                  <c:v>27.3</c:v>
                </c:pt>
                <c:pt idx="25">
                  <c:v>25.87</c:v>
                </c:pt>
                <c:pt idx="26">
                  <c:v>26.25</c:v>
                </c:pt>
                <c:pt idx="27">
                  <c:v>26.56</c:v>
                </c:pt>
                <c:pt idx="28">
                  <c:v>27.53</c:v>
                </c:pt>
                <c:pt idx="29">
                  <c:v>28.36</c:v>
                </c:pt>
                <c:pt idx="30">
                  <c:v>28.91</c:v>
                </c:pt>
                <c:pt idx="31">
                  <c:v>29.08</c:v>
                </c:pt>
                <c:pt idx="32">
                  <c:v>29.02</c:v>
                </c:pt>
                <c:pt idx="33">
                  <c:v>28.87</c:v>
                </c:pt>
                <c:pt idx="34">
                  <c:v>29.46</c:v>
                </c:pt>
                <c:pt idx="35">
                  <c:v>28.97</c:v>
                </c:pt>
                <c:pt idx="36">
                  <c:v>29.64</c:v>
                </c:pt>
                <c:pt idx="37">
                  <c:v>28.88</c:v>
                </c:pt>
                <c:pt idx="38">
                  <c:v>29.01</c:v>
                </c:pt>
                <c:pt idx="39">
                  <c:v>29.12</c:v>
                </c:pt>
                <c:pt idx="41">
                  <c:v>29.13</c:v>
                </c:pt>
                <c:pt idx="42">
                  <c:v>29.05</c:v>
                </c:pt>
                <c:pt idx="43">
                  <c:v>28.95</c:v>
                </c:pt>
                <c:pt idx="44">
                  <c:v>28.91</c:v>
                </c:pt>
                <c:pt idx="45">
                  <c:v>29.01</c:v>
                </c:pt>
                <c:pt idx="46">
                  <c:v>28.96</c:v>
                </c:pt>
                <c:pt idx="47">
                  <c:v>28.35</c:v>
                </c:pt>
                <c:pt idx="48">
                  <c:v>28.06</c:v>
                </c:pt>
                <c:pt idx="49">
                  <c:v>28.6</c:v>
                </c:pt>
                <c:pt idx="50">
                  <c:v>28.61</c:v>
                </c:pt>
                <c:pt idx="51">
                  <c:v>28.72</c:v>
                </c:pt>
                <c:pt idx="52">
                  <c:v>29.1</c:v>
                </c:pt>
                <c:pt idx="53">
                  <c:v>29.47</c:v>
                </c:pt>
                <c:pt idx="54">
                  <c:v>29.9</c:v>
                </c:pt>
                <c:pt idx="55">
                  <c:v>29.69</c:v>
                </c:pt>
                <c:pt idx="56">
                  <c:v>29.65</c:v>
                </c:pt>
                <c:pt idx="57">
                  <c:v>29.73</c:v>
                </c:pt>
                <c:pt idx="58">
                  <c:v>29.17</c:v>
                </c:pt>
                <c:pt idx="59">
                  <c:v>28.93</c:v>
                </c:pt>
                <c:pt idx="60">
                  <c:v>29.5</c:v>
                </c:pt>
                <c:pt idx="61">
                  <c:v>29.9</c:v>
                </c:pt>
                <c:pt idx="62">
                  <c:v>30.04</c:v>
                </c:pt>
                <c:pt idx="63">
                  <c:v>30.56</c:v>
                </c:pt>
                <c:pt idx="64">
                  <c:v>30.18</c:v>
                </c:pt>
                <c:pt idx="65">
                  <c:v>30.42</c:v>
                </c:pt>
                <c:pt idx="66">
                  <c:v>30.39</c:v>
                </c:pt>
              </c:numCache>
            </c:numRef>
          </c: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378495328"/>
        <c:axId val="378496112"/>
      </c:lineChart>
      <c:catAx>
        <c:axId val="378495328"/>
        <c:scaling>
          <c:orientation val="maxMin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lt1">
                <a:lumMod val="95000"/>
                <a:alpha val="10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lt1">
                    <a:lumMod val="8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378496112"/>
        <c:crosses val="autoZero"/>
        <c:auto val="1"/>
        <c:lblAlgn val="ctr"/>
        <c:lblOffset val="100"/>
        <c:noMultiLvlLbl val="0"/>
      </c:catAx>
      <c:valAx>
        <c:axId val="378496112"/>
        <c:scaling>
          <c:orientation val="minMax"/>
          <c:min val="25"/>
        </c:scaling>
        <c:delete val="0"/>
        <c:axPos val="r"/>
        <c:majorGridlines>
          <c:spPr>
            <a:ln w="9525" cap="flat" cmpd="sng" algn="ctr">
              <a:solidFill>
                <a:schemeClr val="lt1">
                  <a:lumMod val="95000"/>
                  <a:alpha val="10000"/>
                </a:schemeClr>
              </a:solidFill>
              <a:round/>
            </a:ln>
            <a:effectLst/>
          </c:spPr>
        </c:majorGridlines>
        <c:numFmt formatCode="0.00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lt1">
                    <a:lumMod val="8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378495328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gradFill flip="none" rotWithShape="1">
      <a:gsLst>
        <a:gs pos="0">
          <a:schemeClr val="dk1">
            <a:lumMod val="65000"/>
            <a:lumOff val="35000"/>
          </a:schemeClr>
        </a:gs>
        <a:gs pos="100000">
          <a:schemeClr val="dk1">
            <a:lumMod val="85000"/>
            <a:lumOff val="15000"/>
          </a:schemeClr>
        </a:gs>
      </a:gsLst>
      <a:path path="circle">
        <a:fillToRect l="50000" t="50000" r="50000" b="50000"/>
      </a:path>
      <a:tileRect/>
    </a:gradFill>
    <a:ln>
      <a:noFill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8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600" b="1" i="0" u="none" strike="noStrike" kern="1200" spc="100" baseline="0">
              <a:solidFill>
                <a:schemeClr val="lt1">
                  <a:lumMod val="95000"/>
                </a:schemeClr>
              </a:solidFill>
              <a:effectLst>
                <a:outerShdw blurRad="50800" dist="38100" dir="5400000" algn="t" rotWithShape="0">
                  <a:prstClr val="black">
                    <a:alpha val="40000"/>
                  </a:prstClr>
                </a:outerShdw>
              </a:effectLst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lineChart>
        <c:grouping val="standard"/>
        <c:varyColors val="0"/>
        <c:ser>
          <c:idx val="0"/>
          <c:order val="0"/>
          <c:tx>
            <c:strRef>
              <c:f>HES!$AA$1</c:f>
              <c:strCache>
                <c:ptCount val="1"/>
                <c:pt idx="0">
                  <c:v>Close</c:v>
                </c:pt>
              </c:strCache>
            </c:strRef>
          </c:tx>
          <c:spPr>
            <a:ln w="12700" cap="rnd">
              <a:solidFill>
                <a:schemeClr val="accent1"/>
              </a:solidFill>
              <a:round/>
            </a:ln>
            <a:effectLst>
              <a:outerShdw blurRad="57150" dist="19050" dir="5400000" algn="ctr" rotWithShape="0">
                <a:srgbClr val="000000">
                  <a:alpha val="63000"/>
                </a:srgbClr>
              </a:outerShdw>
            </a:effectLst>
          </c:spPr>
          <c:marker>
            <c:symbol val="square"/>
            <c:size val="3"/>
            <c:spPr>
              <a:gradFill rotWithShape="1">
                <a:gsLst>
                  <a:gs pos="0">
                    <a:schemeClr val="accent1">
                      <a:satMod val="103000"/>
                      <a:lumMod val="102000"/>
                      <a:tint val="94000"/>
                    </a:schemeClr>
                  </a:gs>
                  <a:gs pos="50000">
                    <a:schemeClr val="accent1">
                      <a:satMod val="110000"/>
                      <a:lumMod val="100000"/>
                      <a:shade val="100000"/>
                    </a:schemeClr>
                  </a:gs>
                  <a:gs pos="100000">
                    <a:schemeClr val="accent1">
                      <a:lumMod val="99000"/>
                      <a:satMod val="120000"/>
                      <a:shade val="78000"/>
                    </a:schemeClr>
                  </a:gs>
                </a:gsLst>
                <a:lin ang="5400000" scaled="0"/>
              </a:gradFill>
              <a:ln w="9525">
                <a:solidFill>
                  <a:schemeClr val="accent1"/>
                </a:solidFill>
                <a:round/>
              </a:ln>
              <a:effectLst>
                <a:outerShdw blurRad="57150" dist="19050" dir="5400000" algn="ctr" rotWithShape="0">
                  <a:srgbClr val="000000">
                    <a:alpha val="63000"/>
                  </a:srgbClr>
                </a:outerShdw>
              </a:effectLst>
            </c:spPr>
          </c:marker>
          <c:cat>
            <c:strRef>
              <c:f>HES!$W$2:$W$69</c:f>
              <c:strCache>
                <c:ptCount val="68"/>
                <c:pt idx="0">
                  <c:v>30-Sep-15</c:v>
                </c:pt>
                <c:pt idx="1">
                  <c:v>29-Sep-15</c:v>
                </c:pt>
                <c:pt idx="2">
                  <c:v>28-Sep-15</c:v>
                </c:pt>
                <c:pt idx="3">
                  <c:v>25-Sep-15</c:v>
                </c:pt>
                <c:pt idx="4">
                  <c:v>24-Sep-15</c:v>
                </c:pt>
                <c:pt idx="5">
                  <c:v>23-Sep-15</c:v>
                </c:pt>
                <c:pt idx="6">
                  <c:v>22-Sep-15</c:v>
                </c:pt>
                <c:pt idx="7">
                  <c:v>21-Sep-15</c:v>
                </c:pt>
                <c:pt idx="8">
                  <c:v>18-Sep-15</c:v>
                </c:pt>
                <c:pt idx="9">
                  <c:v>17-Sep-15</c:v>
                </c:pt>
                <c:pt idx="10">
                  <c:v>17-Sep-15</c:v>
                </c:pt>
                <c:pt idx="11">
                  <c:v>16-Sep-15</c:v>
                </c:pt>
                <c:pt idx="12">
                  <c:v>15-Sep-15</c:v>
                </c:pt>
                <c:pt idx="13">
                  <c:v>14-Sep-15</c:v>
                </c:pt>
                <c:pt idx="14">
                  <c:v>11-Sep-15</c:v>
                </c:pt>
                <c:pt idx="15">
                  <c:v>10-Sep-15</c:v>
                </c:pt>
                <c:pt idx="16">
                  <c:v>9-Sep-15</c:v>
                </c:pt>
                <c:pt idx="17">
                  <c:v>8-Sep-15</c:v>
                </c:pt>
                <c:pt idx="18">
                  <c:v>4-Sep-15</c:v>
                </c:pt>
                <c:pt idx="19">
                  <c:v>3-Sep-15</c:v>
                </c:pt>
                <c:pt idx="20">
                  <c:v>2-Sep-15</c:v>
                </c:pt>
                <c:pt idx="21">
                  <c:v>1-Sep-15</c:v>
                </c:pt>
                <c:pt idx="22">
                  <c:v>31-Aug-15</c:v>
                </c:pt>
                <c:pt idx="23">
                  <c:v>28-Aug-15</c:v>
                </c:pt>
                <c:pt idx="24">
                  <c:v>27-Aug-15</c:v>
                </c:pt>
                <c:pt idx="25">
                  <c:v>26-Aug-15</c:v>
                </c:pt>
                <c:pt idx="26">
                  <c:v>25-Aug-15</c:v>
                </c:pt>
                <c:pt idx="27">
                  <c:v>24-Aug-15</c:v>
                </c:pt>
                <c:pt idx="28">
                  <c:v>21-Aug-15</c:v>
                </c:pt>
                <c:pt idx="29">
                  <c:v>20-Aug-15</c:v>
                </c:pt>
                <c:pt idx="30">
                  <c:v>19-Aug-15</c:v>
                </c:pt>
                <c:pt idx="31">
                  <c:v>18-Aug-15</c:v>
                </c:pt>
                <c:pt idx="32">
                  <c:v>17-Aug-15</c:v>
                </c:pt>
                <c:pt idx="33">
                  <c:v>14-Aug-15</c:v>
                </c:pt>
                <c:pt idx="34">
                  <c:v>13-Aug-15</c:v>
                </c:pt>
                <c:pt idx="35">
                  <c:v>12-Aug-15</c:v>
                </c:pt>
                <c:pt idx="36">
                  <c:v>11-Aug-15</c:v>
                </c:pt>
                <c:pt idx="37">
                  <c:v>10-Aug-15</c:v>
                </c:pt>
                <c:pt idx="38">
                  <c:v>7-Aug-15</c:v>
                </c:pt>
                <c:pt idx="39">
                  <c:v>6-Aug-15</c:v>
                </c:pt>
                <c:pt idx="40">
                  <c:v>5-Aug-15</c:v>
                </c:pt>
                <c:pt idx="41">
                  <c:v>4-Aug-15</c:v>
                </c:pt>
                <c:pt idx="42">
                  <c:v>3-Aug-15</c:v>
                </c:pt>
                <c:pt idx="43">
                  <c:v>31-Jul-15</c:v>
                </c:pt>
                <c:pt idx="44">
                  <c:v>30-Jul-15</c:v>
                </c:pt>
                <c:pt idx="45">
                  <c:v>29-Jul-15</c:v>
                </c:pt>
                <c:pt idx="46">
                  <c:v>28-Jul-15</c:v>
                </c:pt>
                <c:pt idx="47">
                  <c:v>27-Jul-15</c:v>
                </c:pt>
                <c:pt idx="48">
                  <c:v>24-Jul-15</c:v>
                </c:pt>
                <c:pt idx="49">
                  <c:v>23-Jul-15</c:v>
                </c:pt>
                <c:pt idx="50">
                  <c:v>22-Jul-15</c:v>
                </c:pt>
                <c:pt idx="51">
                  <c:v>21-Jul-15</c:v>
                </c:pt>
                <c:pt idx="52">
                  <c:v>20-Jul-15</c:v>
                </c:pt>
                <c:pt idx="53">
                  <c:v>17-Jul-15</c:v>
                </c:pt>
                <c:pt idx="54">
                  <c:v>16-Jul-15</c:v>
                </c:pt>
                <c:pt idx="55">
                  <c:v>15-Jul-15</c:v>
                </c:pt>
                <c:pt idx="56">
                  <c:v>14-Jul-15</c:v>
                </c:pt>
                <c:pt idx="57">
                  <c:v>13-Jul-15</c:v>
                </c:pt>
                <c:pt idx="58">
                  <c:v>10-Jul-15</c:v>
                </c:pt>
                <c:pt idx="59">
                  <c:v>9-Jul-15</c:v>
                </c:pt>
                <c:pt idx="60">
                  <c:v>8-Jul-15</c:v>
                </c:pt>
                <c:pt idx="61">
                  <c:v>7-Jul-15</c:v>
                </c:pt>
                <c:pt idx="62">
                  <c:v>6-Jul-15</c:v>
                </c:pt>
                <c:pt idx="63">
                  <c:v>2-Jul-15</c:v>
                </c:pt>
                <c:pt idx="64">
                  <c:v>1-Jul-15</c:v>
                </c:pt>
                <c:pt idx="65">
                  <c:v>30-Jun-15</c:v>
                </c:pt>
                <c:pt idx="66">
                  <c:v>29-Jun-15</c:v>
                </c:pt>
                <c:pt idx="67">
                  <c:v>* Close price adjusted for dividends and splits.</c:v>
                </c:pt>
              </c:strCache>
            </c:strRef>
          </c:cat>
          <c:val>
            <c:numRef>
              <c:f>HES!$AA$2:$AA$69</c:f>
              <c:numCache>
                <c:formatCode>0.00</c:formatCode>
                <c:ptCount val="68"/>
                <c:pt idx="0">
                  <c:v>50.06</c:v>
                </c:pt>
                <c:pt idx="1">
                  <c:v>48.28</c:v>
                </c:pt>
                <c:pt idx="2">
                  <c:v>48.26</c:v>
                </c:pt>
                <c:pt idx="3">
                  <c:v>50.27</c:v>
                </c:pt>
                <c:pt idx="4">
                  <c:v>50.05</c:v>
                </c:pt>
                <c:pt idx="5">
                  <c:v>50.07</c:v>
                </c:pt>
                <c:pt idx="6">
                  <c:v>51.15</c:v>
                </c:pt>
                <c:pt idx="7">
                  <c:v>52.3</c:v>
                </c:pt>
                <c:pt idx="8">
                  <c:v>52.43</c:v>
                </c:pt>
                <c:pt idx="9">
                  <c:v>54.6</c:v>
                </c:pt>
                <c:pt idx="11">
                  <c:v>54.69</c:v>
                </c:pt>
                <c:pt idx="12">
                  <c:v>52.79</c:v>
                </c:pt>
                <c:pt idx="13">
                  <c:v>51.98</c:v>
                </c:pt>
                <c:pt idx="14">
                  <c:v>52.5</c:v>
                </c:pt>
                <c:pt idx="15">
                  <c:v>54.1</c:v>
                </c:pt>
                <c:pt idx="16">
                  <c:v>54.92</c:v>
                </c:pt>
                <c:pt idx="17">
                  <c:v>56.53</c:v>
                </c:pt>
                <c:pt idx="18">
                  <c:v>56.35</c:v>
                </c:pt>
                <c:pt idx="19">
                  <c:v>57.4</c:v>
                </c:pt>
                <c:pt idx="20">
                  <c:v>57.51</c:v>
                </c:pt>
                <c:pt idx="21">
                  <c:v>57.07</c:v>
                </c:pt>
                <c:pt idx="22">
                  <c:v>59.45</c:v>
                </c:pt>
                <c:pt idx="23">
                  <c:v>57.46</c:v>
                </c:pt>
                <c:pt idx="24">
                  <c:v>55.76</c:v>
                </c:pt>
                <c:pt idx="25">
                  <c:v>51.22</c:v>
                </c:pt>
                <c:pt idx="26">
                  <c:v>49.94</c:v>
                </c:pt>
                <c:pt idx="27">
                  <c:v>50.98</c:v>
                </c:pt>
                <c:pt idx="28">
                  <c:v>54.99</c:v>
                </c:pt>
                <c:pt idx="29">
                  <c:v>55.74</c:v>
                </c:pt>
                <c:pt idx="30">
                  <c:v>56.73</c:v>
                </c:pt>
                <c:pt idx="31">
                  <c:v>59.21</c:v>
                </c:pt>
                <c:pt idx="32">
                  <c:v>58.78</c:v>
                </c:pt>
                <c:pt idx="33">
                  <c:v>59.08</c:v>
                </c:pt>
                <c:pt idx="34">
                  <c:v>58.79</c:v>
                </c:pt>
                <c:pt idx="35">
                  <c:v>59.42</c:v>
                </c:pt>
                <c:pt idx="36">
                  <c:v>57.89</c:v>
                </c:pt>
                <c:pt idx="37">
                  <c:v>58.44</c:v>
                </c:pt>
                <c:pt idx="38">
                  <c:v>55.92</c:v>
                </c:pt>
                <c:pt idx="39">
                  <c:v>56.81</c:v>
                </c:pt>
                <c:pt idx="40">
                  <c:v>55.92</c:v>
                </c:pt>
                <c:pt idx="41">
                  <c:v>57.55</c:v>
                </c:pt>
                <c:pt idx="42">
                  <c:v>57.7</c:v>
                </c:pt>
                <c:pt idx="43">
                  <c:v>59.01</c:v>
                </c:pt>
                <c:pt idx="44">
                  <c:v>60.33</c:v>
                </c:pt>
                <c:pt idx="45">
                  <c:v>60.04</c:v>
                </c:pt>
                <c:pt idx="46">
                  <c:v>59.65</c:v>
                </c:pt>
                <c:pt idx="47">
                  <c:v>57.68</c:v>
                </c:pt>
                <c:pt idx="48">
                  <c:v>58.49</c:v>
                </c:pt>
                <c:pt idx="49">
                  <c:v>59.28</c:v>
                </c:pt>
                <c:pt idx="50">
                  <c:v>59</c:v>
                </c:pt>
                <c:pt idx="51">
                  <c:v>59.18</c:v>
                </c:pt>
                <c:pt idx="52">
                  <c:v>59.6</c:v>
                </c:pt>
                <c:pt idx="53">
                  <c:v>61.42</c:v>
                </c:pt>
                <c:pt idx="54">
                  <c:v>62.68</c:v>
                </c:pt>
                <c:pt idx="55">
                  <c:v>63.05</c:v>
                </c:pt>
                <c:pt idx="56">
                  <c:v>64.569999999999993</c:v>
                </c:pt>
                <c:pt idx="57">
                  <c:v>63.98</c:v>
                </c:pt>
                <c:pt idx="58">
                  <c:v>64.34</c:v>
                </c:pt>
                <c:pt idx="59">
                  <c:v>64.650000000000006</c:v>
                </c:pt>
                <c:pt idx="60">
                  <c:v>64.37</c:v>
                </c:pt>
                <c:pt idx="61">
                  <c:v>65.05</c:v>
                </c:pt>
                <c:pt idx="62">
                  <c:v>64.41</c:v>
                </c:pt>
                <c:pt idx="63">
                  <c:v>65.709999999999994</c:v>
                </c:pt>
                <c:pt idx="64">
                  <c:v>65.42</c:v>
                </c:pt>
                <c:pt idx="65">
                  <c:v>66.88</c:v>
                </c:pt>
                <c:pt idx="66">
                  <c:v>66.97</c:v>
                </c:pt>
              </c:numCache>
            </c:numRef>
          </c: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378498072"/>
        <c:axId val="416277896"/>
      </c:lineChart>
      <c:catAx>
        <c:axId val="378498072"/>
        <c:scaling>
          <c:orientation val="maxMin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lt1">
                <a:lumMod val="95000"/>
                <a:alpha val="10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lt1">
                    <a:lumMod val="8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416277896"/>
        <c:crosses val="autoZero"/>
        <c:auto val="1"/>
        <c:lblAlgn val="ctr"/>
        <c:lblOffset val="100"/>
        <c:noMultiLvlLbl val="0"/>
      </c:catAx>
      <c:valAx>
        <c:axId val="416277896"/>
        <c:scaling>
          <c:orientation val="minMax"/>
          <c:min val="45"/>
        </c:scaling>
        <c:delete val="0"/>
        <c:axPos val="r"/>
        <c:majorGridlines>
          <c:spPr>
            <a:ln w="9525" cap="flat" cmpd="sng" algn="ctr">
              <a:solidFill>
                <a:schemeClr val="lt1">
                  <a:lumMod val="95000"/>
                  <a:alpha val="10000"/>
                </a:schemeClr>
              </a:solidFill>
              <a:round/>
            </a:ln>
            <a:effectLst/>
          </c:spPr>
        </c:majorGridlines>
        <c:numFmt formatCode="0.00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lt1">
                    <a:lumMod val="8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378498072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gradFill flip="none" rotWithShape="1">
      <a:gsLst>
        <a:gs pos="0">
          <a:schemeClr val="dk1">
            <a:lumMod val="65000"/>
            <a:lumOff val="35000"/>
          </a:schemeClr>
        </a:gs>
        <a:gs pos="100000">
          <a:schemeClr val="dk1">
            <a:lumMod val="85000"/>
            <a:lumOff val="15000"/>
          </a:schemeClr>
        </a:gs>
      </a:gsLst>
      <a:path path="circle">
        <a:fillToRect l="50000" t="50000" r="50000" b="50000"/>
      </a:path>
      <a:tileRect/>
    </a:gradFill>
    <a:ln>
      <a:noFill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9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layout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600" b="1" i="0" u="none" strike="noStrike" kern="1200" spc="100" baseline="0">
              <a:solidFill>
                <a:schemeClr val="lt1">
                  <a:lumMod val="95000"/>
                </a:schemeClr>
              </a:solidFill>
              <a:effectLst>
                <a:outerShdw blurRad="50800" dist="38100" dir="5400000" algn="t" rotWithShape="0">
                  <a:prstClr val="black">
                    <a:alpha val="40000"/>
                  </a:prstClr>
                </a:outerShdw>
              </a:effectLst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>
        <c:manualLayout>
          <c:layoutTarget val="inner"/>
          <c:xMode val="edge"/>
          <c:yMode val="edge"/>
          <c:x val="1.9660411081322611E-2"/>
          <c:y val="0.18300925925925926"/>
          <c:w val="0.93749931392624175"/>
          <c:h val="0.60801691455234763"/>
        </c:manualLayout>
      </c:layout>
      <c:lineChart>
        <c:grouping val="standard"/>
        <c:varyColors val="0"/>
        <c:ser>
          <c:idx val="0"/>
          <c:order val="0"/>
          <c:tx>
            <c:strRef>
              <c:f>UNP!$AA$1</c:f>
              <c:strCache>
                <c:ptCount val="1"/>
                <c:pt idx="0">
                  <c:v>Close</c:v>
                </c:pt>
              </c:strCache>
            </c:strRef>
          </c:tx>
          <c:spPr>
            <a:ln w="12700" cap="rnd">
              <a:solidFill>
                <a:schemeClr val="accent1"/>
              </a:solidFill>
              <a:round/>
            </a:ln>
            <a:effectLst>
              <a:outerShdw blurRad="57150" dist="19050" dir="5400000" algn="ctr" rotWithShape="0">
                <a:srgbClr val="000000">
                  <a:alpha val="63000"/>
                </a:srgbClr>
              </a:outerShdw>
            </a:effectLst>
          </c:spPr>
          <c:marker>
            <c:symbol val="square"/>
            <c:size val="2"/>
            <c:spPr>
              <a:gradFill rotWithShape="1">
                <a:gsLst>
                  <a:gs pos="0">
                    <a:schemeClr val="accent1">
                      <a:satMod val="103000"/>
                      <a:lumMod val="102000"/>
                      <a:tint val="94000"/>
                    </a:schemeClr>
                  </a:gs>
                  <a:gs pos="50000">
                    <a:schemeClr val="accent1">
                      <a:satMod val="110000"/>
                      <a:lumMod val="100000"/>
                      <a:shade val="100000"/>
                    </a:schemeClr>
                  </a:gs>
                  <a:gs pos="100000">
                    <a:schemeClr val="accent1">
                      <a:lumMod val="99000"/>
                      <a:satMod val="120000"/>
                      <a:shade val="78000"/>
                    </a:schemeClr>
                  </a:gs>
                </a:gsLst>
                <a:lin ang="5400000" scaled="0"/>
              </a:gradFill>
              <a:ln w="9525">
                <a:solidFill>
                  <a:schemeClr val="accent1"/>
                </a:solidFill>
                <a:round/>
              </a:ln>
              <a:effectLst>
                <a:outerShdw blurRad="57150" dist="19050" dir="5400000" algn="ctr" rotWithShape="0">
                  <a:srgbClr val="000000">
                    <a:alpha val="63000"/>
                  </a:srgbClr>
                </a:outerShdw>
              </a:effectLst>
            </c:spPr>
          </c:marker>
          <c:cat>
            <c:strRef>
              <c:f>UNP!$W$2:$W$69</c:f>
              <c:strCache>
                <c:ptCount val="68"/>
                <c:pt idx="0">
                  <c:v>30-Sep-15</c:v>
                </c:pt>
                <c:pt idx="1">
                  <c:v>29-Sep-15</c:v>
                </c:pt>
                <c:pt idx="2">
                  <c:v>28-Sep-15</c:v>
                </c:pt>
                <c:pt idx="3">
                  <c:v>25-Sep-15</c:v>
                </c:pt>
                <c:pt idx="4">
                  <c:v>24-Sep-15</c:v>
                </c:pt>
                <c:pt idx="5">
                  <c:v>23-Sep-15</c:v>
                </c:pt>
                <c:pt idx="6">
                  <c:v>22-Sep-15</c:v>
                </c:pt>
                <c:pt idx="7">
                  <c:v>21-Sep-15</c:v>
                </c:pt>
                <c:pt idx="8">
                  <c:v>18-Sep-15</c:v>
                </c:pt>
                <c:pt idx="9">
                  <c:v>17-Sep-15</c:v>
                </c:pt>
                <c:pt idx="10">
                  <c:v>16-Sep-15</c:v>
                </c:pt>
                <c:pt idx="11">
                  <c:v>15-Sep-15</c:v>
                </c:pt>
                <c:pt idx="12">
                  <c:v>14-Sep-15</c:v>
                </c:pt>
                <c:pt idx="13">
                  <c:v>11-Sep-15</c:v>
                </c:pt>
                <c:pt idx="14">
                  <c:v>10-Sep-15</c:v>
                </c:pt>
                <c:pt idx="15">
                  <c:v>9-Sep-15</c:v>
                </c:pt>
                <c:pt idx="16">
                  <c:v>8-Sep-15</c:v>
                </c:pt>
                <c:pt idx="17">
                  <c:v>4-Sep-15</c:v>
                </c:pt>
                <c:pt idx="18">
                  <c:v>3-Sep-15</c:v>
                </c:pt>
                <c:pt idx="19">
                  <c:v>42249.00</c:v>
                </c:pt>
                <c:pt idx="20">
                  <c:v>1-Sep-15</c:v>
                </c:pt>
                <c:pt idx="21">
                  <c:v>31-Aug-15</c:v>
                </c:pt>
                <c:pt idx="22">
                  <c:v>28-Aug-15</c:v>
                </c:pt>
                <c:pt idx="23">
                  <c:v>27-Aug-15</c:v>
                </c:pt>
                <c:pt idx="24">
                  <c:v>27-Aug-15</c:v>
                </c:pt>
                <c:pt idx="25">
                  <c:v>26-Aug-15</c:v>
                </c:pt>
                <c:pt idx="26">
                  <c:v>25-Aug-15</c:v>
                </c:pt>
                <c:pt idx="27">
                  <c:v>24-Aug-15</c:v>
                </c:pt>
                <c:pt idx="28">
                  <c:v>21-Aug-15</c:v>
                </c:pt>
                <c:pt idx="29">
                  <c:v>20-Aug-15</c:v>
                </c:pt>
                <c:pt idx="30">
                  <c:v>19-Aug-15</c:v>
                </c:pt>
                <c:pt idx="31">
                  <c:v>18-Aug-15</c:v>
                </c:pt>
                <c:pt idx="32">
                  <c:v>17-Aug-15</c:v>
                </c:pt>
                <c:pt idx="33">
                  <c:v>14-Aug-15</c:v>
                </c:pt>
                <c:pt idx="34">
                  <c:v>13-Aug-15</c:v>
                </c:pt>
                <c:pt idx="35">
                  <c:v>12-Aug-15</c:v>
                </c:pt>
                <c:pt idx="36">
                  <c:v>11-Aug-15</c:v>
                </c:pt>
                <c:pt idx="37">
                  <c:v>10-Aug-15</c:v>
                </c:pt>
                <c:pt idx="38">
                  <c:v>7-Aug-15</c:v>
                </c:pt>
                <c:pt idx="39">
                  <c:v>6-Aug-15</c:v>
                </c:pt>
                <c:pt idx="40">
                  <c:v>5-Aug-15</c:v>
                </c:pt>
                <c:pt idx="41">
                  <c:v>4-Aug-15</c:v>
                </c:pt>
                <c:pt idx="42">
                  <c:v>3-Aug-15</c:v>
                </c:pt>
                <c:pt idx="43">
                  <c:v>31-Jul-15</c:v>
                </c:pt>
                <c:pt idx="44">
                  <c:v>30-Jul-15</c:v>
                </c:pt>
                <c:pt idx="45">
                  <c:v>29-Jul-15</c:v>
                </c:pt>
                <c:pt idx="46">
                  <c:v>28-Jul-15</c:v>
                </c:pt>
                <c:pt idx="47">
                  <c:v>27-Jul-15</c:v>
                </c:pt>
                <c:pt idx="48">
                  <c:v>24-Jul-15</c:v>
                </c:pt>
                <c:pt idx="49">
                  <c:v>23-Jul-15</c:v>
                </c:pt>
                <c:pt idx="50">
                  <c:v>22-Jul-15</c:v>
                </c:pt>
                <c:pt idx="51">
                  <c:v>21-Jul-15</c:v>
                </c:pt>
                <c:pt idx="52">
                  <c:v>20-Jul-15</c:v>
                </c:pt>
                <c:pt idx="53">
                  <c:v>17-Jul-15</c:v>
                </c:pt>
                <c:pt idx="54">
                  <c:v>16-Jul-15</c:v>
                </c:pt>
                <c:pt idx="55">
                  <c:v>15-Jul-15</c:v>
                </c:pt>
                <c:pt idx="56">
                  <c:v>14-Jul-15</c:v>
                </c:pt>
                <c:pt idx="57">
                  <c:v>13-Jul-15</c:v>
                </c:pt>
                <c:pt idx="58">
                  <c:v>10-Jul-15</c:v>
                </c:pt>
                <c:pt idx="59">
                  <c:v>9-Jul-15</c:v>
                </c:pt>
                <c:pt idx="60">
                  <c:v>8-Jul-15</c:v>
                </c:pt>
                <c:pt idx="61">
                  <c:v>7-Jul-15</c:v>
                </c:pt>
                <c:pt idx="62">
                  <c:v>6-Jul-15</c:v>
                </c:pt>
                <c:pt idx="63">
                  <c:v>2-Jul-15</c:v>
                </c:pt>
                <c:pt idx="64">
                  <c:v>1-Jul-15</c:v>
                </c:pt>
                <c:pt idx="65">
                  <c:v>30-Jun-15</c:v>
                </c:pt>
                <c:pt idx="66">
                  <c:v>29-Jun-15</c:v>
                </c:pt>
                <c:pt idx="67">
                  <c:v>* Close price adjusted for dividends and splits.</c:v>
                </c:pt>
              </c:strCache>
            </c:strRef>
          </c:cat>
          <c:val>
            <c:numRef>
              <c:f>UNP!$AA$2:$AA$69</c:f>
              <c:numCache>
                <c:formatCode>General</c:formatCode>
                <c:ptCount val="68"/>
                <c:pt idx="0">
                  <c:v>88.41</c:v>
                </c:pt>
                <c:pt idx="1">
                  <c:v>86.55</c:v>
                </c:pt>
                <c:pt idx="2">
                  <c:v>84.97</c:v>
                </c:pt>
                <c:pt idx="3">
                  <c:v>86.59</c:v>
                </c:pt>
                <c:pt idx="4">
                  <c:v>84.83</c:v>
                </c:pt>
                <c:pt idx="5">
                  <c:v>85.68</c:v>
                </c:pt>
                <c:pt idx="6">
                  <c:v>86.67</c:v>
                </c:pt>
                <c:pt idx="7">
                  <c:v>88.25</c:v>
                </c:pt>
                <c:pt idx="8">
                  <c:v>87.78</c:v>
                </c:pt>
                <c:pt idx="9">
                  <c:v>89.72</c:v>
                </c:pt>
                <c:pt idx="10">
                  <c:v>89.79</c:v>
                </c:pt>
                <c:pt idx="11">
                  <c:v>87.98</c:v>
                </c:pt>
                <c:pt idx="12">
                  <c:v>85.73</c:v>
                </c:pt>
                <c:pt idx="13">
                  <c:v>86.12</c:v>
                </c:pt>
                <c:pt idx="14">
                  <c:v>87.1</c:v>
                </c:pt>
                <c:pt idx="15">
                  <c:v>86.95</c:v>
                </c:pt>
                <c:pt idx="16">
                  <c:v>87.86</c:v>
                </c:pt>
                <c:pt idx="17">
                  <c:v>84.78</c:v>
                </c:pt>
                <c:pt idx="18">
                  <c:v>85.7</c:v>
                </c:pt>
                <c:pt idx="19">
                  <c:v>85.11</c:v>
                </c:pt>
                <c:pt idx="20">
                  <c:v>83.38</c:v>
                </c:pt>
                <c:pt idx="21">
                  <c:v>85.74</c:v>
                </c:pt>
                <c:pt idx="22">
                  <c:v>86.89</c:v>
                </c:pt>
                <c:pt idx="23">
                  <c:v>86.28</c:v>
                </c:pt>
                <c:pt idx="25">
                  <c:v>83.55</c:v>
                </c:pt>
                <c:pt idx="26">
                  <c:v>80.56</c:v>
                </c:pt>
                <c:pt idx="27">
                  <c:v>82.66</c:v>
                </c:pt>
                <c:pt idx="28">
                  <c:v>86.45</c:v>
                </c:pt>
                <c:pt idx="29">
                  <c:v>89.32</c:v>
                </c:pt>
                <c:pt idx="30">
                  <c:v>92.16</c:v>
                </c:pt>
                <c:pt idx="31">
                  <c:v>92.78</c:v>
                </c:pt>
                <c:pt idx="32">
                  <c:v>92.74</c:v>
                </c:pt>
                <c:pt idx="33">
                  <c:v>92.74</c:v>
                </c:pt>
                <c:pt idx="34">
                  <c:v>92.7</c:v>
                </c:pt>
                <c:pt idx="35">
                  <c:v>92.82</c:v>
                </c:pt>
                <c:pt idx="36">
                  <c:v>92.31</c:v>
                </c:pt>
                <c:pt idx="37">
                  <c:v>93.48</c:v>
                </c:pt>
                <c:pt idx="38">
                  <c:v>92.5</c:v>
                </c:pt>
                <c:pt idx="39">
                  <c:v>93.8</c:v>
                </c:pt>
                <c:pt idx="40">
                  <c:v>95.07</c:v>
                </c:pt>
                <c:pt idx="41">
                  <c:v>95.72</c:v>
                </c:pt>
                <c:pt idx="42">
                  <c:v>96.47</c:v>
                </c:pt>
                <c:pt idx="43">
                  <c:v>97.59</c:v>
                </c:pt>
                <c:pt idx="44">
                  <c:v>97.7</c:v>
                </c:pt>
                <c:pt idx="45">
                  <c:v>98.53</c:v>
                </c:pt>
                <c:pt idx="46">
                  <c:v>96.62</c:v>
                </c:pt>
                <c:pt idx="47">
                  <c:v>92.39</c:v>
                </c:pt>
                <c:pt idx="48">
                  <c:v>92.61</c:v>
                </c:pt>
                <c:pt idx="49">
                  <c:v>92.12</c:v>
                </c:pt>
                <c:pt idx="50">
                  <c:v>97.68</c:v>
                </c:pt>
                <c:pt idx="51">
                  <c:v>98.82</c:v>
                </c:pt>
                <c:pt idx="52">
                  <c:v>98.31</c:v>
                </c:pt>
                <c:pt idx="53">
                  <c:v>97.42</c:v>
                </c:pt>
                <c:pt idx="54">
                  <c:v>96.04</c:v>
                </c:pt>
                <c:pt idx="55">
                  <c:v>96.98</c:v>
                </c:pt>
                <c:pt idx="56">
                  <c:v>96.79</c:v>
                </c:pt>
                <c:pt idx="57">
                  <c:v>97.08</c:v>
                </c:pt>
                <c:pt idx="58">
                  <c:v>97.82</c:v>
                </c:pt>
                <c:pt idx="59">
                  <c:v>96.25</c:v>
                </c:pt>
                <c:pt idx="60">
                  <c:v>95.85</c:v>
                </c:pt>
                <c:pt idx="61">
                  <c:v>97.74</c:v>
                </c:pt>
                <c:pt idx="62">
                  <c:v>96.24</c:v>
                </c:pt>
                <c:pt idx="63">
                  <c:v>96.66</c:v>
                </c:pt>
                <c:pt idx="64">
                  <c:v>96.16</c:v>
                </c:pt>
                <c:pt idx="65">
                  <c:v>95.37</c:v>
                </c:pt>
                <c:pt idx="66">
                  <c:v>95.53</c:v>
                </c:pt>
              </c:numCache>
            </c:numRef>
          </c: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416279464"/>
        <c:axId val="416279856"/>
      </c:lineChart>
      <c:catAx>
        <c:axId val="416279464"/>
        <c:scaling>
          <c:orientation val="maxMin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lt1">
                <a:lumMod val="95000"/>
                <a:alpha val="10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lt1">
                    <a:lumMod val="8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416279856"/>
        <c:crosses val="autoZero"/>
        <c:auto val="1"/>
        <c:lblAlgn val="ctr"/>
        <c:lblOffset val="100"/>
        <c:noMultiLvlLbl val="0"/>
      </c:catAx>
      <c:valAx>
        <c:axId val="416279856"/>
        <c:scaling>
          <c:orientation val="minMax"/>
          <c:max val="104"/>
          <c:min val="78"/>
        </c:scaling>
        <c:delete val="0"/>
        <c:axPos val="r"/>
        <c:majorGridlines>
          <c:spPr>
            <a:ln w="9525" cap="flat" cmpd="sng" algn="ctr">
              <a:solidFill>
                <a:schemeClr val="lt1">
                  <a:lumMod val="95000"/>
                  <a:alpha val="10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lt1">
                    <a:lumMod val="8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416279464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gradFill flip="none" rotWithShape="1">
      <a:gsLst>
        <a:gs pos="0">
          <a:schemeClr val="dk1">
            <a:lumMod val="65000"/>
            <a:lumOff val="35000"/>
          </a:schemeClr>
        </a:gs>
        <a:gs pos="100000">
          <a:schemeClr val="dk1">
            <a:lumMod val="85000"/>
            <a:lumOff val="15000"/>
          </a:schemeClr>
        </a:gs>
      </a:gsLst>
      <a:path path="circle">
        <a:fillToRect l="50000" t="50000" r="50000" b="50000"/>
      </a:path>
      <a:tileRect/>
    </a:gradFill>
    <a:ln>
      <a:noFill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10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layout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600" b="1" i="0" u="none" strike="noStrike" kern="1200" spc="100" baseline="0">
              <a:solidFill>
                <a:schemeClr val="lt1">
                  <a:lumMod val="95000"/>
                </a:schemeClr>
              </a:solidFill>
              <a:effectLst>
                <a:outerShdw blurRad="50800" dist="38100" dir="5400000" algn="t" rotWithShape="0">
                  <a:prstClr val="black">
                    <a:alpha val="40000"/>
                  </a:prstClr>
                </a:outerShdw>
              </a:effectLst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lineChart>
        <c:grouping val="standard"/>
        <c:varyColors val="0"/>
        <c:ser>
          <c:idx val="0"/>
          <c:order val="0"/>
          <c:tx>
            <c:strRef>
              <c:f>AA!$AA$1</c:f>
              <c:strCache>
                <c:ptCount val="1"/>
                <c:pt idx="0">
                  <c:v>Close</c:v>
                </c:pt>
              </c:strCache>
            </c:strRef>
          </c:tx>
          <c:spPr>
            <a:ln w="15875" cap="rnd">
              <a:solidFill>
                <a:schemeClr val="accent1"/>
              </a:solidFill>
              <a:round/>
            </a:ln>
            <a:effectLst>
              <a:outerShdw blurRad="57150" dist="19050" dir="5400000" algn="ctr" rotWithShape="0">
                <a:srgbClr val="000000">
                  <a:alpha val="63000"/>
                </a:srgbClr>
              </a:outerShdw>
            </a:effectLst>
          </c:spPr>
          <c:marker>
            <c:symbol val="square"/>
            <c:size val="2"/>
            <c:spPr>
              <a:gradFill rotWithShape="1">
                <a:gsLst>
                  <a:gs pos="0">
                    <a:schemeClr val="accent1">
                      <a:satMod val="103000"/>
                      <a:lumMod val="102000"/>
                      <a:tint val="94000"/>
                    </a:schemeClr>
                  </a:gs>
                  <a:gs pos="50000">
                    <a:schemeClr val="accent1">
                      <a:satMod val="110000"/>
                      <a:lumMod val="100000"/>
                      <a:shade val="100000"/>
                    </a:schemeClr>
                  </a:gs>
                  <a:gs pos="100000">
                    <a:schemeClr val="accent1">
                      <a:lumMod val="99000"/>
                      <a:satMod val="120000"/>
                      <a:shade val="78000"/>
                    </a:schemeClr>
                  </a:gs>
                </a:gsLst>
                <a:lin ang="5400000" scaled="0"/>
              </a:gradFill>
              <a:ln w="9525">
                <a:solidFill>
                  <a:schemeClr val="accent1"/>
                </a:solidFill>
                <a:round/>
              </a:ln>
              <a:effectLst>
                <a:outerShdw blurRad="57150" dist="19050" dir="5400000" algn="ctr" rotWithShape="0">
                  <a:srgbClr val="000000">
                    <a:alpha val="63000"/>
                  </a:srgbClr>
                </a:outerShdw>
              </a:effectLst>
            </c:spPr>
          </c:marker>
          <c:cat>
            <c:strRef>
              <c:f>AA!$W$2:$W$69</c:f>
              <c:strCache>
                <c:ptCount val="68"/>
                <c:pt idx="0">
                  <c:v>1-Oct-15</c:v>
                </c:pt>
                <c:pt idx="1">
                  <c:v>30-Sep-15</c:v>
                </c:pt>
                <c:pt idx="2">
                  <c:v>29-Sep-15</c:v>
                </c:pt>
                <c:pt idx="3">
                  <c:v>28-Sep-15</c:v>
                </c:pt>
                <c:pt idx="4">
                  <c:v>25-Sep-15</c:v>
                </c:pt>
                <c:pt idx="5">
                  <c:v>24-Sep-15</c:v>
                </c:pt>
                <c:pt idx="6">
                  <c:v>23-Sep-15</c:v>
                </c:pt>
                <c:pt idx="7">
                  <c:v>22-Sep-15</c:v>
                </c:pt>
                <c:pt idx="8">
                  <c:v>21-Sep-15</c:v>
                </c:pt>
                <c:pt idx="9">
                  <c:v>18-Sep-15</c:v>
                </c:pt>
                <c:pt idx="10">
                  <c:v>17-Sep-15</c:v>
                </c:pt>
                <c:pt idx="11">
                  <c:v>16-Sep-15</c:v>
                </c:pt>
                <c:pt idx="12">
                  <c:v>15-Sep-15</c:v>
                </c:pt>
                <c:pt idx="13">
                  <c:v>14-Sep-15</c:v>
                </c:pt>
                <c:pt idx="14">
                  <c:v>11-Sep-15</c:v>
                </c:pt>
                <c:pt idx="15">
                  <c:v>10-Sep-15</c:v>
                </c:pt>
                <c:pt idx="16">
                  <c:v>9-Sep-15</c:v>
                </c:pt>
                <c:pt idx="17">
                  <c:v>8-Sep-15</c:v>
                </c:pt>
                <c:pt idx="18">
                  <c:v>4-Sep-15</c:v>
                </c:pt>
                <c:pt idx="19">
                  <c:v>3-Sep-15</c:v>
                </c:pt>
                <c:pt idx="20">
                  <c:v>2-Sep-15</c:v>
                </c:pt>
                <c:pt idx="21">
                  <c:v>1-Sep-15</c:v>
                </c:pt>
                <c:pt idx="22">
                  <c:v>31-Aug-15</c:v>
                </c:pt>
                <c:pt idx="23">
                  <c:v>28-Aug-15</c:v>
                </c:pt>
                <c:pt idx="24">
                  <c:v>27-Aug-15</c:v>
                </c:pt>
                <c:pt idx="25">
                  <c:v>26-Aug-15</c:v>
                </c:pt>
                <c:pt idx="26">
                  <c:v>25-Aug-15</c:v>
                </c:pt>
                <c:pt idx="27">
                  <c:v>24-Aug-15</c:v>
                </c:pt>
                <c:pt idx="28">
                  <c:v>21-Aug-15</c:v>
                </c:pt>
                <c:pt idx="29">
                  <c:v>20-Aug-15</c:v>
                </c:pt>
                <c:pt idx="30">
                  <c:v>19-Aug-15</c:v>
                </c:pt>
                <c:pt idx="31">
                  <c:v>18-Aug-15</c:v>
                </c:pt>
                <c:pt idx="32">
                  <c:v>17-Aug-15</c:v>
                </c:pt>
                <c:pt idx="33">
                  <c:v>14-Aug-15</c:v>
                </c:pt>
                <c:pt idx="34">
                  <c:v>13-Aug-15</c:v>
                </c:pt>
                <c:pt idx="35">
                  <c:v>12-Aug-15</c:v>
                </c:pt>
                <c:pt idx="36">
                  <c:v>11-Aug-15</c:v>
                </c:pt>
                <c:pt idx="37">
                  <c:v>10-Aug-15</c:v>
                </c:pt>
                <c:pt idx="38">
                  <c:v>7-Aug-15</c:v>
                </c:pt>
                <c:pt idx="39">
                  <c:v>6-Aug-15</c:v>
                </c:pt>
                <c:pt idx="40">
                  <c:v>5-Aug-15</c:v>
                </c:pt>
                <c:pt idx="41">
                  <c:v>5-Aug-15</c:v>
                </c:pt>
                <c:pt idx="42">
                  <c:v>4-Aug-15</c:v>
                </c:pt>
                <c:pt idx="43">
                  <c:v>3-Aug-15</c:v>
                </c:pt>
                <c:pt idx="44">
                  <c:v>31-Jul-15</c:v>
                </c:pt>
                <c:pt idx="45">
                  <c:v>30-Jul-15</c:v>
                </c:pt>
                <c:pt idx="46">
                  <c:v>29-Jul-15</c:v>
                </c:pt>
                <c:pt idx="47">
                  <c:v>28-Jul-15</c:v>
                </c:pt>
                <c:pt idx="48">
                  <c:v>27-Jul-15</c:v>
                </c:pt>
                <c:pt idx="49">
                  <c:v>24-Jul-15</c:v>
                </c:pt>
                <c:pt idx="50">
                  <c:v>23-Jul-15</c:v>
                </c:pt>
                <c:pt idx="51">
                  <c:v>22-Jul-15</c:v>
                </c:pt>
                <c:pt idx="52">
                  <c:v>21-Jul-15</c:v>
                </c:pt>
                <c:pt idx="53">
                  <c:v>20-Jul-15</c:v>
                </c:pt>
                <c:pt idx="54">
                  <c:v>17-Jul-15</c:v>
                </c:pt>
                <c:pt idx="55">
                  <c:v>16-Jul-15</c:v>
                </c:pt>
                <c:pt idx="56">
                  <c:v>15-Jul-15</c:v>
                </c:pt>
                <c:pt idx="57">
                  <c:v>14-Jul-15</c:v>
                </c:pt>
                <c:pt idx="58">
                  <c:v>13-Jul-15</c:v>
                </c:pt>
                <c:pt idx="59">
                  <c:v>10-Jul-15</c:v>
                </c:pt>
                <c:pt idx="60">
                  <c:v>9-Jul-15</c:v>
                </c:pt>
                <c:pt idx="61">
                  <c:v>8-Jul-15</c:v>
                </c:pt>
                <c:pt idx="62">
                  <c:v>7-Jul-15</c:v>
                </c:pt>
                <c:pt idx="63">
                  <c:v>6-Jul-15</c:v>
                </c:pt>
                <c:pt idx="64">
                  <c:v>2-Jul-15</c:v>
                </c:pt>
                <c:pt idx="65">
                  <c:v>1-Jul-15</c:v>
                </c:pt>
                <c:pt idx="66">
                  <c:v>30-Jun-15</c:v>
                </c:pt>
                <c:pt idx="67">
                  <c:v>* Close price adjusted for dividends and splits.</c:v>
                </c:pt>
              </c:strCache>
            </c:strRef>
          </c:cat>
          <c:val>
            <c:numRef>
              <c:f>AA!$AA$2:$AA$69</c:f>
              <c:numCache>
                <c:formatCode>General</c:formatCode>
                <c:ptCount val="68"/>
                <c:pt idx="0">
                  <c:v>9.26</c:v>
                </c:pt>
                <c:pt idx="1">
                  <c:v>9.66</c:v>
                </c:pt>
                <c:pt idx="2">
                  <c:v>9.4499999999999993</c:v>
                </c:pt>
                <c:pt idx="3">
                  <c:v>9.59</c:v>
                </c:pt>
                <c:pt idx="4">
                  <c:v>9.07</c:v>
                </c:pt>
                <c:pt idx="5">
                  <c:v>9.18</c:v>
                </c:pt>
                <c:pt idx="6">
                  <c:v>9.1999999999999993</c:v>
                </c:pt>
                <c:pt idx="7">
                  <c:v>9.5</c:v>
                </c:pt>
                <c:pt idx="8">
                  <c:v>9.9</c:v>
                </c:pt>
                <c:pt idx="9">
                  <c:v>9.9700000000000006</c:v>
                </c:pt>
                <c:pt idx="10">
                  <c:v>9.9499999999999993</c:v>
                </c:pt>
                <c:pt idx="11">
                  <c:v>9.86</c:v>
                </c:pt>
                <c:pt idx="12">
                  <c:v>9.6300000000000008</c:v>
                </c:pt>
                <c:pt idx="13">
                  <c:v>9.3800000000000008</c:v>
                </c:pt>
                <c:pt idx="14">
                  <c:v>9.65</c:v>
                </c:pt>
                <c:pt idx="15">
                  <c:v>9.6300000000000008</c:v>
                </c:pt>
                <c:pt idx="16">
                  <c:v>9.57</c:v>
                </c:pt>
                <c:pt idx="17">
                  <c:v>9.7200000000000006</c:v>
                </c:pt>
                <c:pt idx="18">
                  <c:v>9.49</c:v>
                </c:pt>
                <c:pt idx="19">
                  <c:v>9.57</c:v>
                </c:pt>
                <c:pt idx="20">
                  <c:v>9.32</c:v>
                </c:pt>
                <c:pt idx="21">
                  <c:v>9.2200000000000006</c:v>
                </c:pt>
                <c:pt idx="22">
                  <c:v>9.4499999999999993</c:v>
                </c:pt>
                <c:pt idx="23">
                  <c:v>9.41</c:v>
                </c:pt>
                <c:pt idx="24">
                  <c:v>8.86</c:v>
                </c:pt>
                <c:pt idx="25">
                  <c:v>8.26</c:v>
                </c:pt>
                <c:pt idx="26">
                  <c:v>8.11</c:v>
                </c:pt>
                <c:pt idx="27">
                  <c:v>8.1999999999999993</c:v>
                </c:pt>
                <c:pt idx="28">
                  <c:v>8.73</c:v>
                </c:pt>
                <c:pt idx="29">
                  <c:v>9.0299999999999994</c:v>
                </c:pt>
                <c:pt idx="30">
                  <c:v>9.11</c:v>
                </c:pt>
                <c:pt idx="31">
                  <c:v>9.27</c:v>
                </c:pt>
                <c:pt idx="32">
                  <c:v>9.43</c:v>
                </c:pt>
                <c:pt idx="33">
                  <c:v>9.41</c:v>
                </c:pt>
                <c:pt idx="34">
                  <c:v>9.31</c:v>
                </c:pt>
                <c:pt idx="35">
                  <c:v>9.51</c:v>
                </c:pt>
                <c:pt idx="36">
                  <c:v>9.48</c:v>
                </c:pt>
                <c:pt idx="37">
                  <c:v>10.08</c:v>
                </c:pt>
                <c:pt idx="38">
                  <c:v>9.41</c:v>
                </c:pt>
                <c:pt idx="39">
                  <c:v>9.91</c:v>
                </c:pt>
                <c:pt idx="40">
                  <c:v>9.76</c:v>
                </c:pt>
                <c:pt idx="42">
                  <c:v>9.73</c:v>
                </c:pt>
                <c:pt idx="43">
                  <c:v>9.64</c:v>
                </c:pt>
                <c:pt idx="44">
                  <c:v>9.8699999999999992</c:v>
                </c:pt>
                <c:pt idx="45">
                  <c:v>9.98</c:v>
                </c:pt>
                <c:pt idx="46">
                  <c:v>10.16</c:v>
                </c:pt>
                <c:pt idx="47">
                  <c:v>9.8699999999999992</c:v>
                </c:pt>
                <c:pt idx="48">
                  <c:v>9.6199999999999992</c:v>
                </c:pt>
                <c:pt idx="49">
                  <c:v>9.81</c:v>
                </c:pt>
                <c:pt idx="50">
                  <c:v>9.9600000000000009</c:v>
                </c:pt>
                <c:pt idx="51">
                  <c:v>9.99</c:v>
                </c:pt>
                <c:pt idx="52">
                  <c:v>10.23</c:v>
                </c:pt>
                <c:pt idx="53">
                  <c:v>10.199999999999999</c:v>
                </c:pt>
                <c:pt idx="54">
                  <c:v>10.49</c:v>
                </c:pt>
                <c:pt idx="55">
                  <c:v>10.51</c:v>
                </c:pt>
                <c:pt idx="56">
                  <c:v>10.57</c:v>
                </c:pt>
                <c:pt idx="57">
                  <c:v>10.77</c:v>
                </c:pt>
                <c:pt idx="58">
                  <c:v>10.82</c:v>
                </c:pt>
                <c:pt idx="59">
                  <c:v>10.63</c:v>
                </c:pt>
                <c:pt idx="60">
                  <c:v>10.59</c:v>
                </c:pt>
                <c:pt idx="61">
                  <c:v>10.5</c:v>
                </c:pt>
                <c:pt idx="62">
                  <c:v>11.06</c:v>
                </c:pt>
                <c:pt idx="63">
                  <c:v>11.03</c:v>
                </c:pt>
                <c:pt idx="64">
                  <c:v>11.1</c:v>
                </c:pt>
                <c:pt idx="65">
                  <c:v>11.07</c:v>
                </c:pt>
                <c:pt idx="66">
                  <c:v>11.15</c:v>
                </c:pt>
              </c:numCache>
            </c:numRef>
          </c: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388007640"/>
        <c:axId val="388008032"/>
      </c:lineChart>
      <c:catAx>
        <c:axId val="388007640"/>
        <c:scaling>
          <c:orientation val="maxMin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lt1">
                <a:lumMod val="95000"/>
                <a:alpha val="10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lt1">
                    <a:lumMod val="8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388008032"/>
        <c:crosses val="autoZero"/>
        <c:auto val="1"/>
        <c:lblAlgn val="ctr"/>
        <c:lblOffset val="100"/>
        <c:noMultiLvlLbl val="0"/>
      </c:catAx>
      <c:valAx>
        <c:axId val="388008032"/>
        <c:scaling>
          <c:orientation val="minMax"/>
          <c:min val="7"/>
        </c:scaling>
        <c:delete val="0"/>
        <c:axPos val="r"/>
        <c:majorGridlines>
          <c:spPr>
            <a:ln w="9525" cap="flat" cmpd="sng" algn="ctr">
              <a:solidFill>
                <a:schemeClr val="lt1">
                  <a:lumMod val="95000"/>
                  <a:alpha val="10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lt1">
                    <a:lumMod val="8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388007640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gradFill flip="none" rotWithShape="1">
      <a:gsLst>
        <a:gs pos="0">
          <a:schemeClr val="dk1">
            <a:lumMod val="65000"/>
            <a:lumOff val="35000"/>
          </a:schemeClr>
        </a:gs>
        <a:gs pos="100000">
          <a:schemeClr val="dk1">
            <a:lumMod val="85000"/>
            <a:lumOff val="15000"/>
          </a:schemeClr>
        </a:gs>
      </a:gsLst>
      <a:path path="circle">
        <a:fillToRect l="50000" t="50000" r="50000" b="50000"/>
      </a:path>
      <a:tileRect/>
    </a:gradFill>
    <a:ln>
      <a:noFill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11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600" b="1" i="0" u="none" strike="noStrike" kern="1200" spc="100" baseline="0">
              <a:solidFill>
                <a:schemeClr val="lt1">
                  <a:lumMod val="95000"/>
                </a:schemeClr>
              </a:solidFill>
              <a:effectLst>
                <a:outerShdw blurRad="50800" dist="38100" dir="5400000" algn="t" rotWithShape="0">
                  <a:prstClr val="black">
                    <a:alpha val="40000"/>
                  </a:prstClr>
                </a:outerShdw>
              </a:effectLst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lineChart>
        <c:grouping val="standard"/>
        <c:varyColors val="0"/>
        <c:ser>
          <c:idx val="0"/>
          <c:order val="0"/>
          <c:tx>
            <c:strRef>
              <c:f>KATE!$AA$1</c:f>
              <c:strCache>
                <c:ptCount val="1"/>
                <c:pt idx="0">
                  <c:v>Close</c:v>
                </c:pt>
              </c:strCache>
            </c:strRef>
          </c:tx>
          <c:spPr>
            <a:ln w="6350" cap="rnd">
              <a:solidFill>
                <a:srgbClr val="FF0000"/>
              </a:solidFill>
              <a:round/>
            </a:ln>
            <a:effectLst>
              <a:outerShdw blurRad="57150" dist="19050" dir="5400000" algn="ctr" rotWithShape="0">
                <a:srgbClr val="000000">
                  <a:alpha val="63000"/>
                </a:srgbClr>
              </a:outerShdw>
            </a:effectLst>
          </c:spPr>
          <c:marker>
            <c:symbol val="square"/>
            <c:size val="2"/>
            <c:spPr>
              <a:solidFill>
                <a:srgbClr val="FF0000"/>
              </a:solidFill>
              <a:ln w="9525">
                <a:solidFill>
                  <a:schemeClr val="accent1"/>
                </a:solidFill>
                <a:round/>
              </a:ln>
              <a:effectLst>
                <a:outerShdw blurRad="57150" dist="19050" dir="5400000" algn="ctr" rotWithShape="0">
                  <a:srgbClr val="000000">
                    <a:alpha val="63000"/>
                  </a:srgbClr>
                </a:outerShdw>
              </a:effectLst>
            </c:spPr>
          </c:marker>
          <c:cat>
            <c:strRef>
              <c:f>KATE!$W$2:$W$68</c:f>
              <c:strCache>
                <c:ptCount val="67"/>
                <c:pt idx="0">
                  <c:v>2-Oct-15</c:v>
                </c:pt>
                <c:pt idx="1">
                  <c:v>1-Oct-15</c:v>
                </c:pt>
                <c:pt idx="2">
                  <c:v>30-Sep-15</c:v>
                </c:pt>
                <c:pt idx="3">
                  <c:v>29-Sep-15</c:v>
                </c:pt>
                <c:pt idx="4">
                  <c:v>28-Sep-15</c:v>
                </c:pt>
                <c:pt idx="5">
                  <c:v>25-Sep-15</c:v>
                </c:pt>
                <c:pt idx="6">
                  <c:v>24-Sep-15</c:v>
                </c:pt>
                <c:pt idx="7">
                  <c:v>23-Sep-15</c:v>
                </c:pt>
                <c:pt idx="8">
                  <c:v>22-Sep-15</c:v>
                </c:pt>
                <c:pt idx="9">
                  <c:v>21-Sep-15</c:v>
                </c:pt>
                <c:pt idx="10">
                  <c:v>18-Sep-15</c:v>
                </c:pt>
                <c:pt idx="11">
                  <c:v>17-Sep-15</c:v>
                </c:pt>
                <c:pt idx="12">
                  <c:v>16-Sep-15</c:v>
                </c:pt>
                <c:pt idx="13">
                  <c:v>15-Sep-15</c:v>
                </c:pt>
                <c:pt idx="14">
                  <c:v>14-Sep-15</c:v>
                </c:pt>
                <c:pt idx="15">
                  <c:v>11-Sep-15</c:v>
                </c:pt>
                <c:pt idx="16">
                  <c:v>10-Sep-15</c:v>
                </c:pt>
                <c:pt idx="17">
                  <c:v>9-Sep-15</c:v>
                </c:pt>
                <c:pt idx="18">
                  <c:v>8-Sep-15</c:v>
                </c:pt>
                <c:pt idx="19">
                  <c:v>4-Sep-15</c:v>
                </c:pt>
                <c:pt idx="20">
                  <c:v>3-Sep-15</c:v>
                </c:pt>
                <c:pt idx="21">
                  <c:v>2-Sep-15</c:v>
                </c:pt>
                <c:pt idx="22">
                  <c:v>1-Sep-15</c:v>
                </c:pt>
                <c:pt idx="23">
                  <c:v>31-Aug-15</c:v>
                </c:pt>
                <c:pt idx="24">
                  <c:v>28-Aug-15</c:v>
                </c:pt>
                <c:pt idx="25">
                  <c:v>27-Aug-15</c:v>
                </c:pt>
                <c:pt idx="26">
                  <c:v>26-Aug-15</c:v>
                </c:pt>
                <c:pt idx="27">
                  <c:v>25-Aug-15</c:v>
                </c:pt>
                <c:pt idx="28">
                  <c:v>24-Aug-15</c:v>
                </c:pt>
                <c:pt idx="29">
                  <c:v>21-Aug-15</c:v>
                </c:pt>
                <c:pt idx="30">
                  <c:v>20-Aug-15</c:v>
                </c:pt>
                <c:pt idx="31">
                  <c:v>19-Aug-15</c:v>
                </c:pt>
                <c:pt idx="32">
                  <c:v>18-Aug-15</c:v>
                </c:pt>
                <c:pt idx="33">
                  <c:v>17-Aug-15</c:v>
                </c:pt>
                <c:pt idx="34">
                  <c:v>14-Aug-15</c:v>
                </c:pt>
                <c:pt idx="35">
                  <c:v>13-Aug-15</c:v>
                </c:pt>
                <c:pt idx="36">
                  <c:v>12-Aug-15</c:v>
                </c:pt>
                <c:pt idx="37">
                  <c:v>11-Aug-15</c:v>
                </c:pt>
                <c:pt idx="38">
                  <c:v>10-Aug-15</c:v>
                </c:pt>
                <c:pt idx="39">
                  <c:v>7-Aug-15</c:v>
                </c:pt>
                <c:pt idx="40">
                  <c:v>6-Aug-15</c:v>
                </c:pt>
                <c:pt idx="41">
                  <c:v>5-Aug-15</c:v>
                </c:pt>
                <c:pt idx="42">
                  <c:v>4-Aug-15</c:v>
                </c:pt>
                <c:pt idx="43">
                  <c:v>3-Aug-15</c:v>
                </c:pt>
                <c:pt idx="44">
                  <c:v>31-Jul-15</c:v>
                </c:pt>
                <c:pt idx="45">
                  <c:v>30-Jul-15</c:v>
                </c:pt>
                <c:pt idx="46">
                  <c:v>29-Jul-15</c:v>
                </c:pt>
                <c:pt idx="47">
                  <c:v>28-Jul-15</c:v>
                </c:pt>
                <c:pt idx="48">
                  <c:v>27-Jul-15</c:v>
                </c:pt>
                <c:pt idx="49">
                  <c:v>24-Jul-15</c:v>
                </c:pt>
                <c:pt idx="50">
                  <c:v>23-Jul-15</c:v>
                </c:pt>
                <c:pt idx="51">
                  <c:v>22-Jul-15</c:v>
                </c:pt>
                <c:pt idx="52">
                  <c:v>21-Jul-15</c:v>
                </c:pt>
                <c:pt idx="53">
                  <c:v>20-Jul-15</c:v>
                </c:pt>
                <c:pt idx="54">
                  <c:v>17-Jul-15</c:v>
                </c:pt>
                <c:pt idx="55">
                  <c:v>16-Jul-15</c:v>
                </c:pt>
                <c:pt idx="56">
                  <c:v>15-Jul-15</c:v>
                </c:pt>
                <c:pt idx="57">
                  <c:v>14-Jul-15</c:v>
                </c:pt>
                <c:pt idx="58">
                  <c:v>13-Jul-15</c:v>
                </c:pt>
                <c:pt idx="59">
                  <c:v>10-Jul-15</c:v>
                </c:pt>
                <c:pt idx="60">
                  <c:v>9-Jul-15</c:v>
                </c:pt>
                <c:pt idx="61">
                  <c:v>8-Jul-15</c:v>
                </c:pt>
                <c:pt idx="62">
                  <c:v>7-Jul-15</c:v>
                </c:pt>
                <c:pt idx="63">
                  <c:v>6-Jul-15</c:v>
                </c:pt>
                <c:pt idx="64">
                  <c:v>2-Jul-15</c:v>
                </c:pt>
                <c:pt idx="65">
                  <c:v>1-Jul-15</c:v>
                </c:pt>
                <c:pt idx="66">
                  <c:v>* Close price adjusted for dividends and splits.</c:v>
                </c:pt>
              </c:strCache>
            </c:strRef>
          </c:cat>
          <c:val>
            <c:numRef>
              <c:f>KATE!$AA$2:$AA$68</c:f>
              <c:numCache>
                <c:formatCode>General</c:formatCode>
                <c:ptCount val="67"/>
                <c:pt idx="0">
                  <c:v>20.49</c:v>
                </c:pt>
                <c:pt idx="1">
                  <c:v>19.52</c:v>
                </c:pt>
                <c:pt idx="2">
                  <c:v>19.11</c:v>
                </c:pt>
                <c:pt idx="3">
                  <c:v>18.64</c:v>
                </c:pt>
                <c:pt idx="4">
                  <c:v>18.739999999999998</c:v>
                </c:pt>
                <c:pt idx="5">
                  <c:v>19.36</c:v>
                </c:pt>
                <c:pt idx="6">
                  <c:v>19.52</c:v>
                </c:pt>
                <c:pt idx="7">
                  <c:v>19.41</c:v>
                </c:pt>
                <c:pt idx="8">
                  <c:v>19.79</c:v>
                </c:pt>
                <c:pt idx="9">
                  <c:v>20.190000000000001</c:v>
                </c:pt>
                <c:pt idx="10">
                  <c:v>20.39</c:v>
                </c:pt>
                <c:pt idx="11">
                  <c:v>20.65</c:v>
                </c:pt>
                <c:pt idx="12">
                  <c:v>20.47</c:v>
                </c:pt>
                <c:pt idx="13">
                  <c:v>20.13</c:v>
                </c:pt>
                <c:pt idx="14">
                  <c:v>19.47</c:v>
                </c:pt>
                <c:pt idx="15">
                  <c:v>19.440000000000001</c:v>
                </c:pt>
                <c:pt idx="16">
                  <c:v>18.760000000000002</c:v>
                </c:pt>
                <c:pt idx="17">
                  <c:v>18.54</c:v>
                </c:pt>
                <c:pt idx="18">
                  <c:v>19.84</c:v>
                </c:pt>
                <c:pt idx="19">
                  <c:v>19.29</c:v>
                </c:pt>
                <c:pt idx="20">
                  <c:v>19.41</c:v>
                </c:pt>
                <c:pt idx="21">
                  <c:v>19.02</c:v>
                </c:pt>
                <c:pt idx="22">
                  <c:v>18.45</c:v>
                </c:pt>
                <c:pt idx="23">
                  <c:v>18.96</c:v>
                </c:pt>
                <c:pt idx="24">
                  <c:v>18.88</c:v>
                </c:pt>
                <c:pt idx="25">
                  <c:v>18.420000000000002</c:v>
                </c:pt>
                <c:pt idx="26">
                  <c:v>17.739999999999998</c:v>
                </c:pt>
                <c:pt idx="27">
                  <c:v>17.04</c:v>
                </c:pt>
                <c:pt idx="28">
                  <c:v>17.21</c:v>
                </c:pt>
                <c:pt idx="29">
                  <c:v>18.46</c:v>
                </c:pt>
                <c:pt idx="30">
                  <c:v>18.940000000000001</c:v>
                </c:pt>
                <c:pt idx="31">
                  <c:v>19.75</c:v>
                </c:pt>
                <c:pt idx="32">
                  <c:v>20.41</c:v>
                </c:pt>
                <c:pt idx="33">
                  <c:v>20.81</c:v>
                </c:pt>
                <c:pt idx="34">
                  <c:v>20.420000000000002</c:v>
                </c:pt>
                <c:pt idx="35">
                  <c:v>20.37</c:v>
                </c:pt>
                <c:pt idx="36">
                  <c:v>20.7</c:v>
                </c:pt>
                <c:pt idx="37">
                  <c:v>21.17</c:v>
                </c:pt>
                <c:pt idx="38">
                  <c:v>21.06</c:v>
                </c:pt>
                <c:pt idx="39">
                  <c:v>20.59</c:v>
                </c:pt>
                <c:pt idx="40">
                  <c:v>20.329999999999998</c:v>
                </c:pt>
                <c:pt idx="41">
                  <c:v>21.48</c:v>
                </c:pt>
                <c:pt idx="42">
                  <c:v>20.7</c:v>
                </c:pt>
                <c:pt idx="43">
                  <c:v>20.25</c:v>
                </c:pt>
                <c:pt idx="44">
                  <c:v>20.12</c:v>
                </c:pt>
                <c:pt idx="45">
                  <c:v>19.690000000000001</c:v>
                </c:pt>
                <c:pt idx="46">
                  <c:v>19.39</c:v>
                </c:pt>
                <c:pt idx="47">
                  <c:v>19.39</c:v>
                </c:pt>
                <c:pt idx="48">
                  <c:v>18.78</c:v>
                </c:pt>
                <c:pt idx="49">
                  <c:v>19.45</c:v>
                </c:pt>
                <c:pt idx="50">
                  <c:v>19.809999999999999</c:v>
                </c:pt>
                <c:pt idx="51">
                  <c:v>19.64</c:v>
                </c:pt>
                <c:pt idx="52">
                  <c:v>19.71</c:v>
                </c:pt>
                <c:pt idx="53">
                  <c:v>20.45</c:v>
                </c:pt>
                <c:pt idx="54">
                  <c:v>21.33</c:v>
                </c:pt>
                <c:pt idx="55">
                  <c:v>21.2</c:v>
                </c:pt>
                <c:pt idx="56">
                  <c:v>21.46</c:v>
                </c:pt>
                <c:pt idx="57">
                  <c:v>21.63</c:v>
                </c:pt>
                <c:pt idx="58">
                  <c:v>23.37</c:v>
                </c:pt>
                <c:pt idx="59">
                  <c:v>22.66</c:v>
                </c:pt>
                <c:pt idx="60">
                  <c:v>22.25</c:v>
                </c:pt>
                <c:pt idx="61">
                  <c:v>19.989999999999998</c:v>
                </c:pt>
                <c:pt idx="62">
                  <c:v>21.14</c:v>
                </c:pt>
                <c:pt idx="63">
                  <c:v>21.04</c:v>
                </c:pt>
                <c:pt idx="64">
                  <c:v>21.47</c:v>
                </c:pt>
                <c:pt idx="65">
                  <c:v>21.57</c:v>
                </c:pt>
              </c:numCache>
            </c:numRef>
          </c: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388010384"/>
        <c:axId val="388010776"/>
      </c:lineChart>
      <c:catAx>
        <c:axId val="388010384"/>
        <c:scaling>
          <c:orientation val="maxMin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lt1">
                <a:lumMod val="95000"/>
                <a:alpha val="10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lt1">
                    <a:lumMod val="8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388010776"/>
        <c:crosses val="autoZero"/>
        <c:auto val="1"/>
        <c:lblAlgn val="ctr"/>
        <c:lblOffset val="100"/>
        <c:noMultiLvlLbl val="0"/>
      </c:catAx>
      <c:valAx>
        <c:axId val="388010776"/>
        <c:scaling>
          <c:orientation val="minMax"/>
          <c:min val="16"/>
        </c:scaling>
        <c:delete val="0"/>
        <c:axPos val="r"/>
        <c:majorGridlines>
          <c:spPr>
            <a:ln w="9525" cap="flat" cmpd="sng" algn="ctr">
              <a:solidFill>
                <a:schemeClr val="lt1">
                  <a:lumMod val="95000"/>
                  <a:alpha val="10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lt1">
                    <a:lumMod val="8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388010384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gradFill flip="none" rotWithShape="1">
      <a:gsLst>
        <a:gs pos="0">
          <a:schemeClr val="dk1">
            <a:lumMod val="65000"/>
            <a:lumOff val="35000"/>
          </a:schemeClr>
        </a:gs>
        <a:gs pos="100000">
          <a:schemeClr val="dk1">
            <a:lumMod val="85000"/>
            <a:lumOff val="15000"/>
          </a:schemeClr>
        </a:gs>
      </a:gsLst>
      <a:path path="circle">
        <a:fillToRect l="50000" t="50000" r="50000" b="50000"/>
      </a:path>
      <a:tileRect/>
    </a:gradFill>
    <a:ln>
      <a:noFill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12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layout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600" b="1" i="0" u="none" strike="noStrike" kern="1200" spc="100" baseline="0">
              <a:solidFill>
                <a:schemeClr val="lt1">
                  <a:lumMod val="95000"/>
                </a:schemeClr>
              </a:solidFill>
              <a:effectLst>
                <a:outerShdw blurRad="50800" dist="38100" dir="5400000" algn="t" rotWithShape="0">
                  <a:prstClr val="black">
                    <a:alpha val="40000"/>
                  </a:prstClr>
                </a:outerShdw>
              </a:effectLst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lineChart>
        <c:grouping val="standard"/>
        <c:varyColors val="0"/>
        <c:ser>
          <c:idx val="0"/>
          <c:order val="0"/>
          <c:tx>
            <c:strRef>
              <c:f>KORS!$AA$1</c:f>
              <c:strCache>
                <c:ptCount val="1"/>
                <c:pt idx="0">
                  <c:v>Close</c:v>
                </c:pt>
              </c:strCache>
            </c:strRef>
          </c:tx>
          <c:spPr>
            <a:ln w="9525" cap="rnd">
              <a:solidFill>
                <a:schemeClr val="accent1"/>
              </a:solidFill>
              <a:round/>
            </a:ln>
            <a:effectLst>
              <a:outerShdw blurRad="57150" dist="19050" dir="5400000" algn="ctr" rotWithShape="0">
                <a:srgbClr val="000000">
                  <a:alpha val="63000"/>
                </a:srgbClr>
              </a:outerShdw>
            </a:effectLst>
          </c:spPr>
          <c:marker>
            <c:symbol val="square"/>
            <c:size val="5"/>
            <c:spPr>
              <a:solidFill>
                <a:srgbClr val="FF0000"/>
              </a:solidFill>
              <a:ln w="9525">
                <a:solidFill>
                  <a:schemeClr val="accent1"/>
                </a:solidFill>
                <a:round/>
              </a:ln>
              <a:effectLst>
                <a:outerShdw blurRad="57150" dist="19050" dir="5400000" algn="ctr" rotWithShape="0">
                  <a:srgbClr val="000000">
                    <a:alpha val="63000"/>
                  </a:srgbClr>
                </a:outerShdw>
              </a:effectLst>
            </c:spPr>
          </c:marker>
          <c:cat>
            <c:numRef>
              <c:f>KORS!$W$2:$W$67</c:f>
              <c:numCache>
                <c:formatCode>d\-mmm\-yy</c:formatCode>
                <c:ptCount val="66"/>
                <c:pt idx="0">
                  <c:v>42279</c:v>
                </c:pt>
                <c:pt idx="1">
                  <c:v>42278</c:v>
                </c:pt>
                <c:pt idx="2">
                  <c:v>42277</c:v>
                </c:pt>
                <c:pt idx="3">
                  <c:v>42276</c:v>
                </c:pt>
                <c:pt idx="4">
                  <c:v>42275</c:v>
                </c:pt>
                <c:pt idx="5">
                  <c:v>42272</c:v>
                </c:pt>
                <c:pt idx="6">
                  <c:v>42271</c:v>
                </c:pt>
                <c:pt idx="7">
                  <c:v>42270</c:v>
                </c:pt>
                <c:pt idx="8">
                  <c:v>42269</c:v>
                </c:pt>
                <c:pt idx="9">
                  <c:v>42268</c:v>
                </c:pt>
                <c:pt idx="10">
                  <c:v>42265</c:v>
                </c:pt>
                <c:pt idx="11">
                  <c:v>42264</c:v>
                </c:pt>
                <c:pt idx="12">
                  <c:v>42263</c:v>
                </c:pt>
                <c:pt idx="13">
                  <c:v>42262</c:v>
                </c:pt>
                <c:pt idx="14">
                  <c:v>42261</c:v>
                </c:pt>
                <c:pt idx="15">
                  <c:v>42258</c:v>
                </c:pt>
                <c:pt idx="16">
                  <c:v>42257</c:v>
                </c:pt>
                <c:pt idx="17">
                  <c:v>42256</c:v>
                </c:pt>
                <c:pt idx="18">
                  <c:v>42255</c:v>
                </c:pt>
                <c:pt idx="19">
                  <c:v>42251</c:v>
                </c:pt>
                <c:pt idx="20">
                  <c:v>42250</c:v>
                </c:pt>
                <c:pt idx="21">
                  <c:v>42249</c:v>
                </c:pt>
                <c:pt idx="22">
                  <c:v>42248</c:v>
                </c:pt>
                <c:pt idx="23">
                  <c:v>42247</c:v>
                </c:pt>
                <c:pt idx="24">
                  <c:v>42244</c:v>
                </c:pt>
                <c:pt idx="25">
                  <c:v>42243</c:v>
                </c:pt>
                <c:pt idx="26">
                  <c:v>42242</c:v>
                </c:pt>
                <c:pt idx="27">
                  <c:v>42241</c:v>
                </c:pt>
                <c:pt idx="28">
                  <c:v>42240</c:v>
                </c:pt>
                <c:pt idx="29">
                  <c:v>42237</c:v>
                </c:pt>
                <c:pt idx="30">
                  <c:v>42236</c:v>
                </c:pt>
                <c:pt idx="31">
                  <c:v>42235</c:v>
                </c:pt>
                <c:pt idx="32">
                  <c:v>42234</c:v>
                </c:pt>
                <c:pt idx="33">
                  <c:v>42233</c:v>
                </c:pt>
                <c:pt idx="34">
                  <c:v>42230</c:v>
                </c:pt>
                <c:pt idx="35">
                  <c:v>42229</c:v>
                </c:pt>
                <c:pt idx="36">
                  <c:v>42228</c:v>
                </c:pt>
                <c:pt idx="37">
                  <c:v>42227</c:v>
                </c:pt>
                <c:pt idx="38">
                  <c:v>42226</c:v>
                </c:pt>
                <c:pt idx="39">
                  <c:v>42223</c:v>
                </c:pt>
                <c:pt idx="40">
                  <c:v>42222</c:v>
                </c:pt>
                <c:pt idx="41">
                  <c:v>42221</c:v>
                </c:pt>
                <c:pt idx="42">
                  <c:v>42220</c:v>
                </c:pt>
                <c:pt idx="43">
                  <c:v>42219</c:v>
                </c:pt>
                <c:pt idx="44">
                  <c:v>42216</c:v>
                </c:pt>
                <c:pt idx="45">
                  <c:v>42215</c:v>
                </c:pt>
                <c:pt idx="46">
                  <c:v>42214</c:v>
                </c:pt>
                <c:pt idx="47">
                  <c:v>42213</c:v>
                </c:pt>
                <c:pt idx="48">
                  <c:v>42212</c:v>
                </c:pt>
                <c:pt idx="49">
                  <c:v>42209</c:v>
                </c:pt>
                <c:pt idx="50">
                  <c:v>42208</c:v>
                </c:pt>
                <c:pt idx="51">
                  <c:v>42207</c:v>
                </c:pt>
                <c:pt idx="52">
                  <c:v>42206</c:v>
                </c:pt>
                <c:pt idx="53">
                  <c:v>42205</c:v>
                </c:pt>
                <c:pt idx="54">
                  <c:v>42202</c:v>
                </c:pt>
                <c:pt idx="55">
                  <c:v>42201</c:v>
                </c:pt>
                <c:pt idx="56">
                  <c:v>42200</c:v>
                </c:pt>
                <c:pt idx="57">
                  <c:v>42199</c:v>
                </c:pt>
                <c:pt idx="58">
                  <c:v>42198</c:v>
                </c:pt>
                <c:pt idx="59">
                  <c:v>42195</c:v>
                </c:pt>
                <c:pt idx="60">
                  <c:v>42194</c:v>
                </c:pt>
                <c:pt idx="61">
                  <c:v>42193</c:v>
                </c:pt>
                <c:pt idx="62">
                  <c:v>42192</c:v>
                </c:pt>
                <c:pt idx="63">
                  <c:v>42191</c:v>
                </c:pt>
                <c:pt idx="64">
                  <c:v>42187</c:v>
                </c:pt>
                <c:pt idx="65">
                  <c:v>42186</c:v>
                </c:pt>
              </c:numCache>
            </c:numRef>
          </c:cat>
          <c:val>
            <c:numRef>
              <c:f>KORS!$AA$2:$AA$67</c:f>
              <c:numCache>
                <c:formatCode>General</c:formatCode>
                <c:ptCount val="66"/>
                <c:pt idx="0">
                  <c:v>43.53</c:v>
                </c:pt>
                <c:pt idx="1">
                  <c:v>41.66</c:v>
                </c:pt>
                <c:pt idx="2">
                  <c:v>42.24</c:v>
                </c:pt>
                <c:pt idx="3">
                  <c:v>40.700000000000003</c:v>
                </c:pt>
                <c:pt idx="4">
                  <c:v>40.549999999999997</c:v>
                </c:pt>
                <c:pt idx="5">
                  <c:v>42.4</c:v>
                </c:pt>
                <c:pt idx="6">
                  <c:v>42.72</c:v>
                </c:pt>
                <c:pt idx="7">
                  <c:v>42.18</c:v>
                </c:pt>
                <c:pt idx="8">
                  <c:v>43.07</c:v>
                </c:pt>
                <c:pt idx="9">
                  <c:v>43.57</c:v>
                </c:pt>
                <c:pt idx="10">
                  <c:v>43.11</c:v>
                </c:pt>
                <c:pt idx="11">
                  <c:v>44.35</c:v>
                </c:pt>
                <c:pt idx="12">
                  <c:v>45.12</c:v>
                </c:pt>
                <c:pt idx="13">
                  <c:v>43.86</c:v>
                </c:pt>
                <c:pt idx="14">
                  <c:v>43.15</c:v>
                </c:pt>
                <c:pt idx="15">
                  <c:v>44.15</c:v>
                </c:pt>
                <c:pt idx="16">
                  <c:v>43.69</c:v>
                </c:pt>
                <c:pt idx="17">
                  <c:v>43.92</c:v>
                </c:pt>
                <c:pt idx="18">
                  <c:v>44.5</c:v>
                </c:pt>
                <c:pt idx="19">
                  <c:v>43.94</c:v>
                </c:pt>
                <c:pt idx="20">
                  <c:v>44.92</c:v>
                </c:pt>
                <c:pt idx="21">
                  <c:v>44.51</c:v>
                </c:pt>
                <c:pt idx="22">
                  <c:v>42.79</c:v>
                </c:pt>
                <c:pt idx="23">
                  <c:v>43.46</c:v>
                </c:pt>
                <c:pt idx="24">
                  <c:v>43.17</c:v>
                </c:pt>
                <c:pt idx="25">
                  <c:v>43.28</c:v>
                </c:pt>
                <c:pt idx="26">
                  <c:v>41.07</c:v>
                </c:pt>
                <c:pt idx="27">
                  <c:v>39.39</c:v>
                </c:pt>
                <c:pt idx="28">
                  <c:v>38.06</c:v>
                </c:pt>
                <c:pt idx="29">
                  <c:v>40.08</c:v>
                </c:pt>
                <c:pt idx="30">
                  <c:v>42.16</c:v>
                </c:pt>
                <c:pt idx="31">
                  <c:v>43.18</c:v>
                </c:pt>
                <c:pt idx="32">
                  <c:v>42.88</c:v>
                </c:pt>
                <c:pt idx="33">
                  <c:v>43.52</c:v>
                </c:pt>
                <c:pt idx="34">
                  <c:v>43.37</c:v>
                </c:pt>
                <c:pt idx="35">
                  <c:v>43.61</c:v>
                </c:pt>
                <c:pt idx="36">
                  <c:v>44.44</c:v>
                </c:pt>
                <c:pt idx="37">
                  <c:v>45.37</c:v>
                </c:pt>
                <c:pt idx="38">
                  <c:v>45.29</c:v>
                </c:pt>
                <c:pt idx="39">
                  <c:v>43.84</c:v>
                </c:pt>
                <c:pt idx="40">
                  <c:v>43.77</c:v>
                </c:pt>
                <c:pt idx="41">
                  <c:v>39.49</c:v>
                </c:pt>
                <c:pt idx="42">
                  <c:v>38.54</c:v>
                </c:pt>
                <c:pt idx="43">
                  <c:v>38.71</c:v>
                </c:pt>
                <c:pt idx="44">
                  <c:v>41.99</c:v>
                </c:pt>
                <c:pt idx="45">
                  <c:v>42.12</c:v>
                </c:pt>
                <c:pt idx="46">
                  <c:v>40.11</c:v>
                </c:pt>
                <c:pt idx="47">
                  <c:v>39.42</c:v>
                </c:pt>
                <c:pt idx="48">
                  <c:v>39.07</c:v>
                </c:pt>
                <c:pt idx="49">
                  <c:v>39.33</c:v>
                </c:pt>
                <c:pt idx="50">
                  <c:v>39.81</c:v>
                </c:pt>
                <c:pt idx="51">
                  <c:v>40.130000000000003</c:v>
                </c:pt>
                <c:pt idx="52">
                  <c:v>40.58</c:v>
                </c:pt>
                <c:pt idx="53">
                  <c:v>39.92</c:v>
                </c:pt>
                <c:pt idx="54">
                  <c:v>40.520000000000003</c:v>
                </c:pt>
                <c:pt idx="55">
                  <c:v>41.25</c:v>
                </c:pt>
                <c:pt idx="56">
                  <c:v>42.95</c:v>
                </c:pt>
                <c:pt idx="57">
                  <c:v>43.48</c:v>
                </c:pt>
                <c:pt idx="58">
                  <c:v>44.06</c:v>
                </c:pt>
                <c:pt idx="59">
                  <c:v>42.49</c:v>
                </c:pt>
                <c:pt idx="60">
                  <c:v>41.99</c:v>
                </c:pt>
                <c:pt idx="61">
                  <c:v>41.68</c:v>
                </c:pt>
                <c:pt idx="62">
                  <c:v>42.42</c:v>
                </c:pt>
                <c:pt idx="63">
                  <c:v>41.83</c:v>
                </c:pt>
                <c:pt idx="64">
                  <c:v>43.07</c:v>
                </c:pt>
                <c:pt idx="65">
                  <c:v>43.11</c:v>
                </c:pt>
              </c:numCache>
            </c:numRef>
          </c: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416658392"/>
        <c:axId val="416658784"/>
      </c:lineChart>
      <c:dateAx>
        <c:axId val="416658392"/>
        <c:scaling>
          <c:orientation val="maxMin"/>
        </c:scaling>
        <c:delete val="0"/>
        <c:axPos val="b"/>
        <c:numFmt formatCode="d\-mmm\-yy" sourceLinked="1"/>
        <c:majorTickMark val="out"/>
        <c:minorTickMark val="none"/>
        <c:tickLblPos val="nextTo"/>
        <c:spPr>
          <a:noFill/>
          <a:ln w="9525" cap="flat" cmpd="sng" algn="ctr">
            <a:solidFill>
              <a:schemeClr val="lt1">
                <a:lumMod val="95000"/>
                <a:alpha val="10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lt1">
                    <a:lumMod val="8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416658784"/>
        <c:crosses val="autoZero"/>
        <c:auto val="1"/>
        <c:lblOffset val="100"/>
        <c:baseTimeUnit val="days"/>
      </c:dateAx>
      <c:valAx>
        <c:axId val="416658784"/>
        <c:scaling>
          <c:orientation val="minMax"/>
          <c:min val="37"/>
        </c:scaling>
        <c:delete val="0"/>
        <c:axPos val="r"/>
        <c:majorGridlines>
          <c:spPr>
            <a:ln w="9525" cap="flat" cmpd="sng" algn="ctr">
              <a:solidFill>
                <a:schemeClr val="lt1">
                  <a:lumMod val="95000"/>
                  <a:alpha val="10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lt1">
                    <a:lumMod val="8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416658392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gradFill flip="none" rotWithShape="1">
      <a:gsLst>
        <a:gs pos="0">
          <a:schemeClr val="dk1">
            <a:lumMod val="65000"/>
            <a:lumOff val="35000"/>
          </a:schemeClr>
        </a:gs>
        <a:gs pos="100000">
          <a:schemeClr val="dk1">
            <a:lumMod val="85000"/>
            <a:lumOff val="15000"/>
          </a:schemeClr>
        </a:gs>
      </a:gsLst>
      <a:path path="circle">
        <a:fillToRect l="50000" t="50000" r="50000" b="50000"/>
      </a:path>
      <a:tileRect/>
    </a:gradFill>
    <a:ln>
      <a:noFill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13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600" b="1" i="0" u="none" strike="noStrike" kern="1200" spc="100" baseline="0">
              <a:solidFill>
                <a:schemeClr val="lt1">
                  <a:lumMod val="95000"/>
                </a:schemeClr>
              </a:solidFill>
              <a:effectLst>
                <a:outerShdw blurRad="50800" dist="38100" dir="5400000" algn="t" rotWithShape="0">
                  <a:prstClr val="black">
                    <a:alpha val="40000"/>
                  </a:prstClr>
                </a:outerShdw>
              </a:effectLst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lineChart>
        <c:grouping val="standard"/>
        <c:varyColors val="0"/>
        <c:ser>
          <c:idx val="0"/>
          <c:order val="0"/>
          <c:tx>
            <c:strRef>
              <c:f>ALL!$AB$1</c:f>
              <c:strCache>
                <c:ptCount val="1"/>
                <c:pt idx="0">
                  <c:v>Close</c:v>
                </c:pt>
              </c:strCache>
            </c:strRef>
          </c:tx>
          <c:spPr>
            <a:ln w="15875" cap="rnd">
              <a:solidFill>
                <a:schemeClr val="accent1"/>
              </a:solidFill>
              <a:round/>
            </a:ln>
            <a:effectLst>
              <a:outerShdw blurRad="57150" dist="19050" dir="5400000" algn="ctr" rotWithShape="0">
                <a:srgbClr val="000000">
                  <a:alpha val="63000"/>
                </a:srgbClr>
              </a:outerShdw>
            </a:effectLst>
          </c:spPr>
          <c:marker>
            <c:symbol val="square"/>
            <c:size val="2"/>
            <c:spPr>
              <a:gradFill rotWithShape="1">
                <a:gsLst>
                  <a:gs pos="0">
                    <a:schemeClr val="accent1">
                      <a:satMod val="103000"/>
                      <a:lumMod val="102000"/>
                      <a:tint val="94000"/>
                    </a:schemeClr>
                  </a:gs>
                  <a:gs pos="50000">
                    <a:schemeClr val="accent1">
                      <a:satMod val="110000"/>
                      <a:lumMod val="100000"/>
                      <a:shade val="100000"/>
                    </a:schemeClr>
                  </a:gs>
                  <a:gs pos="100000">
                    <a:schemeClr val="accent1">
                      <a:lumMod val="99000"/>
                      <a:satMod val="120000"/>
                      <a:shade val="78000"/>
                    </a:schemeClr>
                  </a:gs>
                </a:gsLst>
                <a:lin ang="5400000" scaled="0"/>
              </a:gradFill>
              <a:ln w="9525">
                <a:solidFill>
                  <a:schemeClr val="accent1"/>
                </a:solidFill>
                <a:round/>
              </a:ln>
              <a:effectLst>
                <a:outerShdw blurRad="57150" dist="19050" dir="5400000" algn="ctr" rotWithShape="0">
                  <a:srgbClr val="000000">
                    <a:alpha val="63000"/>
                  </a:srgbClr>
                </a:outerShdw>
              </a:effectLst>
            </c:spPr>
          </c:marker>
          <c:cat>
            <c:strRef>
              <c:f>ALL!$X$2:$X$69</c:f>
              <c:strCache>
                <c:ptCount val="68"/>
                <c:pt idx="0">
                  <c:v>30-Sep-15</c:v>
                </c:pt>
                <c:pt idx="1">
                  <c:v>29-Sep-15</c:v>
                </c:pt>
                <c:pt idx="2">
                  <c:v>28-Sep-15</c:v>
                </c:pt>
                <c:pt idx="3">
                  <c:v>25-Sep-15</c:v>
                </c:pt>
                <c:pt idx="4">
                  <c:v>24-Sep-15</c:v>
                </c:pt>
                <c:pt idx="5">
                  <c:v>23-Sep-15</c:v>
                </c:pt>
                <c:pt idx="6">
                  <c:v>22-Sep-15</c:v>
                </c:pt>
                <c:pt idx="7">
                  <c:v>21-Sep-15</c:v>
                </c:pt>
                <c:pt idx="8">
                  <c:v>18-Sep-15</c:v>
                </c:pt>
                <c:pt idx="9">
                  <c:v>17-Sep-15</c:v>
                </c:pt>
                <c:pt idx="10">
                  <c:v>16-Sep-15</c:v>
                </c:pt>
                <c:pt idx="11">
                  <c:v>15-Sep-15</c:v>
                </c:pt>
                <c:pt idx="12">
                  <c:v>14-Sep-15</c:v>
                </c:pt>
                <c:pt idx="13">
                  <c:v>11-Sep-15</c:v>
                </c:pt>
                <c:pt idx="14">
                  <c:v>10-Sep-15</c:v>
                </c:pt>
                <c:pt idx="15">
                  <c:v>9-Sep-15</c:v>
                </c:pt>
                <c:pt idx="16">
                  <c:v>8-Sep-15</c:v>
                </c:pt>
                <c:pt idx="17">
                  <c:v>4-Sep-15</c:v>
                </c:pt>
                <c:pt idx="18">
                  <c:v>3-Sep-15</c:v>
                </c:pt>
                <c:pt idx="19">
                  <c:v>2-Sep-15</c:v>
                </c:pt>
                <c:pt idx="20">
                  <c:v>1-Sep-15</c:v>
                </c:pt>
                <c:pt idx="21">
                  <c:v>31-Aug-15</c:v>
                </c:pt>
                <c:pt idx="22">
                  <c:v>28-Aug-15</c:v>
                </c:pt>
                <c:pt idx="23">
                  <c:v>27-Aug-15</c:v>
                </c:pt>
                <c:pt idx="24">
                  <c:v>27-Aug-15</c:v>
                </c:pt>
                <c:pt idx="25">
                  <c:v>26-Aug-15</c:v>
                </c:pt>
                <c:pt idx="26">
                  <c:v>25-Aug-15</c:v>
                </c:pt>
                <c:pt idx="27">
                  <c:v>24-Aug-15</c:v>
                </c:pt>
                <c:pt idx="28">
                  <c:v>21-Aug-15</c:v>
                </c:pt>
                <c:pt idx="29">
                  <c:v>20-Aug-15</c:v>
                </c:pt>
                <c:pt idx="30">
                  <c:v>19-Aug-15</c:v>
                </c:pt>
                <c:pt idx="31">
                  <c:v>18-Aug-15</c:v>
                </c:pt>
                <c:pt idx="32">
                  <c:v>17-Aug-15</c:v>
                </c:pt>
                <c:pt idx="33">
                  <c:v>14-Aug-15</c:v>
                </c:pt>
                <c:pt idx="34">
                  <c:v>13-Aug-15</c:v>
                </c:pt>
                <c:pt idx="35">
                  <c:v>12-Aug-15</c:v>
                </c:pt>
                <c:pt idx="36">
                  <c:v>11-Aug-15</c:v>
                </c:pt>
                <c:pt idx="37">
                  <c:v>10-Aug-15</c:v>
                </c:pt>
                <c:pt idx="38">
                  <c:v>7-Aug-15</c:v>
                </c:pt>
                <c:pt idx="39">
                  <c:v>6-Aug-15</c:v>
                </c:pt>
                <c:pt idx="40">
                  <c:v>5-Aug-15</c:v>
                </c:pt>
                <c:pt idx="41">
                  <c:v>4-Aug-15</c:v>
                </c:pt>
                <c:pt idx="42">
                  <c:v>3-Aug-15</c:v>
                </c:pt>
                <c:pt idx="43">
                  <c:v>31-Jul-15</c:v>
                </c:pt>
                <c:pt idx="44">
                  <c:v>30-Jul-15</c:v>
                </c:pt>
                <c:pt idx="45">
                  <c:v>29-Jul-15</c:v>
                </c:pt>
                <c:pt idx="46">
                  <c:v>28-Jul-15</c:v>
                </c:pt>
                <c:pt idx="47">
                  <c:v>27-Jul-15</c:v>
                </c:pt>
                <c:pt idx="48">
                  <c:v>24-Jul-15</c:v>
                </c:pt>
                <c:pt idx="49">
                  <c:v>23-Jul-15</c:v>
                </c:pt>
                <c:pt idx="50">
                  <c:v>22-Jul-15</c:v>
                </c:pt>
                <c:pt idx="51">
                  <c:v>21-Jul-15</c:v>
                </c:pt>
                <c:pt idx="52">
                  <c:v>20-Jul-15</c:v>
                </c:pt>
                <c:pt idx="53">
                  <c:v>17-Jul-15</c:v>
                </c:pt>
                <c:pt idx="54">
                  <c:v>16-Jul-15</c:v>
                </c:pt>
                <c:pt idx="55">
                  <c:v>15-Jul-15</c:v>
                </c:pt>
                <c:pt idx="56">
                  <c:v>14-Jul-15</c:v>
                </c:pt>
                <c:pt idx="57">
                  <c:v>13-Jul-15</c:v>
                </c:pt>
                <c:pt idx="58">
                  <c:v>10-Jul-15</c:v>
                </c:pt>
                <c:pt idx="59">
                  <c:v>9-Jul-15</c:v>
                </c:pt>
                <c:pt idx="60">
                  <c:v>8-Jul-15</c:v>
                </c:pt>
                <c:pt idx="61">
                  <c:v>7-Jul-15</c:v>
                </c:pt>
                <c:pt idx="62">
                  <c:v>6-Jul-15</c:v>
                </c:pt>
                <c:pt idx="63">
                  <c:v>2-Jul-15</c:v>
                </c:pt>
                <c:pt idx="64">
                  <c:v>1-Jul-15</c:v>
                </c:pt>
                <c:pt idx="65">
                  <c:v>30-Jun-15</c:v>
                </c:pt>
                <c:pt idx="66">
                  <c:v>29-Jun-15</c:v>
                </c:pt>
                <c:pt idx="67">
                  <c:v>* Close price adjusted for dividends and splits.</c:v>
                </c:pt>
              </c:strCache>
            </c:strRef>
          </c:cat>
          <c:val>
            <c:numRef>
              <c:f>ALL!$AB$2:$AB$69</c:f>
              <c:numCache>
                <c:formatCode>General</c:formatCode>
                <c:ptCount val="68"/>
                <c:pt idx="0">
                  <c:v>58.24</c:v>
                </c:pt>
                <c:pt idx="1">
                  <c:v>58.36</c:v>
                </c:pt>
                <c:pt idx="2">
                  <c:v>57.74</c:v>
                </c:pt>
                <c:pt idx="3">
                  <c:v>58.99</c:v>
                </c:pt>
                <c:pt idx="4">
                  <c:v>58.59</c:v>
                </c:pt>
                <c:pt idx="5">
                  <c:v>58.51</c:v>
                </c:pt>
                <c:pt idx="6">
                  <c:v>58.1</c:v>
                </c:pt>
                <c:pt idx="7">
                  <c:v>58.56</c:v>
                </c:pt>
                <c:pt idx="8">
                  <c:v>57.57</c:v>
                </c:pt>
                <c:pt idx="9">
                  <c:v>58.99</c:v>
                </c:pt>
                <c:pt idx="10">
                  <c:v>59.2</c:v>
                </c:pt>
                <c:pt idx="11">
                  <c:v>58.98</c:v>
                </c:pt>
                <c:pt idx="12">
                  <c:v>58.24</c:v>
                </c:pt>
                <c:pt idx="13">
                  <c:v>58.14</c:v>
                </c:pt>
                <c:pt idx="14">
                  <c:v>57.67</c:v>
                </c:pt>
                <c:pt idx="15">
                  <c:v>57.35</c:v>
                </c:pt>
                <c:pt idx="16">
                  <c:v>58.2</c:v>
                </c:pt>
                <c:pt idx="17">
                  <c:v>57.04</c:v>
                </c:pt>
                <c:pt idx="18">
                  <c:v>57.98</c:v>
                </c:pt>
                <c:pt idx="19">
                  <c:v>57.93</c:v>
                </c:pt>
                <c:pt idx="20">
                  <c:v>57.14</c:v>
                </c:pt>
                <c:pt idx="21">
                  <c:v>58.28</c:v>
                </c:pt>
                <c:pt idx="22">
                  <c:v>58.63</c:v>
                </c:pt>
                <c:pt idx="23">
                  <c:v>58.74</c:v>
                </c:pt>
                <c:pt idx="25">
                  <c:v>57.4</c:v>
                </c:pt>
                <c:pt idx="26">
                  <c:v>56.99</c:v>
                </c:pt>
                <c:pt idx="27">
                  <c:v>58.39</c:v>
                </c:pt>
                <c:pt idx="28">
                  <c:v>61.25</c:v>
                </c:pt>
                <c:pt idx="29">
                  <c:v>62.7</c:v>
                </c:pt>
                <c:pt idx="30">
                  <c:v>63.66</c:v>
                </c:pt>
                <c:pt idx="31">
                  <c:v>63.57</c:v>
                </c:pt>
                <c:pt idx="32">
                  <c:v>63.85</c:v>
                </c:pt>
                <c:pt idx="33">
                  <c:v>63.86</c:v>
                </c:pt>
                <c:pt idx="34">
                  <c:v>63.49</c:v>
                </c:pt>
                <c:pt idx="35">
                  <c:v>63.61</c:v>
                </c:pt>
                <c:pt idx="36">
                  <c:v>63.47</c:v>
                </c:pt>
                <c:pt idx="37">
                  <c:v>63.1</c:v>
                </c:pt>
                <c:pt idx="38">
                  <c:v>62.54</c:v>
                </c:pt>
                <c:pt idx="39">
                  <c:v>61.97</c:v>
                </c:pt>
                <c:pt idx="40">
                  <c:v>62.5</c:v>
                </c:pt>
                <c:pt idx="41">
                  <c:v>62.34</c:v>
                </c:pt>
                <c:pt idx="42">
                  <c:v>69.38</c:v>
                </c:pt>
                <c:pt idx="43">
                  <c:v>68.95</c:v>
                </c:pt>
                <c:pt idx="44">
                  <c:v>69.16</c:v>
                </c:pt>
                <c:pt idx="45">
                  <c:v>69.040000000000006</c:v>
                </c:pt>
                <c:pt idx="46">
                  <c:v>68.58</c:v>
                </c:pt>
                <c:pt idx="47">
                  <c:v>68.400000000000006</c:v>
                </c:pt>
                <c:pt idx="48">
                  <c:v>68.319999999999993</c:v>
                </c:pt>
                <c:pt idx="49">
                  <c:v>68.36</c:v>
                </c:pt>
                <c:pt idx="50">
                  <c:v>68.37</c:v>
                </c:pt>
                <c:pt idx="51">
                  <c:v>67.7</c:v>
                </c:pt>
                <c:pt idx="52">
                  <c:v>67.709999999999994</c:v>
                </c:pt>
                <c:pt idx="53">
                  <c:v>67.59</c:v>
                </c:pt>
                <c:pt idx="54">
                  <c:v>67.98</c:v>
                </c:pt>
                <c:pt idx="55">
                  <c:v>68.06</c:v>
                </c:pt>
                <c:pt idx="56">
                  <c:v>67.59</c:v>
                </c:pt>
                <c:pt idx="57">
                  <c:v>67.25</c:v>
                </c:pt>
                <c:pt idx="58">
                  <c:v>66.19</c:v>
                </c:pt>
                <c:pt idx="59">
                  <c:v>65.41</c:v>
                </c:pt>
                <c:pt idx="60">
                  <c:v>64.92</c:v>
                </c:pt>
                <c:pt idx="61">
                  <c:v>65.739999999999995</c:v>
                </c:pt>
                <c:pt idx="62">
                  <c:v>64.81</c:v>
                </c:pt>
                <c:pt idx="63">
                  <c:v>64.989999999999995</c:v>
                </c:pt>
                <c:pt idx="64">
                  <c:v>65.489999999999995</c:v>
                </c:pt>
                <c:pt idx="65">
                  <c:v>64.87</c:v>
                </c:pt>
                <c:pt idx="66">
                  <c:v>64.680000000000007</c:v>
                </c:pt>
              </c:numCache>
            </c:numRef>
          </c: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416820064"/>
        <c:axId val="416820456"/>
      </c:lineChart>
      <c:catAx>
        <c:axId val="416820064"/>
        <c:scaling>
          <c:orientation val="maxMin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lt1">
                <a:lumMod val="95000"/>
                <a:alpha val="10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lt1">
                    <a:lumMod val="8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416820456"/>
        <c:crosses val="autoZero"/>
        <c:auto val="1"/>
        <c:lblAlgn val="ctr"/>
        <c:lblOffset val="100"/>
        <c:noMultiLvlLbl val="0"/>
      </c:catAx>
      <c:valAx>
        <c:axId val="416820456"/>
        <c:scaling>
          <c:orientation val="minMax"/>
          <c:min val="54"/>
        </c:scaling>
        <c:delete val="0"/>
        <c:axPos val="r"/>
        <c:majorGridlines>
          <c:spPr>
            <a:ln w="9525" cap="flat" cmpd="sng" algn="ctr">
              <a:solidFill>
                <a:schemeClr val="lt1">
                  <a:lumMod val="95000"/>
                  <a:alpha val="10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lt1">
                    <a:lumMod val="8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416820064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gradFill flip="none" rotWithShape="1">
      <a:gsLst>
        <a:gs pos="0">
          <a:schemeClr val="dk1">
            <a:lumMod val="65000"/>
            <a:lumOff val="35000"/>
          </a:schemeClr>
        </a:gs>
        <a:gs pos="100000">
          <a:schemeClr val="dk1">
            <a:lumMod val="85000"/>
            <a:lumOff val="15000"/>
          </a:schemeClr>
        </a:gs>
      </a:gsLst>
      <a:path path="circle">
        <a:fillToRect l="50000" t="50000" r="50000" b="50000"/>
      </a:path>
      <a:tileRect/>
    </a:gradFill>
    <a:ln>
      <a:noFill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14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600" b="1" i="0" u="none" strike="noStrike" kern="1200" spc="100" baseline="0">
                <a:solidFill>
                  <a:schemeClr val="lt1">
                    <a:lumMod val="95000"/>
                  </a:schemeClr>
                </a:solidFill>
                <a:effectLst>
                  <a:outerShdw blurRad="50800" dist="38100" dir="5400000" algn="t" rotWithShape="0">
                    <a:prstClr val="black">
                      <a:alpha val="40000"/>
                    </a:prstClr>
                  </a:outerShdw>
                </a:effectLst>
                <a:latin typeface="+mn-lt"/>
                <a:ea typeface="+mn-ea"/>
                <a:cs typeface="+mn-cs"/>
              </a:defRPr>
            </a:pPr>
            <a:r>
              <a:rPr lang="en-US"/>
              <a:t>Close</a:t>
            </a:r>
          </a:p>
        </c:rich>
      </c:tx>
      <c:layout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600" b="1" i="0" u="none" strike="noStrike" kern="1200" spc="100" baseline="0">
              <a:solidFill>
                <a:schemeClr val="lt1">
                  <a:lumMod val="95000"/>
                </a:schemeClr>
              </a:solidFill>
              <a:effectLst>
                <a:outerShdw blurRad="50800" dist="38100" dir="5400000" algn="t" rotWithShape="0">
                  <a:prstClr val="black">
                    <a:alpha val="40000"/>
                  </a:prstClr>
                </a:outerShdw>
              </a:effectLst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lineChart>
        <c:grouping val="standard"/>
        <c:varyColors val="0"/>
        <c:ser>
          <c:idx val="0"/>
          <c:order val="0"/>
          <c:tx>
            <c:strRef>
              <c:f>NSC!$AA$1</c:f>
              <c:strCache>
                <c:ptCount val="1"/>
                <c:pt idx="0">
                  <c:v>Close</c:v>
                </c:pt>
              </c:strCache>
            </c:strRef>
          </c:tx>
          <c:spPr>
            <a:ln w="34925" cap="rnd">
              <a:solidFill>
                <a:schemeClr val="accent1"/>
              </a:solidFill>
              <a:round/>
            </a:ln>
            <a:effectLst>
              <a:outerShdw blurRad="57150" dist="19050" dir="5400000" algn="ctr" rotWithShape="0">
                <a:srgbClr val="000000">
                  <a:alpha val="63000"/>
                </a:srgbClr>
              </a:outerShdw>
            </a:effectLst>
          </c:spPr>
          <c:marker>
            <c:symbol val="square"/>
            <c:size val="4"/>
            <c:spPr>
              <a:gradFill rotWithShape="1">
                <a:gsLst>
                  <a:gs pos="0">
                    <a:schemeClr val="accent1">
                      <a:satMod val="103000"/>
                      <a:lumMod val="102000"/>
                      <a:tint val="94000"/>
                    </a:schemeClr>
                  </a:gs>
                  <a:gs pos="50000">
                    <a:schemeClr val="accent1">
                      <a:satMod val="110000"/>
                      <a:lumMod val="100000"/>
                      <a:shade val="100000"/>
                    </a:schemeClr>
                  </a:gs>
                  <a:gs pos="100000">
                    <a:schemeClr val="accent1">
                      <a:lumMod val="99000"/>
                      <a:satMod val="120000"/>
                      <a:shade val="78000"/>
                    </a:schemeClr>
                  </a:gs>
                </a:gsLst>
                <a:lin ang="5400000" scaled="0"/>
              </a:gradFill>
              <a:ln w="9525">
                <a:solidFill>
                  <a:srgbClr val="FF0000"/>
                </a:solidFill>
                <a:round/>
              </a:ln>
              <a:effectLst>
                <a:outerShdw blurRad="57150" dist="19050" dir="5400000" algn="ctr" rotWithShape="0">
                  <a:srgbClr val="000000">
                    <a:alpha val="63000"/>
                  </a:srgbClr>
                </a:outerShdw>
              </a:effectLst>
            </c:spPr>
          </c:marker>
          <c:cat>
            <c:strRef>
              <c:f>NSC!$W$2:$W$70</c:f>
              <c:strCache>
                <c:ptCount val="68"/>
                <c:pt idx="0">
                  <c:v>9/30/2015</c:v>
                </c:pt>
                <c:pt idx="1">
                  <c:v>9/29/2015</c:v>
                </c:pt>
                <c:pt idx="2">
                  <c:v>9/28/2015</c:v>
                </c:pt>
                <c:pt idx="3">
                  <c:v>9/25/2015</c:v>
                </c:pt>
                <c:pt idx="4">
                  <c:v>9/24/2015</c:v>
                </c:pt>
                <c:pt idx="5">
                  <c:v>9/23/2015</c:v>
                </c:pt>
                <c:pt idx="6">
                  <c:v>9/22/2015</c:v>
                </c:pt>
                <c:pt idx="7">
                  <c:v>9/21/2015</c:v>
                </c:pt>
                <c:pt idx="8">
                  <c:v>9/18/2015</c:v>
                </c:pt>
                <c:pt idx="9">
                  <c:v>9/17/2015</c:v>
                </c:pt>
                <c:pt idx="10">
                  <c:v>9/16/2015</c:v>
                </c:pt>
                <c:pt idx="11">
                  <c:v>9/15/2015</c:v>
                </c:pt>
                <c:pt idx="12">
                  <c:v>9/14/2015</c:v>
                </c:pt>
                <c:pt idx="13">
                  <c:v>9/11/2015</c:v>
                </c:pt>
                <c:pt idx="14">
                  <c:v>9/10/2015</c:v>
                </c:pt>
                <c:pt idx="15">
                  <c:v>9/9/2015</c:v>
                </c:pt>
                <c:pt idx="16">
                  <c:v>9/8/2015</c:v>
                </c:pt>
                <c:pt idx="17">
                  <c:v>9/4/2015</c:v>
                </c:pt>
                <c:pt idx="18">
                  <c:v>9/3/2015</c:v>
                </c:pt>
                <c:pt idx="19">
                  <c:v>9/2/2015</c:v>
                </c:pt>
                <c:pt idx="20">
                  <c:v>9/1/2015</c:v>
                </c:pt>
                <c:pt idx="21">
                  <c:v>8/31/2015</c:v>
                </c:pt>
                <c:pt idx="22">
                  <c:v>8/28/2015</c:v>
                </c:pt>
                <c:pt idx="23">
                  <c:v>8/27/2015</c:v>
                </c:pt>
                <c:pt idx="24">
                  <c:v>8/26/2015</c:v>
                </c:pt>
                <c:pt idx="25">
                  <c:v>8/25/2015</c:v>
                </c:pt>
                <c:pt idx="26">
                  <c:v>8/24/2015</c:v>
                </c:pt>
                <c:pt idx="27">
                  <c:v>8/21/2015</c:v>
                </c:pt>
                <c:pt idx="28">
                  <c:v>8/20/2015</c:v>
                </c:pt>
                <c:pt idx="29">
                  <c:v>8/19/2015</c:v>
                </c:pt>
                <c:pt idx="30">
                  <c:v>8/18/2015</c:v>
                </c:pt>
                <c:pt idx="31">
                  <c:v>8/17/2015</c:v>
                </c:pt>
                <c:pt idx="32">
                  <c:v>8/14/2015</c:v>
                </c:pt>
                <c:pt idx="33">
                  <c:v>8/13/2015</c:v>
                </c:pt>
                <c:pt idx="34">
                  <c:v>8/12/2015</c:v>
                </c:pt>
                <c:pt idx="35">
                  <c:v>8/11/2015</c:v>
                </c:pt>
                <c:pt idx="36">
                  <c:v>8/10/2015</c:v>
                </c:pt>
                <c:pt idx="37">
                  <c:v>8/7/2015</c:v>
                </c:pt>
                <c:pt idx="38">
                  <c:v>8/6/2015</c:v>
                </c:pt>
                <c:pt idx="39">
                  <c:v>8/5/2015</c:v>
                </c:pt>
                <c:pt idx="40">
                  <c:v>8/5/2015</c:v>
                </c:pt>
                <c:pt idx="41">
                  <c:v>8/4/2015</c:v>
                </c:pt>
                <c:pt idx="42">
                  <c:v>8/3/2015</c:v>
                </c:pt>
                <c:pt idx="43">
                  <c:v>7/31/2015</c:v>
                </c:pt>
                <c:pt idx="44">
                  <c:v>7/30/2015</c:v>
                </c:pt>
                <c:pt idx="45">
                  <c:v>7/29/2015</c:v>
                </c:pt>
                <c:pt idx="46">
                  <c:v>7/28/2015</c:v>
                </c:pt>
                <c:pt idx="47">
                  <c:v>7/27/2015</c:v>
                </c:pt>
                <c:pt idx="48">
                  <c:v>7/24/2015</c:v>
                </c:pt>
                <c:pt idx="49">
                  <c:v>7/23/2015</c:v>
                </c:pt>
                <c:pt idx="50">
                  <c:v>7/22/2015</c:v>
                </c:pt>
                <c:pt idx="51">
                  <c:v>7/21/2015</c:v>
                </c:pt>
                <c:pt idx="52">
                  <c:v>7/20/2015</c:v>
                </c:pt>
                <c:pt idx="53">
                  <c:v>7/17/2015</c:v>
                </c:pt>
                <c:pt idx="54">
                  <c:v>7/16/2015</c:v>
                </c:pt>
                <c:pt idx="55">
                  <c:v>7/15/2015</c:v>
                </c:pt>
                <c:pt idx="56">
                  <c:v>7/14/2015</c:v>
                </c:pt>
                <c:pt idx="57">
                  <c:v>7/13/2015</c:v>
                </c:pt>
                <c:pt idx="58">
                  <c:v>7/10/2015</c:v>
                </c:pt>
                <c:pt idx="59">
                  <c:v>7/9/2015</c:v>
                </c:pt>
                <c:pt idx="60">
                  <c:v>7/8/2015</c:v>
                </c:pt>
                <c:pt idx="61">
                  <c:v>7/7/2015</c:v>
                </c:pt>
                <c:pt idx="62">
                  <c:v>7/6/2015</c:v>
                </c:pt>
                <c:pt idx="63">
                  <c:v>7/2/2015</c:v>
                </c:pt>
                <c:pt idx="64">
                  <c:v>7/1/2015</c:v>
                </c:pt>
                <c:pt idx="65">
                  <c:v>6/30/2015</c:v>
                </c:pt>
                <c:pt idx="66">
                  <c:v>6/29/2015</c:v>
                </c:pt>
                <c:pt idx="67">
                  <c:v>* Close price adjusted for dividends and splits.</c:v>
                </c:pt>
              </c:strCache>
            </c:strRef>
          </c:cat>
          <c:val>
            <c:numRef>
              <c:f>NSC!$AA$2:$AA$70</c:f>
              <c:numCache>
                <c:formatCode>0.00</c:formatCode>
                <c:ptCount val="69"/>
                <c:pt idx="0">
                  <c:v>76.400000000000006</c:v>
                </c:pt>
                <c:pt idx="1">
                  <c:v>74.91</c:v>
                </c:pt>
                <c:pt idx="2">
                  <c:v>74.66</c:v>
                </c:pt>
                <c:pt idx="3">
                  <c:v>75.62</c:v>
                </c:pt>
                <c:pt idx="4">
                  <c:v>75.69</c:v>
                </c:pt>
                <c:pt idx="5">
                  <c:v>76.34</c:v>
                </c:pt>
                <c:pt idx="6">
                  <c:v>77.430000000000007</c:v>
                </c:pt>
                <c:pt idx="7">
                  <c:v>79.569999999999993</c:v>
                </c:pt>
                <c:pt idx="8">
                  <c:v>78.95</c:v>
                </c:pt>
                <c:pt idx="9">
                  <c:v>81.11</c:v>
                </c:pt>
                <c:pt idx="10">
                  <c:v>81.69</c:v>
                </c:pt>
                <c:pt idx="11">
                  <c:v>80.52</c:v>
                </c:pt>
                <c:pt idx="12">
                  <c:v>78.69</c:v>
                </c:pt>
                <c:pt idx="13">
                  <c:v>79.17</c:v>
                </c:pt>
                <c:pt idx="14">
                  <c:v>79.040000000000006</c:v>
                </c:pt>
                <c:pt idx="15">
                  <c:v>78.94</c:v>
                </c:pt>
                <c:pt idx="16">
                  <c:v>78.69</c:v>
                </c:pt>
                <c:pt idx="17">
                  <c:v>76.53</c:v>
                </c:pt>
                <c:pt idx="18">
                  <c:v>77.16</c:v>
                </c:pt>
                <c:pt idx="19">
                  <c:v>76.540000000000006</c:v>
                </c:pt>
                <c:pt idx="20">
                  <c:v>75.709999999999994</c:v>
                </c:pt>
                <c:pt idx="21">
                  <c:v>77.91</c:v>
                </c:pt>
                <c:pt idx="22">
                  <c:v>79.2</c:v>
                </c:pt>
                <c:pt idx="23">
                  <c:v>77.92</c:v>
                </c:pt>
                <c:pt idx="24">
                  <c:v>74.12</c:v>
                </c:pt>
                <c:pt idx="25">
                  <c:v>72.44</c:v>
                </c:pt>
                <c:pt idx="26">
                  <c:v>74.739999999999995</c:v>
                </c:pt>
                <c:pt idx="27">
                  <c:v>77.98</c:v>
                </c:pt>
                <c:pt idx="28">
                  <c:v>79.95</c:v>
                </c:pt>
                <c:pt idx="29">
                  <c:v>81.5</c:v>
                </c:pt>
                <c:pt idx="30">
                  <c:v>82.35</c:v>
                </c:pt>
                <c:pt idx="31">
                  <c:v>82.15</c:v>
                </c:pt>
                <c:pt idx="32">
                  <c:v>81.739999999999995</c:v>
                </c:pt>
                <c:pt idx="33">
                  <c:v>81.02</c:v>
                </c:pt>
                <c:pt idx="34">
                  <c:v>81.34</c:v>
                </c:pt>
                <c:pt idx="35">
                  <c:v>80.98</c:v>
                </c:pt>
                <c:pt idx="36">
                  <c:v>82.62</c:v>
                </c:pt>
                <c:pt idx="37">
                  <c:v>81.11</c:v>
                </c:pt>
                <c:pt idx="38">
                  <c:v>81.599999999999994</c:v>
                </c:pt>
                <c:pt idx="39">
                  <c:v>82.58</c:v>
                </c:pt>
                <c:pt idx="41">
                  <c:v>83.18</c:v>
                </c:pt>
                <c:pt idx="42">
                  <c:v>83.01</c:v>
                </c:pt>
                <c:pt idx="43">
                  <c:v>84.33</c:v>
                </c:pt>
                <c:pt idx="44">
                  <c:v>85.8</c:v>
                </c:pt>
                <c:pt idx="45">
                  <c:v>85.97</c:v>
                </c:pt>
                <c:pt idx="46">
                  <c:v>84.92</c:v>
                </c:pt>
                <c:pt idx="47">
                  <c:v>82.8</c:v>
                </c:pt>
                <c:pt idx="48">
                  <c:v>82.96</c:v>
                </c:pt>
                <c:pt idx="49">
                  <c:v>83.48</c:v>
                </c:pt>
                <c:pt idx="50">
                  <c:v>85.37</c:v>
                </c:pt>
                <c:pt idx="51">
                  <c:v>85.92</c:v>
                </c:pt>
                <c:pt idx="52">
                  <c:v>86.09</c:v>
                </c:pt>
                <c:pt idx="53">
                  <c:v>85.94</c:v>
                </c:pt>
                <c:pt idx="54">
                  <c:v>85.6</c:v>
                </c:pt>
                <c:pt idx="55">
                  <c:v>86.96</c:v>
                </c:pt>
                <c:pt idx="56">
                  <c:v>86.72</c:v>
                </c:pt>
                <c:pt idx="57">
                  <c:v>86.46</c:v>
                </c:pt>
                <c:pt idx="58">
                  <c:v>86.35</c:v>
                </c:pt>
                <c:pt idx="59">
                  <c:v>85.62</c:v>
                </c:pt>
                <c:pt idx="60">
                  <c:v>85.4</c:v>
                </c:pt>
                <c:pt idx="61">
                  <c:v>87.82</c:v>
                </c:pt>
                <c:pt idx="62">
                  <c:v>86.94</c:v>
                </c:pt>
                <c:pt idx="63">
                  <c:v>87.83</c:v>
                </c:pt>
                <c:pt idx="64">
                  <c:v>88.1</c:v>
                </c:pt>
                <c:pt idx="65">
                  <c:v>87.36</c:v>
                </c:pt>
                <c:pt idx="66">
                  <c:v>86.98</c:v>
                </c:pt>
              </c:numCache>
            </c:numRef>
          </c: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416822416"/>
        <c:axId val="416822808"/>
      </c:lineChart>
      <c:catAx>
        <c:axId val="416822416"/>
        <c:scaling>
          <c:orientation val="maxMin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lt1">
                <a:lumMod val="95000"/>
                <a:alpha val="10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lt1">
                    <a:lumMod val="8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416822808"/>
        <c:crosses val="autoZero"/>
        <c:auto val="1"/>
        <c:lblAlgn val="ctr"/>
        <c:lblOffset val="100"/>
        <c:noMultiLvlLbl val="0"/>
      </c:catAx>
      <c:valAx>
        <c:axId val="416822808"/>
        <c:scaling>
          <c:orientation val="minMax"/>
          <c:min val="70"/>
        </c:scaling>
        <c:delete val="0"/>
        <c:axPos val="r"/>
        <c:majorGridlines>
          <c:spPr>
            <a:ln w="9525" cap="flat" cmpd="sng" algn="ctr">
              <a:solidFill>
                <a:schemeClr val="lt1">
                  <a:lumMod val="95000"/>
                  <a:alpha val="10000"/>
                </a:schemeClr>
              </a:solidFill>
              <a:round/>
            </a:ln>
            <a:effectLst/>
          </c:spPr>
        </c:majorGridlines>
        <c:numFmt formatCode="0.00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lt1">
                    <a:lumMod val="8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416822416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gradFill flip="none" rotWithShape="1">
      <a:gsLst>
        <a:gs pos="0">
          <a:schemeClr val="dk1">
            <a:lumMod val="65000"/>
            <a:lumOff val="35000"/>
          </a:schemeClr>
        </a:gs>
        <a:gs pos="100000">
          <a:schemeClr val="dk1">
            <a:lumMod val="85000"/>
            <a:lumOff val="15000"/>
          </a:schemeClr>
        </a:gs>
      </a:gsLst>
      <a:path path="circle">
        <a:fillToRect l="50000" t="50000" r="50000" b="50000"/>
      </a:path>
      <a:tileRect/>
    </a:gradFill>
    <a:ln>
      <a:noFill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15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layout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lineChart>
        <c:grouping val="standard"/>
        <c:varyColors val="0"/>
        <c:ser>
          <c:idx val="0"/>
          <c:order val="0"/>
          <c:tx>
            <c:strRef>
              <c:f>SCTY!$AA$1</c:f>
              <c:strCache>
                <c:ptCount val="1"/>
                <c:pt idx="0">
                  <c:v>Close</c:v>
                </c:pt>
              </c:strCache>
            </c:strRef>
          </c:tx>
          <c:spPr>
            <a:ln w="9525" cap="rnd">
              <a:solidFill>
                <a:schemeClr val="accent1"/>
              </a:solidFill>
              <a:round/>
            </a:ln>
            <a:effectLst/>
          </c:spPr>
          <c:marker>
            <c:symbol val="square"/>
            <c:size val="3"/>
            <c:spPr>
              <a:solidFill>
                <a:srgbClr val="FF0000"/>
              </a:solidFill>
              <a:ln w="9525">
                <a:solidFill>
                  <a:schemeClr val="accent1"/>
                </a:solidFill>
              </a:ln>
              <a:effectLst/>
            </c:spPr>
          </c:marker>
          <c:cat>
            <c:numRef>
              <c:f>SCTY!$W$2:$W$67</c:f>
              <c:numCache>
                <c:formatCode>d\-mmm\-yy</c:formatCode>
                <c:ptCount val="66"/>
                <c:pt idx="0">
                  <c:v>42279</c:v>
                </c:pt>
                <c:pt idx="1">
                  <c:v>42278</c:v>
                </c:pt>
                <c:pt idx="2">
                  <c:v>42277</c:v>
                </c:pt>
                <c:pt idx="3">
                  <c:v>42276</c:v>
                </c:pt>
                <c:pt idx="4">
                  <c:v>42275</c:v>
                </c:pt>
                <c:pt idx="5">
                  <c:v>42272</c:v>
                </c:pt>
                <c:pt idx="6">
                  <c:v>42271</c:v>
                </c:pt>
                <c:pt idx="7">
                  <c:v>42270</c:v>
                </c:pt>
                <c:pt idx="8">
                  <c:v>42269</c:v>
                </c:pt>
                <c:pt idx="9">
                  <c:v>42268</c:v>
                </c:pt>
                <c:pt idx="10">
                  <c:v>42265</c:v>
                </c:pt>
                <c:pt idx="11">
                  <c:v>42264</c:v>
                </c:pt>
                <c:pt idx="12">
                  <c:v>42263</c:v>
                </c:pt>
                <c:pt idx="13">
                  <c:v>42262</c:v>
                </c:pt>
                <c:pt idx="14">
                  <c:v>42261</c:v>
                </c:pt>
                <c:pt idx="15">
                  <c:v>42258</c:v>
                </c:pt>
                <c:pt idx="16">
                  <c:v>42257</c:v>
                </c:pt>
                <c:pt idx="17">
                  <c:v>42256</c:v>
                </c:pt>
                <c:pt idx="18">
                  <c:v>42255</c:v>
                </c:pt>
                <c:pt idx="19">
                  <c:v>42251</c:v>
                </c:pt>
                <c:pt idx="20">
                  <c:v>42250</c:v>
                </c:pt>
                <c:pt idx="21">
                  <c:v>42249</c:v>
                </c:pt>
                <c:pt idx="22">
                  <c:v>42248</c:v>
                </c:pt>
                <c:pt idx="23">
                  <c:v>42247</c:v>
                </c:pt>
                <c:pt idx="24">
                  <c:v>42244</c:v>
                </c:pt>
                <c:pt idx="25">
                  <c:v>42243</c:v>
                </c:pt>
                <c:pt idx="26">
                  <c:v>42242</c:v>
                </c:pt>
                <c:pt idx="27">
                  <c:v>42241</c:v>
                </c:pt>
                <c:pt idx="28">
                  <c:v>42240</c:v>
                </c:pt>
                <c:pt idx="29">
                  <c:v>42237</c:v>
                </c:pt>
                <c:pt idx="30">
                  <c:v>42236</c:v>
                </c:pt>
                <c:pt idx="31">
                  <c:v>42235</c:v>
                </c:pt>
                <c:pt idx="32">
                  <c:v>42234</c:v>
                </c:pt>
                <c:pt idx="33">
                  <c:v>42233</c:v>
                </c:pt>
                <c:pt idx="34">
                  <c:v>42230</c:v>
                </c:pt>
                <c:pt idx="35">
                  <c:v>42229</c:v>
                </c:pt>
                <c:pt idx="36">
                  <c:v>42228</c:v>
                </c:pt>
                <c:pt idx="37">
                  <c:v>42227</c:v>
                </c:pt>
                <c:pt idx="38">
                  <c:v>42226</c:v>
                </c:pt>
                <c:pt idx="39">
                  <c:v>42223</c:v>
                </c:pt>
                <c:pt idx="40">
                  <c:v>42222</c:v>
                </c:pt>
                <c:pt idx="41">
                  <c:v>42221</c:v>
                </c:pt>
                <c:pt idx="42">
                  <c:v>42220</c:v>
                </c:pt>
                <c:pt idx="43">
                  <c:v>42219</c:v>
                </c:pt>
                <c:pt idx="44">
                  <c:v>42216</c:v>
                </c:pt>
                <c:pt idx="45">
                  <c:v>42215</c:v>
                </c:pt>
                <c:pt idx="46">
                  <c:v>42214</c:v>
                </c:pt>
                <c:pt idx="47">
                  <c:v>42213</c:v>
                </c:pt>
                <c:pt idx="48">
                  <c:v>42212</c:v>
                </c:pt>
                <c:pt idx="49">
                  <c:v>42209</c:v>
                </c:pt>
                <c:pt idx="50">
                  <c:v>42208</c:v>
                </c:pt>
                <c:pt idx="51">
                  <c:v>42207</c:v>
                </c:pt>
                <c:pt idx="52">
                  <c:v>42206</c:v>
                </c:pt>
                <c:pt idx="53">
                  <c:v>42205</c:v>
                </c:pt>
                <c:pt idx="54">
                  <c:v>42202</c:v>
                </c:pt>
                <c:pt idx="55">
                  <c:v>42201</c:v>
                </c:pt>
                <c:pt idx="56">
                  <c:v>42200</c:v>
                </c:pt>
                <c:pt idx="57">
                  <c:v>42199</c:v>
                </c:pt>
                <c:pt idx="58">
                  <c:v>42198</c:v>
                </c:pt>
                <c:pt idx="59">
                  <c:v>42195</c:v>
                </c:pt>
                <c:pt idx="60">
                  <c:v>42194</c:v>
                </c:pt>
                <c:pt idx="61">
                  <c:v>42193</c:v>
                </c:pt>
                <c:pt idx="62">
                  <c:v>42192</c:v>
                </c:pt>
                <c:pt idx="63">
                  <c:v>42191</c:v>
                </c:pt>
                <c:pt idx="64">
                  <c:v>42187</c:v>
                </c:pt>
                <c:pt idx="65">
                  <c:v>42186</c:v>
                </c:pt>
              </c:numCache>
            </c:numRef>
          </c:cat>
          <c:val>
            <c:numRef>
              <c:f>SCTY!$AA$2:$AA$67</c:f>
              <c:numCache>
                <c:formatCode>General</c:formatCode>
                <c:ptCount val="66"/>
                <c:pt idx="0">
                  <c:v>46.38</c:v>
                </c:pt>
                <c:pt idx="1">
                  <c:v>43.23</c:v>
                </c:pt>
                <c:pt idx="2">
                  <c:v>42.71</c:v>
                </c:pt>
                <c:pt idx="3">
                  <c:v>41.04</c:v>
                </c:pt>
                <c:pt idx="4">
                  <c:v>40.340000000000003</c:v>
                </c:pt>
                <c:pt idx="5">
                  <c:v>41.33</c:v>
                </c:pt>
                <c:pt idx="6">
                  <c:v>42.99</c:v>
                </c:pt>
                <c:pt idx="7">
                  <c:v>43.78</c:v>
                </c:pt>
                <c:pt idx="8">
                  <c:v>47.44</c:v>
                </c:pt>
                <c:pt idx="9">
                  <c:v>47.9</c:v>
                </c:pt>
                <c:pt idx="10">
                  <c:v>48.09</c:v>
                </c:pt>
                <c:pt idx="11">
                  <c:v>48.5</c:v>
                </c:pt>
                <c:pt idx="12">
                  <c:v>48.2</c:v>
                </c:pt>
                <c:pt idx="13">
                  <c:v>48.97</c:v>
                </c:pt>
                <c:pt idx="14">
                  <c:v>48.07</c:v>
                </c:pt>
                <c:pt idx="15">
                  <c:v>48.14</c:v>
                </c:pt>
                <c:pt idx="16">
                  <c:v>48.12</c:v>
                </c:pt>
                <c:pt idx="17">
                  <c:v>47.11</c:v>
                </c:pt>
                <c:pt idx="18">
                  <c:v>50.1</c:v>
                </c:pt>
                <c:pt idx="19">
                  <c:v>49.09</c:v>
                </c:pt>
                <c:pt idx="20">
                  <c:v>49.79</c:v>
                </c:pt>
                <c:pt idx="21">
                  <c:v>49.42</c:v>
                </c:pt>
                <c:pt idx="22">
                  <c:v>46.16</c:v>
                </c:pt>
                <c:pt idx="23">
                  <c:v>48.28</c:v>
                </c:pt>
                <c:pt idx="24">
                  <c:v>48</c:v>
                </c:pt>
                <c:pt idx="25">
                  <c:v>46.23</c:v>
                </c:pt>
                <c:pt idx="26">
                  <c:v>43.05</c:v>
                </c:pt>
                <c:pt idx="27">
                  <c:v>43.63</c:v>
                </c:pt>
                <c:pt idx="28">
                  <c:v>43.87</c:v>
                </c:pt>
                <c:pt idx="29">
                  <c:v>40.99</c:v>
                </c:pt>
                <c:pt idx="30">
                  <c:v>46.98</c:v>
                </c:pt>
                <c:pt idx="31">
                  <c:v>49.18</c:v>
                </c:pt>
                <c:pt idx="32">
                  <c:v>50.62</c:v>
                </c:pt>
                <c:pt idx="33">
                  <c:v>49.94</c:v>
                </c:pt>
                <c:pt idx="34">
                  <c:v>48.81</c:v>
                </c:pt>
                <c:pt idx="35">
                  <c:v>50.06</c:v>
                </c:pt>
                <c:pt idx="36">
                  <c:v>50.86</c:v>
                </c:pt>
                <c:pt idx="37">
                  <c:v>48.79</c:v>
                </c:pt>
                <c:pt idx="38">
                  <c:v>51.17</c:v>
                </c:pt>
                <c:pt idx="39">
                  <c:v>52.25</c:v>
                </c:pt>
                <c:pt idx="40">
                  <c:v>55.34</c:v>
                </c:pt>
                <c:pt idx="41">
                  <c:v>60.17</c:v>
                </c:pt>
                <c:pt idx="42">
                  <c:v>59</c:v>
                </c:pt>
                <c:pt idx="43">
                  <c:v>57.92</c:v>
                </c:pt>
                <c:pt idx="44">
                  <c:v>58</c:v>
                </c:pt>
                <c:pt idx="45">
                  <c:v>59.58</c:v>
                </c:pt>
                <c:pt idx="46">
                  <c:v>58.05</c:v>
                </c:pt>
                <c:pt idx="47">
                  <c:v>56.03</c:v>
                </c:pt>
                <c:pt idx="48">
                  <c:v>54.69</c:v>
                </c:pt>
                <c:pt idx="49">
                  <c:v>54.62</c:v>
                </c:pt>
                <c:pt idx="50">
                  <c:v>53.67</c:v>
                </c:pt>
                <c:pt idx="51">
                  <c:v>55.36</c:v>
                </c:pt>
                <c:pt idx="52">
                  <c:v>56.2</c:v>
                </c:pt>
                <c:pt idx="53">
                  <c:v>55.77</c:v>
                </c:pt>
                <c:pt idx="54">
                  <c:v>52.15</c:v>
                </c:pt>
                <c:pt idx="55">
                  <c:v>52.8</c:v>
                </c:pt>
                <c:pt idx="56">
                  <c:v>52.54</c:v>
                </c:pt>
                <c:pt idx="57">
                  <c:v>54.26</c:v>
                </c:pt>
                <c:pt idx="58">
                  <c:v>53.39</c:v>
                </c:pt>
                <c:pt idx="59">
                  <c:v>53</c:v>
                </c:pt>
                <c:pt idx="60">
                  <c:v>51.98</c:v>
                </c:pt>
                <c:pt idx="61">
                  <c:v>51.48</c:v>
                </c:pt>
                <c:pt idx="62">
                  <c:v>53.21</c:v>
                </c:pt>
                <c:pt idx="63">
                  <c:v>51.75</c:v>
                </c:pt>
                <c:pt idx="64">
                  <c:v>52.27</c:v>
                </c:pt>
                <c:pt idx="65">
                  <c:v>52.4</c:v>
                </c:pt>
              </c:numCache>
            </c:numRef>
          </c: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417517016"/>
        <c:axId val="417517408"/>
      </c:lineChart>
      <c:dateAx>
        <c:axId val="417517016"/>
        <c:scaling>
          <c:orientation val="minMax"/>
        </c:scaling>
        <c:delete val="0"/>
        <c:axPos val="b"/>
        <c:numFmt formatCode="d\-mmm\-yy" sourceLinked="1"/>
        <c:majorTickMark val="out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417517408"/>
        <c:crosses val="autoZero"/>
        <c:auto val="1"/>
        <c:lblOffset val="100"/>
        <c:baseTimeUnit val="days"/>
      </c:dateAx>
      <c:valAx>
        <c:axId val="417517408"/>
        <c:scaling>
          <c:orientation val="minMax"/>
          <c:min val="38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417517016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16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600" b="1" i="0" u="none" strike="noStrike" kern="1200" spc="100" baseline="0">
              <a:solidFill>
                <a:schemeClr val="lt1">
                  <a:lumMod val="95000"/>
                </a:schemeClr>
              </a:solidFill>
              <a:effectLst>
                <a:outerShdw blurRad="50800" dist="38100" dir="5400000" algn="t" rotWithShape="0">
                  <a:prstClr val="black">
                    <a:alpha val="40000"/>
                  </a:prstClr>
                </a:outerShdw>
              </a:effectLst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lineChart>
        <c:grouping val="standard"/>
        <c:varyColors val="0"/>
        <c:ser>
          <c:idx val="0"/>
          <c:order val="0"/>
          <c:tx>
            <c:strRef>
              <c:f>ATE!$AA$1</c:f>
              <c:strCache>
                <c:ptCount val="1"/>
                <c:pt idx="0">
                  <c:v>Close</c:v>
                </c:pt>
              </c:strCache>
            </c:strRef>
          </c:tx>
          <c:spPr>
            <a:ln w="3175" cap="rnd">
              <a:solidFill>
                <a:schemeClr val="accent1"/>
              </a:solidFill>
              <a:round/>
            </a:ln>
            <a:effectLst>
              <a:outerShdw blurRad="57150" dist="19050" dir="5400000" algn="ctr" rotWithShape="0">
                <a:srgbClr val="000000">
                  <a:alpha val="63000"/>
                </a:srgbClr>
              </a:outerShdw>
            </a:effectLst>
          </c:spPr>
          <c:marker>
            <c:symbol val="square"/>
            <c:size val="2"/>
            <c:spPr>
              <a:gradFill rotWithShape="1">
                <a:gsLst>
                  <a:gs pos="0">
                    <a:schemeClr val="accent1">
                      <a:satMod val="103000"/>
                      <a:lumMod val="102000"/>
                      <a:tint val="94000"/>
                    </a:schemeClr>
                  </a:gs>
                  <a:gs pos="50000">
                    <a:schemeClr val="accent1">
                      <a:satMod val="110000"/>
                      <a:lumMod val="100000"/>
                      <a:shade val="100000"/>
                    </a:schemeClr>
                  </a:gs>
                  <a:gs pos="100000">
                    <a:schemeClr val="accent1">
                      <a:lumMod val="99000"/>
                      <a:satMod val="120000"/>
                      <a:shade val="78000"/>
                    </a:schemeClr>
                  </a:gs>
                </a:gsLst>
                <a:lin ang="5400000" scaled="0"/>
              </a:gradFill>
              <a:ln w="9525">
                <a:solidFill>
                  <a:schemeClr val="accent2"/>
                </a:solidFill>
                <a:round/>
              </a:ln>
              <a:effectLst>
                <a:outerShdw blurRad="57150" dist="19050" dir="5400000" algn="ctr" rotWithShape="0">
                  <a:srgbClr val="000000">
                    <a:alpha val="63000"/>
                  </a:srgbClr>
                </a:outerShdw>
              </a:effectLst>
            </c:spPr>
          </c:marker>
          <c:cat>
            <c:strRef>
              <c:f>ATE!$W$2:$W$68</c:f>
              <c:strCache>
                <c:ptCount val="67"/>
                <c:pt idx="0">
                  <c:v>2-Oct-15</c:v>
                </c:pt>
                <c:pt idx="1">
                  <c:v>1-Oct-15</c:v>
                </c:pt>
                <c:pt idx="2">
                  <c:v>30-Sep-15</c:v>
                </c:pt>
                <c:pt idx="3">
                  <c:v>29-Sep-15</c:v>
                </c:pt>
                <c:pt idx="4">
                  <c:v>28-Sep-15</c:v>
                </c:pt>
                <c:pt idx="5">
                  <c:v>25-Sep-15</c:v>
                </c:pt>
                <c:pt idx="6">
                  <c:v>24-Sep-15</c:v>
                </c:pt>
                <c:pt idx="7">
                  <c:v>23-Sep-15</c:v>
                </c:pt>
                <c:pt idx="8">
                  <c:v>22-Sep-15</c:v>
                </c:pt>
                <c:pt idx="9">
                  <c:v>21-Sep-15</c:v>
                </c:pt>
                <c:pt idx="10">
                  <c:v>18-Sep-15</c:v>
                </c:pt>
                <c:pt idx="11">
                  <c:v>17-Sep-15</c:v>
                </c:pt>
                <c:pt idx="12">
                  <c:v>16-Sep-15</c:v>
                </c:pt>
                <c:pt idx="13">
                  <c:v>15-Sep-15</c:v>
                </c:pt>
                <c:pt idx="14">
                  <c:v>14-Sep-15</c:v>
                </c:pt>
                <c:pt idx="15">
                  <c:v>11-Sep-15</c:v>
                </c:pt>
                <c:pt idx="16">
                  <c:v>10-Sep-15</c:v>
                </c:pt>
                <c:pt idx="17">
                  <c:v>9-Sep-15</c:v>
                </c:pt>
                <c:pt idx="18">
                  <c:v>8-Sep-15</c:v>
                </c:pt>
                <c:pt idx="19">
                  <c:v>4-Sep-15</c:v>
                </c:pt>
                <c:pt idx="20">
                  <c:v>3-Sep-15</c:v>
                </c:pt>
                <c:pt idx="21">
                  <c:v>2-Sep-15</c:v>
                </c:pt>
                <c:pt idx="22">
                  <c:v>1-Sep-15</c:v>
                </c:pt>
                <c:pt idx="23">
                  <c:v>31-Aug-15</c:v>
                </c:pt>
                <c:pt idx="24">
                  <c:v>28-Aug-15</c:v>
                </c:pt>
                <c:pt idx="25">
                  <c:v>27-Aug-15</c:v>
                </c:pt>
                <c:pt idx="26">
                  <c:v>26-Aug-15</c:v>
                </c:pt>
                <c:pt idx="27">
                  <c:v>25-Aug-15</c:v>
                </c:pt>
                <c:pt idx="28">
                  <c:v>24-Aug-15</c:v>
                </c:pt>
                <c:pt idx="29">
                  <c:v>21-Aug-15</c:v>
                </c:pt>
                <c:pt idx="30">
                  <c:v>20-Aug-15</c:v>
                </c:pt>
                <c:pt idx="31">
                  <c:v>19-Aug-15</c:v>
                </c:pt>
                <c:pt idx="32">
                  <c:v>18-Aug-15</c:v>
                </c:pt>
                <c:pt idx="33">
                  <c:v>17-Aug-15</c:v>
                </c:pt>
                <c:pt idx="34">
                  <c:v>14-Aug-15</c:v>
                </c:pt>
                <c:pt idx="35">
                  <c:v>13-Aug-15</c:v>
                </c:pt>
                <c:pt idx="36">
                  <c:v>12-Aug-15</c:v>
                </c:pt>
                <c:pt idx="37">
                  <c:v>11-Aug-15</c:v>
                </c:pt>
                <c:pt idx="38">
                  <c:v>10-Aug-15</c:v>
                </c:pt>
                <c:pt idx="39">
                  <c:v>7-Aug-15</c:v>
                </c:pt>
                <c:pt idx="40">
                  <c:v>6-Aug-15</c:v>
                </c:pt>
                <c:pt idx="41">
                  <c:v>5-Aug-15</c:v>
                </c:pt>
                <c:pt idx="42">
                  <c:v>4-Aug-15</c:v>
                </c:pt>
                <c:pt idx="43">
                  <c:v>3-Aug-15</c:v>
                </c:pt>
                <c:pt idx="44">
                  <c:v>31-Jul-15</c:v>
                </c:pt>
                <c:pt idx="45">
                  <c:v>30-Jul-15</c:v>
                </c:pt>
                <c:pt idx="46">
                  <c:v>29-Jul-15</c:v>
                </c:pt>
                <c:pt idx="47">
                  <c:v>28-Jul-15</c:v>
                </c:pt>
                <c:pt idx="48">
                  <c:v>27-Jul-15</c:v>
                </c:pt>
                <c:pt idx="49">
                  <c:v>24-Jul-15</c:v>
                </c:pt>
                <c:pt idx="50">
                  <c:v>23-Jul-15</c:v>
                </c:pt>
                <c:pt idx="51">
                  <c:v>22-Jul-15</c:v>
                </c:pt>
                <c:pt idx="52">
                  <c:v>21-Jul-15</c:v>
                </c:pt>
                <c:pt idx="53">
                  <c:v>20-Jul-15</c:v>
                </c:pt>
                <c:pt idx="54">
                  <c:v>17-Jul-15</c:v>
                </c:pt>
                <c:pt idx="55">
                  <c:v>16-Jul-15</c:v>
                </c:pt>
                <c:pt idx="56">
                  <c:v>15-Jul-15</c:v>
                </c:pt>
                <c:pt idx="57">
                  <c:v>14-Jul-15</c:v>
                </c:pt>
                <c:pt idx="58">
                  <c:v>13-Jul-15</c:v>
                </c:pt>
                <c:pt idx="59">
                  <c:v>10-Jul-15</c:v>
                </c:pt>
                <c:pt idx="60">
                  <c:v>9-Jul-15</c:v>
                </c:pt>
                <c:pt idx="61">
                  <c:v>8-Jul-15</c:v>
                </c:pt>
                <c:pt idx="62">
                  <c:v>7-Jul-15</c:v>
                </c:pt>
                <c:pt idx="63">
                  <c:v>6-Jul-15</c:v>
                </c:pt>
                <c:pt idx="64">
                  <c:v>2-Jul-15</c:v>
                </c:pt>
                <c:pt idx="65">
                  <c:v>1-Jul-15</c:v>
                </c:pt>
                <c:pt idx="66">
                  <c:v>* Close price adjusted for dividends and splits.</c:v>
                </c:pt>
              </c:strCache>
            </c:strRef>
          </c:cat>
          <c:val>
            <c:numRef>
              <c:f>ATE!$AA$2:$AA$68</c:f>
              <c:numCache>
                <c:formatCode>General</c:formatCode>
                <c:ptCount val="67"/>
                <c:pt idx="0">
                  <c:v>7.47</c:v>
                </c:pt>
                <c:pt idx="1">
                  <c:v>7.14</c:v>
                </c:pt>
                <c:pt idx="2">
                  <c:v>7.17</c:v>
                </c:pt>
                <c:pt idx="3">
                  <c:v>7.01</c:v>
                </c:pt>
                <c:pt idx="4">
                  <c:v>7.19</c:v>
                </c:pt>
                <c:pt idx="5">
                  <c:v>7.41</c:v>
                </c:pt>
                <c:pt idx="6">
                  <c:v>7.42</c:v>
                </c:pt>
                <c:pt idx="7">
                  <c:v>7.59</c:v>
                </c:pt>
                <c:pt idx="8">
                  <c:v>7.57</c:v>
                </c:pt>
                <c:pt idx="9">
                  <c:v>7.81</c:v>
                </c:pt>
                <c:pt idx="10">
                  <c:v>7.74</c:v>
                </c:pt>
                <c:pt idx="11">
                  <c:v>8.02</c:v>
                </c:pt>
                <c:pt idx="12">
                  <c:v>7.97</c:v>
                </c:pt>
                <c:pt idx="13">
                  <c:v>7.72</c:v>
                </c:pt>
                <c:pt idx="14">
                  <c:v>7.66</c:v>
                </c:pt>
                <c:pt idx="15">
                  <c:v>7.65</c:v>
                </c:pt>
                <c:pt idx="16">
                  <c:v>7.72</c:v>
                </c:pt>
                <c:pt idx="17">
                  <c:v>7.97</c:v>
                </c:pt>
                <c:pt idx="18">
                  <c:v>8.11</c:v>
                </c:pt>
                <c:pt idx="19">
                  <c:v>7.69</c:v>
                </c:pt>
                <c:pt idx="20">
                  <c:v>7.83</c:v>
                </c:pt>
                <c:pt idx="21">
                  <c:v>7.79</c:v>
                </c:pt>
                <c:pt idx="22">
                  <c:v>7.66</c:v>
                </c:pt>
                <c:pt idx="23">
                  <c:v>8.2200000000000006</c:v>
                </c:pt>
                <c:pt idx="24">
                  <c:v>8.2899999999999991</c:v>
                </c:pt>
                <c:pt idx="25">
                  <c:v>8.33</c:v>
                </c:pt>
                <c:pt idx="26">
                  <c:v>8.18</c:v>
                </c:pt>
                <c:pt idx="27">
                  <c:v>7.62</c:v>
                </c:pt>
                <c:pt idx="28">
                  <c:v>7.62</c:v>
                </c:pt>
                <c:pt idx="29">
                  <c:v>7.91</c:v>
                </c:pt>
                <c:pt idx="30">
                  <c:v>7.95</c:v>
                </c:pt>
                <c:pt idx="31">
                  <c:v>8.16</c:v>
                </c:pt>
                <c:pt idx="32">
                  <c:v>8.65</c:v>
                </c:pt>
                <c:pt idx="33">
                  <c:v>8.6999999999999993</c:v>
                </c:pt>
                <c:pt idx="34">
                  <c:v>8.69</c:v>
                </c:pt>
                <c:pt idx="35">
                  <c:v>8.61</c:v>
                </c:pt>
                <c:pt idx="36">
                  <c:v>8.56</c:v>
                </c:pt>
                <c:pt idx="37">
                  <c:v>8.77</c:v>
                </c:pt>
                <c:pt idx="38">
                  <c:v>8.66</c:v>
                </c:pt>
                <c:pt idx="39">
                  <c:v>8.66</c:v>
                </c:pt>
                <c:pt idx="40">
                  <c:v>8.7899999999999991</c:v>
                </c:pt>
                <c:pt idx="41">
                  <c:v>8.7899999999999991</c:v>
                </c:pt>
                <c:pt idx="42">
                  <c:v>8.4600000000000009</c:v>
                </c:pt>
                <c:pt idx="43">
                  <c:v>8.7100000000000009</c:v>
                </c:pt>
                <c:pt idx="44">
                  <c:v>8.76</c:v>
                </c:pt>
                <c:pt idx="45">
                  <c:v>8.6199999999999992</c:v>
                </c:pt>
                <c:pt idx="46">
                  <c:v>8.6999999999999993</c:v>
                </c:pt>
                <c:pt idx="47">
                  <c:v>8.75</c:v>
                </c:pt>
                <c:pt idx="48">
                  <c:v>9.31</c:v>
                </c:pt>
                <c:pt idx="49">
                  <c:v>9.59</c:v>
                </c:pt>
                <c:pt idx="50">
                  <c:v>9.76</c:v>
                </c:pt>
                <c:pt idx="51">
                  <c:v>9.7799999999999994</c:v>
                </c:pt>
                <c:pt idx="52">
                  <c:v>9.99</c:v>
                </c:pt>
                <c:pt idx="53">
                  <c:v>10.08</c:v>
                </c:pt>
                <c:pt idx="54">
                  <c:v>10.050000000000001</c:v>
                </c:pt>
                <c:pt idx="55">
                  <c:v>10.18</c:v>
                </c:pt>
                <c:pt idx="56">
                  <c:v>10.46</c:v>
                </c:pt>
                <c:pt idx="57">
                  <c:v>10.36</c:v>
                </c:pt>
                <c:pt idx="58">
                  <c:v>10.09</c:v>
                </c:pt>
                <c:pt idx="59">
                  <c:v>10.17</c:v>
                </c:pt>
                <c:pt idx="60">
                  <c:v>10</c:v>
                </c:pt>
                <c:pt idx="61">
                  <c:v>9.9700000000000006</c:v>
                </c:pt>
                <c:pt idx="62">
                  <c:v>10.47</c:v>
                </c:pt>
                <c:pt idx="63">
                  <c:v>10.43</c:v>
                </c:pt>
                <c:pt idx="64">
                  <c:v>10.42</c:v>
                </c:pt>
                <c:pt idx="65">
                  <c:v>10.46</c:v>
                </c:pt>
              </c:numCache>
            </c:numRef>
          </c: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417519368"/>
        <c:axId val="417519760"/>
      </c:lineChart>
      <c:catAx>
        <c:axId val="417519368"/>
        <c:scaling>
          <c:orientation val="maxMin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lt1">
                <a:lumMod val="95000"/>
                <a:alpha val="10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lt1">
                    <a:lumMod val="8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417519760"/>
        <c:crosses val="autoZero"/>
        <c:auto val="1"/>
        <c:lblAlgn val="ctr"/>
        <c:lblOffset val="100"/>
        <c:noMultiLvlLbl val="0"/>
      </c:catAx>
      <c:valAx>
        <c:axId val="417519760"/>
        <c:scaling>
          <c:orientation val="minMax"/>
          <c:min val="6"/>
        </c:scaling>
        <c:delete val="0"/>
        <c:axPos val="r"/>
        <c:majorGridlines>
          <c:spPr>
            <a:ln w="9525" cap="flat" cmpd="sng" algn="ctr">
              <a:solidFill>
                <a:schemeClr val="lt1">
                  <a:lumMod val="95000"/>
                  <a:alpha val="10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lt1">
                    <a:lumMod val="8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417519368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gradFill flip="none" rotWithShape="1">
      <a:gsLst>
        <a:gs pos="0">
          <a:schemeClr val="dk1">
            <a:lumMod val="65000"/>
            <a:lumOff val="35000"/>
          </a:schemeClr>
        </a:gs>
        <a:gs pos="100000">
          <a:schemeClr val="dk1">
            <a:lumMod val="85000"/>
            <a:lumOff val="15000"/>
          </a:schemeClr>
        </a:gs>
      </a:gsLst>
      <a:path path="circle">
        <a:fillToRect l="50000" t="50000" r="50000" b="50000"/>
      </a:path>
      <a:tileRect/>
    </a:gradFill>
    <a:ln>
      <a:noFill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17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600" b="1" i="0" u="none" strike="noStrike" kern="1200" spc="100" baseline="0">
              <a:solidFill>
                <a:schemeClr val="lt1">
                  <a:lumMod val="95000"/>
                </a:schemeClr>
              </a:solidFill>
              <a:effectLst>
                <a:outerShdw blurRad="50800" dist="38100" dir="5400000" algn="t" rotWithShape="0">
                  <a:prstClr val="black">
                    <a:alpha val="40000"/>
                  </a:prstClr>
                </a:outerShdw>
              </a:effectLst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lineChart>
        <c:grouping val="standard"/>
        <c:varyColors val="0"/>
        <c:ser>
          <c:idx val="0"/>
          <c:order val="0"/>
          <c:tx>
            <c:strRef>
              <c:f>AVGO!$AA$1</c:f>
              <c:strCache>
                <c:ptCount val="1"/>
                <c:pt idx="0">
                  <c:v>Close</c:v>
                </c:pt>
              </c:strCache>
            </c:strRef>
          </c:tx>
          <c:spPr>
            <a:ln w="9525" cap="rnd">
              <a:solidFill>
                <a:schemeClr val="accent1"/>
              </a:solidFill>
              <a:round/>
            </a:ln>
            <a:effectLst>
              <a:outerShdw blurRad="57150" dist="19050" dir="5400000" algn="ctr" rotWithShape="0">
                <a:srgbClr val="000000">
                  <a:alpha val="63000"/>
                </a:srgbClr>
              </a:outerShdw>
            </a:effectLst>
          </c:spPr>
          <c:marker>
            <c:symbol val="square"/>
            <c:size val="2"/>
            <c:spPr>
              <a:gradFill rotWithShape="1">
                <a:gsLst>
                  <a:gs pos="0">
                    <a:schemeClr val="accent1">
                      <a:satMod val="103000"/>
                      <a:lumMod val="102000"/>
                      <a:tint val="94000"/>
                    </a:schemeClr>
                  </a:gs>
                  <a:gs pos="50000">
                    <a:schemeClr val="accent1">
                      <a:satMod val="110000"/>
                      <a:lumMod val="100000"/>
                      <a:shade val="100000"/>
                    </a:schemeClr>
                  </a:gs>
                  <a:gs pos="100000">
                    <a:schemeClr val="accent1">
                      <a:lumMod val="99000"/>
                      <a:satMod val="120000"/>
                      <a:shade val="78000"/>
                    </a:schemeClr>
                  </a:gs>
                </a:gsLst>
                <a:lin ang="5400000" scaled="0"/>
              </a:gradFill>
              <a:ln w="9525">
                <a:solidFill>
                  <a:srgbClr val="FF0000"/>
                </a:solidFill>
                <a:round/>
              </a:ln>
              <a:effectLst>
                <a:outerShdw blurRad="57150" dist="19050" dir="5400000" algn="ctr" rotWithShape="0">
                  <a:srgbClr val="000000">
                    <a:alpha val="63000"/>
                  </a:srgbClr>
                </a:outerShdw>
              </a:effectLst>
            </c:spPr>
          </c:marker>
          <c:cat>
            <c:strRef>
              <c:f>AVGO!$W$2:$W$69</c:f>
              <c:strCache>
                <c:ptCount val="68"/>
                <c:pt idx="0">
                  <c:v>2-Oct-15</c:v>
                </c:pt>
                <c:pt idx="1">
                  <c:v>1-Oct-15</c:v>
                </c:pt>
                <c:pt idx="2">
                  <c:v>30-Sep-15</c:v>
                </c:pt>
                <c:pt idx="3">
                  <c:v>29-Sep-15</c:v>
                </c:pt>
                <c:pt idx="4">
                  <c:v>28-Sep-15</c:v>
                </c:pt>
                <c:pt idx="5">
                  <c:v>25-Sep-15</c:v>
                </c:pt>
                <c:pt idx="6">
                  <c:v>24-Sep-15</c:v>
                </c:pt>
                <c:pt idx="7">
                  <c:v>23-Sep-15</c:v>
                </c:pt>
                <c:pt idx="8">
                  <c:v>22-Sep-15</c:v>
                </c:pt>
                <c:pt idx="9">
                  <c:v>21-Sep-15</c:v>
                </c:pt>
                <c:pt idx="10">
                  <c:v>18-Sep-15</c:v>
                </c:pt>
                <c:pt idx="11">
                  <c:v>17-Sep-15</c:v>
                </c:pt>
                <c:pt idx="12">
                  <c:v>16-Sep-15</c:v>
                </c:pt>
                <c:pt idx="13">
                  <c:v>16-Sep-15</c:v>
                </c:pt>
                <c:pt idx="14">
                  <c:v>15-Sep-15</c:v>
                </c:pt>
                <c:pt idx="15">
                  <c:v>14-Sep-15</c:v>
                </c:pt>
                <c:pt idx="16">
                  <c:v>11-Sep-15</c:v>
                </c:pt>
                <c:pt idx="17">
                  <c:v>10-Sep-15</c:v>
                </c:pt>
                <c:pt idx="18">
                  <c:v>9-Sep-15</c:v>
                </c:pt>
                <c:pt idx="19">
                  <c:v>8-Sep-15</c:v>
                </c:pt>
                <c:pt idx="20">
                  <c:v>4-Sep-15</c:v>
                </c:pt>
                <c:pt idx="21">
                  <c:v>3-Sep-15</c:v>
                </c:pt>
                <c:pt idx="22">
                  <c:v>2-Sep-15</c:v>
                </c:pt>
                <c:pt idx="23">
                  <c:v>1-Sep-15</c:v>
                </c:pt>
                <c:pt idx="24">
                  <c:v>31-Aug-15</c:v>
                </c:pt>
                <c:pt idx="25">
                  <c:v>28-Aug-15</c:v>
                </c:pt>
                <c:pt idx="26">
                  <c:v>27-Aug-15</c:v>
                </c:pt>
                <c:pt idx="27">
                  <c:v>26-Aug-15</c:v>
                </c:pt>
                <c:pt idx="28">
                  <c:v>25-Aug-15</c:v>
                </c:pt>
                <c:pt idx="29">
                  <c:v>24-Aug-15</c:v>
                </c:pt>
                <c:pt idx="30">
                  <c:v>21-Aug-15</c:v>
                </c:pt>
                <c:pt idx="31">
                  <c:v>20-Aug-15</c:v>
                </c:pt>
                <c:pt idx="32">
                  <c:v>19-Aug-15</c:v>
                </c:pt>
                <c:pt idx="33">
                  <c:v>18-Aug-15</c:v>
                </c:pt>
                <c:pt idx="34">
                  <c:v>17-Aug-15</c:v>
                </c:pt>
                <c:pt idx="35">
                  <c:v>14-Aug-15</c:v>
                </c:pt>
                <c:pt idx="36">
                  <c:v>13-Aug-15</c:v>
                </c:pt>
                <c:pt idx="37">
                  <c:v>12-Aug-15</c:v>
                </c:pt>
                <c:pt idx="38">
                  <c:v>11-Aug-15</c:v>
                </c:pt>
                <c:pt idx="39">
                  <c:v>10-Aug-15</c:v>
                </c:pt>
                <c:pt idx="40">
                  <c:v>7-Aug-15</c:v>
                </c:pt>
                <c:pt idx="41">
                  <c:v>6-Aug-15</c:v>
                </c:pt>
                <c:pt idx="42">
                  <c:v>5-Aug-15</c:v>
                </c:pt>
                <c:pt idx="43">
                  <c:v>4-Aug-15</c:v>
                </c:pt>
                <c:pt idx="44">
                  <c:v>3-Aug-15</c:v>
                </c:pt>
                <c:pt idx="45">
                  <c:v>31-Jul-15</c:v>
                </c:pt>
                <c:pt idx="46">
                  <c:v>30-Jul-15</c:v>
                </c:pt>
                <c:pt idx="47">
                  <c:v>29-Jul-15</c:v>
                </c:pt>
                <c:pt idx="48">
                  <c:v>28-Jul-15</c:v>
                </c:pt>
                <c:pt idx="49">
                  <c:v>27-Jul-15</c:v>
                </c:pt>
                <c:pt idx="50">
                  <c:v>24-Jul-15</c:v>
                </c:pt>
                <c:pt idx="51">
                  <c:v>23-Jul-15</c:v>
                </c:pt>
                <c:pt idx="52">
                  <c:v>22-Jul-15</c:v>
                </c:pt>
                <c:pt idx="53">
                  <c:v>21-Jul-15</c:v>
                </c:pt>
                <c:pt idx="54">
                  <c:v>20-Jul-15</c:v>
                </c:pt>
                <c:pt idx="55">
                  <c:v>17-Jul-15</c:v>
                </c:pt>
                <c:pt idx="56">
                  <c:v>16-Jul-15</c:v>
                </c:pt>
                <c:pt idx="57">
                  <c:v>15-Jul-15</c:v>
                </c:pt>
                <c:pt idx="58">
                  <c:v>14-Jul-15</c:v>
                </c:pt>
                <c:pt idx="59">
                  <c:v>13-Jul-15</c:v>
                </c:pt>
                <c:pt idx="60">
                  <c:v>10-Jul-15</c:v>
                </c:pt>
                <c:pt idx="61">
                  <c:v>9-Jul-15</c:v>
                </c:pt>
                <c:pt idx="62">
                  <c:v>8-Jul-15</c:v>
                </c:pt>
                <c:pt idx="63">
                  <c:v>7-Jul-15</c:v>
                </c:pt>
                <c:pt idx="64">
                  <c:v>6-Jul-15</c:v>
                </c:pt>
                <c:pt idx="65">
                  <c:v>2-Jul-15</c:v>
                </c:pt>
                <c:pt idx="66">
                  <c:v>1-Jul-15</c:v>
                </c:pt>
                <c:pt idx="67">
                  <c:v>* Close price adjusted for dividends and splits.</c:v>
                </c:pt>
              </c:strCache>
            </c:strRef>
          </c:cat>
          <c:val>
            <c:numRef>
              <c:f>AVGO!$AA$2:$AA$69</c:f>
              <c:numCache>
                <c:formatCode>General</c:formatCode>
                <c:ptCount val="68"/>
                <c:pt idx="0">
                  <c:v>123.33</c:v>
                </c:pt>
                <c:pt idx="1">
                  <c:v>122.14</c:v>
                </c:pt>
                <c:pt idx="2">
                  <c:v>125.01</c:v>
                </c:pt>
                <c:pt idx="3">
                  <c:v>119.67</c:v>
                </c:pt>
                <c:pt idx="4">
                  <c:v>120.85</c:v>
                </c:pt>
                <c:pt idx="5">
                  <c:v>126.74</c:v>
                </c:pt>
                <c:pt idx="6">
                  <c:v>124.1</c:v>
                </c:pt>
                <c:pt idx="7">
                  <c:v>125.54</c:v>
                </c:pt>
                <c:pt idx="8">
                  <c:v>124.7</c:v>
                </c:pt>
                <c:pt idx="9">
                  <c:v>127.26</c:v>
                </c:pt>
                <c:pt idx="10">
                  <c:v>127.59</c:v>
                </c:pt>
                <c:pt idx="11">
                  <c:v>130.61000000000001</c:v>
                </c:pt>
                <c:pt idx="12">
                  <c:v>131.49</c:v>
                </c:pt>
                <c:pt idx="14">
                  <c:v>134.38</c:v>
                </c:pt>
                <c:pt idx="15">
                  <c:v>131.19</c:v>
                </c:pt>
                <c:pt idx="16">
                  <c:v>131.08000000000001</c:v>
                </c:pt>
                <c:pt idx="17">
                  <c:v>128.72</c:v>
                </c:pt>
                <c:pt idx="18">
                  <c:v>127.17</c:v>
                </c:pt>
                <c:pt idx="19">
                  <c:v>129.16</c:v>
                </c:pt>
                <c:pt idx="20">
                  <c:v>121.15</c:v>
                </c:pt>
                <c:pt idx="21">
                  <c:v>123.77</c:v>
                </c:pt>
                <c:pt idx="22">
                  <c:v>124.04</c:v>
                </c:pt>
                <c:pt idx="23">
                  <c:v>119.37</c:v>
                </c:pt>
                <c:pt idx="24">
                  <c:v>125.97</c:v>
                </c:pt>
                <c:pt idx="25">
                  <c:v>127.62</c:v>
                </c:pt>
                <c:pt idx="26">
                  <c:v>126.26</c:v>
                </c:pt>
                <c:pt idx="27">
                  <c:v>116.2</c:v>
                </c:pt>
                <c:pt idx="28">
                  <c:v>108.51</c:v>
                </c:pt>
                <c:pt idx="29">
                  <c:v>109.94</c:v>
                </c:pt>
                <c:pt idx="30">
                  <c:v>111.45</c:v>
                </c:pt>
                <c:pt idx="31">
                  <c:v>115.03</c:v>
                </c:pt>
                <c:pt idx="32">
                  <c:v>121.45</c:v>
                </c:pt>
                <c:pt idx="33">
                  <c:v>122.24</c:v>
                </c:pt>
                <c:pt idx="34">
                  <c:v>125.52</c:v>
                </c:pt>
                <c:pt idx="35">
                  <c:v>121.96</c:v>
                </c:pt>
                <c:pt idx="36">
                  <c:v>124.19</c:v>
                </c:pt>
                <c:pt idx="37">
                  <c:v>125.73</c:v>
                </c:pt>
                <c:pt idx="38">
                  <c:v>124.21</c:v>
                </c:pt>
                <c:pt idx="39">
                  <c:v>127.28</c:v>
                </c:pt>
                <c:pt idx="40">
                  <c:v>122.55</c:v>
                </c:pt>
                <c:pt idx="41">
                  <c:v>123.27</c:v>
                </c:pt>
                <c:pt idx="42">
                  <c:v>124.75</c:v>
                </c:pt>
                <c:pt idx="43">
                  <c:v>123.47</c:v>
                </c:pt>
                <c:pt idx="44">
                  <c:v>125.8</c:v>
                </c:pt>
                <c:pt idx="45">
                  <c:v>125.14</c:v>
                </c:pt>
                <c:pt idx="46">
                  <c:v>127.65</c:v>
                </c:pt>
                <c:pt idx="47">
                  <c:v>128.58000000000001</c:v>
                </c:pt>
                <c:pt idx="48">
                  <c:v>128.41999999999999</c:v>
                </c:pt>
                <c:pt idx="49">
                  <c:v>124.65</c:v>
                </c:pt>
                <c:pt idx="50">
                  <c:v>128.47999999999999</c:v>
                </c:pt>
                <c:pt idx="51">
                  <c:v>131.97</c:v>
                </c:pt>
                <c:pt idx="52">
                  <c:v>129.59</c:v>
                </c:pt>
                <c:pt idx="53">
                  <c:v>134.51</c:v>
                </c:pt>
                <c:pt idx="54">
                  <c:v>134.63999999999999</c:v>
                </c:pt>
                <c:pt idx="55">
                  <c:v>133.66</c:v>
                </c:pt>
                <c:pt idx="56">
                  <c:v>134.69999999999999</c:v>
                </c:pt>
                <c:pt idx="57">
                  <c:v>131.72</c:v>
                </c:pt>
                <c:pt idx="58">
                  <c:v>132.30000000000001</c:v>
                </c:pt>
                <c:pt idx="59">
                  <c:v>129.18</c:v>
                </c:pt>
                <c:pt idx="60">
                  <c:v>129.84</c:v>
                </c:pt>
                <c:pt idx="61">
                  <c:v>124.68</c:v>
                </c:pt>
                <c:pt idx="62">
                  <c:v>128.05000000000001</c:v>
                </c:pt>
                <c:pt idx="63">
                  <c:v>132.84</c:v>
                </c:pt>
                <c:pt idx="64">
                  <c:v>134.19999999999999</c:v>
                </c:pt>
                <c:pt idx="65">
                  <c:v>137.63999999999999</c:v>
                </c:pt>
                <c:pt idx="66">
                  <c:v>135.5</c:v>
                </c:pt>
              </c:numCache>
            </c:numRef>
          </c: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418215664"/>
        <c:axId val="418216056"/>
      </c:lineChart>
      <c:catAx>
        <c:axId val="418215664"/>
        <c:scaling>
          <c:orientation val="maxMin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lt1">
                <a:lumMod val="95000"/>
                <a:alpha val="10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lt1">
                    <a:lumMod val="8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418216056"/>
        <c:crosses val="autoZero"/>
        <c:auto val="1"/>
        <c:lblAlgn val="ctr"/>
        <c:lblOffset val="100"/>
        <c:noMultiLvlLbl val="0"/>
      </c:catAx>
      <c:valAx>
        <c:axId val="418216056"/>
        <c:scaling>
          <c:orientation val="minMax"/>
          <c:min val="90"/>
        </c:scaling>
        <c:delete val="0"/>
        <c:axPos val="r"/>
        <c:majorGridlines>
          <c:spPr>
            <a:ln w="9525" cap="flat" cmpd="sng" algn="ctr">
              <a:solidFill>
                <a:schemeClr val="lt1">
                  <a:lumMod val="95000"/>
                  <a:alpha val="10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lt1">
                    <a:lumMod val="8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418215664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gradFill flip="none" rotWithShape="1">
      <a:gsLst>
        <a:gs pos="0">
          <a:schemeClr val="dk1">
            <a:lumMod val="65000"/>
            <a:lumOff val="35000"/>
          </a:schemeClr>
        </a:gs>
        <a:gs pos="100000">
          <a:schemeClr val="dk1">
            <a:lumMod val="85000"/>
            <a:lumOff val="15000"/>
          </a:schemeClr>
        </a:gs>
      </a:gsLst>
      <a:path path="circle">
        <a:fillToRect l="50000" t="50000" r="50000" b="50000"/>
      </a:path>
      <a:tileRect/>
    </a:gradFill>
    <a:ln>
      <a:noFill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18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600" b="1" i="0" u="none" strike="noStrike" kern="1200" spc="100" baseline="0">
              <a:solidFill>
                <a:schemeClr val="lt1">
                  <a:lumMod val="95000"/>
                </a:schemeClr>
              </a:solidFill>
              <a:effectLst>
                <a:outerShdw blurRad="50800" dist="38100" dir="5400000" algn="t" rotWithShape="0">
                  <a:prstClr val="black">
                    <a:alpha val="40000"/>
                  </a:prstClr>
                </a:outerShdw>
              </a:effectLst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lineChart>
        <c:grouping val="standard"/>
        <c:varyColors val="0"/>
        <c:ser>
          <c:idx val="0"/>
          <c:order val="0"/>
          <c:tx>
            <c:strRef>
              <c:f>DIS!$AA$1</c:f>
              <c:strCache>
                <c:ptCount val="1"/>
                <c:pt idx="0">
                  <c:v>Close</c:v>
                </c:pt>
              </c:strCache>
            </c:strRef>
          </c:tx>
          <c:spPr>
            <a:ln w="9525" cap="rnd">
              <a:solidFill>
                <a:schemeClr val="accent1"/>
              </a:solidFill>
              <a:round/>
            </a:ln>
            <a:effectLst>
              <a:outerShdw blurRad="57150" dist="19050" dir="5400000" algn="ctr" rotWithShape="0">
                <a:srgbClr val="000000">
                  <a:alpha val="63000"/>
                </a:srgbClr>
              </a:outerShdw>
            </a:effectLst>
          </c:spPr>
          <c:marker>
            <c:symbol val="circle"/>
            <c:size val="2"/>
            <c:spPr>
              <a:gradFill rotWithShape="1">
                <a:gsLst>
                  <a:gs pos="0">
                    <a:schemeClr val="accent1">
                      <a:satMod val="103000"/>
                      <a:lumMod val="102000"/>
                      <a:tint val="94000"/>
                    </a:schemeClr>
                  </a:gs>
                  <a:gs pos="50000">
                    <a:schemeClr val="accent1">
                      <a:satMod val="110000"/>
                      <a:lumMod val="100000"/>
                      <a:shade val="100000"/>
                    </a:schemeClr>
                  </a:gs>
                  <a:gs pos="100000">
                    <a:schemeClr val="accent1">
                      <a:lumMod val="99000"/>
                      <a:satMod val="120000"/>
                      <a:shade val="78000"/>
                    </a:schemeClr>
                  </a:gs>
                </a:gsLst>
                <a:lin ang="5400000" scaled="0"/>
              </a:gradFill>
              <a:ln w="9525">
                <a:solidFill>
                  <a:srgbClr val="FF0000"/>
                </a:solidFill>
                <a:round/>
              </a:ln>
              <a:effectLst>
                <a:outerShdw blurRad="57150" dist="19050" dir="5400000" algn="ctr" rotWithShape="0">
                  <a:srgbClr val="000000">
                    <a:alpha val="63000"/>
                  </a:srgbClr>
                </a:outerShdw>
              </a:effectLst>
            </c:spPr>
          </c:marker>
          <c:cat>
            <c:strRef>
              <c:f>DIS!$W$2:$W$69</c:f>
              <c:strCache>
                <c:ptCount val="68"/>
                <c:pt idx="0">
                  <c:v>2-Oct-15</c:v>
                </c:pt>
                <c:pt idx="1">
                  <c:v>1-Oct-15</c:v>
                </c:pt>
                <c:pt idx="2">
                  <c:v>30-Sep-15</c:v>
                </c:pt>
                <c:pt idx="3">
                  <c:v>29-Sep-15</c:v>
                </c:pt>
                <c:pt idx="4">
                  <c:v>28-Sep-15</c:v>
                </c:pt>
                <c:pt idx="5">
                  <c:v>25-Sep-15</c:v>
                </c:pt>
                <c:pt idx="6">
                  <c:v>24-Sep-15</c:v>
                </c:pt>
                <c:pt idx="7">
                  <c:v>23-Sep-15</c:v>
                </c:pt>
                <c:pt idx="8">
                  <c:v>22-Sep-15</c:v>
                </c:pt>
                <c:pt idx="9">
                  <c:v>21-Sep-15</c:v>
                </c:pt>
                <c:pt idx="10">
                  <c:v>18-Sep-15</c:v>
                </c:pt>
                <c:pt idx="11">
                  <c:v>17-Sep-15</c:v>
                </c:pt>
                <c:pt idx="12">
                  <c:v>16-Sep-15</c:v>
                </c:pt>
                <c:pt idx="13">
                  <c:v>15-Sep-15</c:v>
                </c:pt>
                <c:pt idx="14">
                  <c:v>14-Sep-15</c:v>
                </c:pt>
                <c:pt idx="15">
                  <c:v>11-Sep-15</c:v>
                </c:pt>
                <c:pt idx="16">
                  <c:v>10-Sep-15</c:v>
                </c:pt>
                <c:pt idx="17">
                  <c:v>9-Sep-15</c:v>
                </c:pt>
                <c:pt idx="18">
                  <c:v>8-Sep-15</c:v>
                </c:pt>
                <c:pt idx="19">
                  <c:v>4-Sep-15</c:v>
                </c:pt>
                <c:pt idx="20">
                  <c:v>3-Sep-15</c:v>
                </c:pt>
                <c:pt idx="21">
                  <c:v>2-Sep-15</c:v>
                </c:pt>
                <c:pt idx="22">
                  <c:v>1-Sep-15</c:v>
                </c:pt>
                <c:pt idx="23">
                  <c:v>31-Aug-15</c:v>
                </c:pt>
                <c:pt idx="24">
                  <c:v>28-Aug-15</c:v>
                </c:pt>
                <c:pt idx="25">
                  <c:v>27-Aug-15</c:v>
                </c:pt>
                <c:pt idx="26">
                  <c:v>26-Aug-15</c:v>
                </c:pt>
                <c:pt idx="27">
                  <c:v>25-Aug-15</c:v>
                </c:pt>
                <c:pt idx="28">
                  <c:v>24-Aug-15</c:v>
                </c:pt>
                <c:pt idx="29">
                  <c:v>21-Aug-15</c:v>
                </c:pt>
                <c:pt idx="30">
                  <c:v>20-Aug-15</c:v>
                </c:pt>
                <c:pt idx="31">
                  <c:v>19-Aug-15</c:v>
                </c:pt>
                <c:pt idx="32">
                  <c:v>18-Aug-15</c:v>
                </c:pt>
                <c:pt idx="33">
                  <c:v>17-Aug-15</c:v>
                </c:pt>
                <c:pt idx="34">
                  <c:v>14-Aug-15</c:v>
                </c:pt>
                <c:pt idx="35">
                  <c:v>13-Aug-15</c:v>
                </c:pt>
                <c:pt idx="36">
                  <c:v>12-Aug-15</c:v>
                </c:pt>
                <c:pt idx="37">
                  <c:v>11-Aug-15</c:v>
                </c:pt>
                <c:pt idx="38">
                  <c:v>10-Aug-15</c:v>
                </c:pt>
                <c:pt idx="39">
                  <c:v>7-Aug-15</c:v>
                </c:pt>
                <c:pt idx="40">
                  <c:v>6-Aug-15</c:v>
                </c:pt>
                <c:pt idx="41">
                  <c:v>5-Aug-15</c:v>
                </c:pt>
                <c:pt idx="42">
                  <c:v>4-Aug-15</c:v>
                </c:pt>
                <c:pt idx="43">
                  <c:v>3-Aug-15</c:v>
                </c:pt>
                <c:pt idx="44">
                  <c:v>31-Jul-15</c:v>
                </c:pt>
                <c:pt idx="45">
                  <c:v>30-Jul-15</c:v>
                </c:pt>
                <c:pt idx="46">
                  <c:v>29-Jul-15</c:v>
                </c:pt>
                <c:pt idx="47">
                  <c:v>28-Jul-15</c:v>
                </c:pt>
                <c:pt idx="48">
                  <c:v>27-Jul-15</c:v>
                </c:pt>
                <c:pt idx="49">
                  <c:v>24-Jul-15</c:v>
                </c:pt>
                <c:pt idx="50">
                  <c:v>23-Jul-15</c:v>
                </c:pt>
                <c:pt idx="51">
                  <c:v>22-Jul-15</c:v>
                </c:pt>
                <c:pt idx="52">
                  <c:v>21-Jul-15</c:v>
                </c:pt>
                <c:pt idx="53">
                  <c:v>20-Jul-15</c:v>
                </c:pt>
                <c:pt idx="54">
                  <c:v>17-Jul-15</c:v>
                </c:pt>
                <c:pt idx="55">
                  <c:v>16-Jul-15</c:v>
                </c:pt>
                <c:pt idx="56">
                  <c:v>15-Jul-15</c:v>
                </c:pt>
                <c:pt idx="57">
                  <c:v>14-Jul-15</c:v>
                </c:pt>
                <c:pt idx="58">
                  <c:v>13-Jul-15</c:v>
                </c:pt>
                <c:pt idx="59">
                  <c:v>10-Jul-15</c:v>
                </c:pt>
                <c:pt idx="60">
                  <c:v>9-Jul-15</c:v>
                </c:pt>
                <c:pt idx="61">
                  <c:v>8-Jul-15</c:v>
                </c:pt>
                <c:pt idx="62">
                  <c:v>7-Jul-15</c:v>
                </c:pt>
                <c:pt idx="63">
                  <c:v>6-Jul-15</c:v>
                </c:pt>
                <c:pt idx="64">
                  <c:v>2-Jul-15</c:v>
                </c:pt>
                <c:pt idx="65">
                  <c:v>1-Jul-15</c:v>
                </c:pt>
                <c:pt idx="66">
                  <c:v>1-Jul-15</c:v>
                </c:pt>
                <c:pt idx="67">
                  <c:v>* Close price adjusted for dividends and splits.</c:v>
                </c:pt>
              </c:strCache>
            </c:strRef>
          </c:cat>
          <c:val>
            <c:numRef>
              <c:f>DIS!$AA$2:$AA$69</c:f>
              <c:numCache>
                <c:formatCode>General</c:formatCode>
                <c:ptCount val="68"/>
                <c:pt idx="0">
                  <c:v>103</c:v>
                </c:pt>
                <c:pt idx="1">
                  <c:v>102.67</c:v>
                </c:pt>
                <c:pt idx="2">
                  <c:v>102.2</c:v>
                </c:pt>
                <c:pt idx="3">
                  <c:v>99.42</c:v>
                </c:pt>
                <c:pt idx="4">
                  <c:v>98.49</c:v>
                </c:pt>
                <c:pt idx="5">
                  <c:v>100.3</c:v>
                </c:pt>
                <c:pt idx="6">
                  <c:v>100.62</c:v>
                </c:pt>
                <c:pt idx="7">
                  <c:v>101.57</c:v>
                </c:pt>
                <c:pt idx="8">
                  <c:v>102.49</c:v>
                </c:pt>
                <c:pt idx="9">
                  <c:v>103.41</c:v>
                </c:pt>
                <c:pt idx="10">
                  <c:v>102.84</c:v>
                </c:pt>
                <c:pt idx="11">
                  <c:v>104.2</c:v>
                </c:pt>
                <c:pt idx="12">
                  <c:v>103.96</c:v>
                </c:pt>
                <c:pt idx="13">
                  <c:v>103.43</c:v>
                </c:pt>
                <c:pt idx="14">
                  <c:v>103.82</c:v>
                </c:pt>
                <c:pt idx="15">
                  <c:v>104.48</c:v>
                </c:pt>
                <c:pt idx="16">
                  <c:v>102.6</c:v>
                </c:pt>
                <c:pt idx="17">
                  <c:v>101.91</c:v>
                </c:pt>
                <c:pt idx="18">
                  <c:v>104.01</c:v>
                </c:pt>
                <c:pt idx="19">
                  <c:v>100.97</c:v>
                </c:pt>
                <c:pt idx="20">
                  <c:v>101.99</c:v>
                </c:pt>
                <c:pt idx="21">
                  <c:v>101.89</c:v>
                </c:pt>
                <c:pt idx="22">
                  <c:v>99.51</c:v>
                </c:pt>
                <c:pt idx="23">
                  <c:v>101.88</c:v>
                </c:pt>
                <c:pt idx="24">
                  <c:v>102.48</c:v>
                </c:pt>
                <c:pt idx="25">
                  <c:v>102.17</c:v>
                </c:pt>
                <c:pt idx="26">
                  <c:v>99.23</c:v>
                </c:pt>
                <c:pt idx="27">
                  <c:v>95.89</c:v>
                </c:pt>
                <c:pt idx="28">
                  <c:v>95.36</c:v>
                </c:pt>
                <c:pt idx="29">
                  <c:v>98.84</c:v>
                </c:pt>
                <c:pt idx="30">
                  <c:v>100.02</c:v>
                </c:pt>
                <c:pt idx="31">
                  <c:v>106.45</c:v>
                </c:pt>
                <c:pt idx="32">
                  <c:v>106.94</c:v>
                </c:pt>
                <c:pt idx="33">
                  <c:v>109.05</c:v>
                </c:pt>
                <c:pt idx="34">
                  <c:v>107.16</c:v>
                </c:pt>
                <c:pt idx="35">
                  <c:v>107.52</c:v>
                </c:pt>
                <c:pt idx="36">
                  <c:v>106.99</c:v>
                </c:pt>
                <c:pt idx="37">
                  <c:v>108</c:v>
                </c:pt>
                <c:pt idx="38">
                  <c:v>111</c:v>
                </c:pt>
                <c:pt idx="39">
                  <c:v>109.35</c:v>
                </c:pt>
                <c:pt idx="40">
                  <c:v>108.55</c:v>
                </c:pt>
                <c:pt idx="41">
                  <c:v>110.53</c:v>
                </c:pt>
                <c:pt idx="42">
                  <c:v>121.69</c:v>
                </c:pt>
                <c:pt idx="43">
                  <c:v>121.12</c:v>
                </c:pt>
                <c:pt idx="44">
                  <c:v>120</c:v>
                </c:pt>
                <c:pt idx="45">
                  <c:v>120.03</c:v>
                </c:pt>
                <c:pt idx="46">
                  <c:v>119.84</c:v>
                </c:pt>
                <c:pt idx="47">
                  <c:v>118.46</c:v>
                </c:pt>
                <c:pt idx="48">
                  <c:v>118.25</c:v>
                </c:pt>
                <c:pt idx="49">
                  <c:v>118.91</c:v>
                </c:pt>
                <c:pt idx="50">
                  <c:v>118.8</c:v>
                </c:pt>
                <c:pt idx="51">
                  <c:v>119.33</c:v>
                </c:pt>
                <c:pt idx="52">
                  <c:v>119.31</c:v>
                </c:pt>
                <c:pt idx="53">
                  <c:v>119.58</c:v>
                </c:pt>
                <c:pt idx="54">
                  <c:v>118.86</c:v>
                </c:pt>
                <c:pt idx="55">
                  <c:v>119.07</c:v>
                </c:pt>
                <c:pt idx="56">
                  <c:v>118.3</c:v>
                </c:pt>
                <c:pt idx="57">
                  <c:v>117.85</c:v>
                </c:pt>
                <c:pt idx="58">
                  <c:v>118.05</c:v>
                </c:pt>
                <c:pt idx="59">
                  <c:v>116.44</c:v>
                </c:pt>
                <c:pt idx="60">
                  <c:v>115.6</c:v>
                </c:pt>
                <c:pt idx="61">
                  <c:v>115.19</c:v>
                </c:pt>
                <c:pt idx="62">
                  <c:v>117.1</c:v>
                </c:pt>
                <c:pt idx="63">
                  <c:v>115.7</c:v>
                </c:pt>
                <c:pt idx="64">
                  <c:v>114.97</c:v>
                </c:pt>
                <c:pt idx="65">
                  <c:v>115.13</c:v>
                </c:pt>
              </c:numCache>
            </c:numRef>
          </c: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417200760"/>
        <c:axId val="417201152"/>
      </c:lineChart>
      <c:catAx>
        <c:axId val="417200760"/>
        <c:scaling>
          <c:orientation val="maxMin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lt1">
                <a:lumMod val="95000"/>
                <a:alpha val="10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lt1">
                    <a:lumMod val="8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417201152"/>
        <c:crosses val="autoZero"/>
        <c:auto val="1"/>
        <c:lblAlgn val="ctr"/>
        <c:lblOffset val="100"/>
        <c:noMultiLvlLbl val="0"/>
      </c:catAx>
      <c:valAx>
        <c:axId val="417201152"/>
        <c:scaling>
          <c:orientation val="minMax"/>
          <c:min val="90"/>
        </c:scaling>
        <c:delete val="0"/>
        <c:axPos val="r"/>
        <c:majorGridlines>
          <c:spPr>
            <a:ln w="9525" cap="flat" cmpd="sng" algn="ctr">
              <a:solidFill>
                <a:schemeClr val="lt1">
                  <a:lumMod val="95000"/>
                  <a:alpha val="10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lt1">
                    <a:lumMod val="8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417200760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gradFill flip="none" rotWithShape="1">
      <a:gsLst>
        <a:gs pos="0">
          <a:schemeClr val="dk1">
            <a:lumMod val="65000"/>
            <a:lumOff val="35000"/>
          </a:schemeClr>
        </a:gs>
        <a:gs pos="100000">
          <a:schemeClr val="dk1">
            <a:lumMod val="85000"/>
            <a:lumOff val="15000"/>
          </a:schemeClr>
        </a:gs>
      </a:gsLst>
      <a:path path="circle">
        <a:fillToRect l="50000" t="50000" r="50000" b="50000"/>
      </a:path>
      <a:tileRect/>
    </a:gradFill>
    <a:ln>
      <a:noFill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19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600" b="1" i="0" u="none" strike="noStrike" kern="1200" spc="100" baseline="0">
              <a:solidFill>
                <a:schemeClr val="lt1">
                  <a:lumMod val="95000"/>
                </a:schemeClr>
              </a:solidFill>
              <a:effectLst>
                <a:outerShdw blurRad="50800" dist="38100" dir="5400000" algn="t" rotWithShape="0">
                  <a:prstClr val="black">
                    <a:alpha val="40000"/>
                  </a:prstClr>
                </a:outerShdw>
              </a:effectLst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lineChart>
        <c:grouping val="standard"/>
        <c:varyColors val="0"/>
        <c:ser>
          <c:idx val="0"/>
          <c:order val="0"/>
          <c:tx>
            <c:strRef>
              <c:f>GILD!$AA$1</c:f>
              <c:strCache>
                <c:ptCount val="1"/>
                <c:pt idx="0">
                  <c:v>Close</c:v>
                </c:pt>
              </c:strCache>
            </c:strRef>
          </c:tx>
          <c:spPr>
            <a:ln w="6350" cap="rnd">
              <a:solidFill>
                <a:schemeClr val="accent1"/>
              </a:solidFill>
              <a:round/>
            </a:ln>
            <a:effectLst>
              <a:outerShdw blurRad="57150" dist="19050" dir="5400000" algn="ctr" rotWithShape="0">
                <a:srgbClr val="000000">
                  <a:alpha val="63000"/>
                </a:srgbClr>
              </a:outerShdw>
            </a:effectLst>
          </c:spPr>
          <c:marker>
            <c:symbol val="square"/>
            <c:size val="2"/>
            <c:spPr>
              <a:gradFill rotWithShape="1">
                <a:gsLst>
                  <a:gs pos="0">
                    <a:schemeClr val="accent1">
                      <a:satMod val="103000"/>
                      <a:lumMod val="102000"/>
                      <a:tint val="94000"/>
                    </a:schemeClr>
                  </a:gs>
                  <a:gs pos="50000">
                    <a:schemeClr val="accent1">
                      <a:satMod val="110000"/>
                      <a:lumMod val="100000"/>
                      <a:shade val="100000"/>
                    </a:schemeClr>
                  </a:gs>
                  <a:gs pos="100000">
                    <a:schemeClr val="accent1">
                      <a:lumMod val="99000"/>
                      <a:satMod val="120000"/>
                      <a:shade val="78000"/>
                    </a:schemeClr>
                  </a:gs>
                </a:gsLst>
                <a:lin ang="5400000" scaled="0"/>
              </a:gradFill>
              <a:ln w="9525">
                <a:solidFill>
                  <a:srgbClr val="FF0000"/>
                </a:solidFill>
                <a:round/>
              </a:ln>
              <a:effectLst>
                <a:outerShdw blurRad="57150" dist="19050" dir="5400000" algn="ctr" rotWithShape="0">
                  <a:srgbClr val="000000">
                    <a:alpha val="63000"/>
                  </a:srgbClr>
                </a:outerShdw>
              </a:effectLst>
            </c:spPr>
          </c:marker>
          <c:cat>
            <c:strRef>
              <c:f>GILD!$W$2:$W$69</c:f>
              <c:strCache>
                <c:ptCount val="68"/>
                <c:pt idx="0">
                  <c:v>2-Oct-15</c:v>
                </c:pt>
                <c:pt idx="1">
                  <c:v>1-Oct-15</c:v>
                </c:pt>
                <c:pt idx="2">
                  <c:v>30-Sep-15</c:v>
                </c:pt>
                <c:pt idx="3">
                  <c:v>29-Sep-15</c:v>
                </c:pt>
                <c:pt idx="4">
                  <c:v>28-Sep-15</c:v>
                </c:pt>
                <c:pt idx="5">
                  <c:v>25-Sep-15</c:v>
                </c:pt>
                <c:pt idx="6">
                  <c:v>24-Sep-15</c:v>
                </c:pt>
                <c:pt idx="7">
                  <c:v>23-Sep-15</c:v>
                </c:pt>
                <c:pt idx="8">
                  <c:v>22-Sep-15</c:v>
                </c:pt>
                <c:pt idx="9">
                  <c:v>21-Sep-15</c:v>
                </c:pt>
                <c:pt idx="10">
                  <c:v>18-Sep-15</c:v>
                </c:pt>
                <c:pt idx="11">
                  <c:v>17-Sep-15</c:v>
                </c:pt>
                <c:pt idx="12">
                  <c:v>16-Sep-15</c:v>
                </c:pt>
                <c:pt idx="13">
                  <c:v>15-Sep-15</c:v>
                </c:pt>
                <c:pt idx="14">
                  <c:v>14-Sep-15</c:v>
                </c:pt>
                <c:pt idx="15">
                  <c:v>14-Sep-15</c:v>
                </c:pt>
                <c:pt idx="16">
                  <c:v>11-Sep-15</c:v>
                </c:pt>
                <c:pt idx="17">
                  <c:v>10-Sep-15</c:v>
                </c:pt>
                <c:pt idx="18">
                  <c:v>9-Sep-15</c:v>
                </c:pt>
                <c:pt idx="19">
                  <c:v>8-Sep-15</c:v>
                </c:pt>
                <c:pt idx="20">
                  <c:v>4-Sep-15</c:v>
                </c:pt>
                <c:pt idx="21">
                  <c:v>3-Sep-15</c:v>
                </c:pt>
                <c:pt idx="22">
                  <c:v>2-Sep-15</c:v>
                </c:pt>
                <c:pt idx="23">
                  <c:v>1-Sep-15</c:v>
                </c:pt>
                <c:pt idx="24">
                  <c:v>31-Aug-15</c:v>
                </c:pt>
                <c:pt idx="25">
                  <c:v>28-Aug-15</c:v>
                </c:pt>
                <c:pt idx="26">
                  <c:v>27-Aug-15</c:v>
                </c:pt>
                <c:pt idx="27">
                  <c:v>26-Aug-15</c:v>
                </c:pt>
                <c:pt idx="28">
                  <c:v>25-Aug-15</c:v>
                </c:pt>
                <c:pt idx="29">
                  <c:v>24-Aug-15</c:v>
                </c:pt>
                <c:pt idx="30">
                  <c:v>21-Aug-15</c:v>
                </c:pt>
                <c:pt idx="31">
                  <c:v>20-Aug-15</c:v>
                </c:pt>
                <c:pt idx="32">
                  <c:v>19-Aug-15</c:v>
                </c:pt>
                <c:pt idx="33">
                  <c:v>18-Aug-15</c:v>
                </c:pt>
                <c:pt idx="34">
                  <c:v>17-Aug-15</c:v>
                </c:pt>
                <c:pt idx="35">
                  <c:v>14-Aug-15</c:v>
                </c:pt>
                <c:pt idx="36">
                  <c:v>13-Aug-15</c:v>
                </c:pt>
                <c:pt idx="37">
                  <c:v>12-Aug-15</c:v>
                </c:pt>
                <c:pt idx="38">
                  <c:v>11-Aug-15</c:v>
                </c:pt>
                <c:pt idx="39">
                  <c:v>10-Aug-15</c:v>
                </c:pt>
                <c:pt idx="40">
                  <c:v>7-Aug-15</c:v>
                </c:pt>
                <c:pt idx="41">
                  <c:v>6-Aug-15</c:v>
                </c:pt>
                <c:pt idx="42">
                  <c:v>5-Aug-15</c:v>
                </c:pt>
                <c:pt idx="43">
                  <c:v>4-Aug-15</c:v>
                </c:pt>
                <c:pt idx="44">
                  <c:v>3-Aug-15</c:v>
                </c:pt>
                <c:pt idx="45">
                  <c:v>31-Jul-15</c:v>
                </c:pt>
                <c:pt idx="46">
                  <c:v>30-Jul-15</c:v>
                </c:pt>
                <c:pt idx="47">
                  <c:v>29-Jul-15</c:v>
                </c:pt>
                <c:pt idx="48">
                  <c:v>28-Jul-15</c:v>
                </c:pt>
                <c:pt idx="49">
                  <c:v>27-Jul-15</c:v>
                </c:pt>
                <c:pt idx="50">
                  <c:v>24-Jul-15</c:v>
                </c:pt>
                <c:pt idx="51">
                  <c:v>23-Jul-15</c:v>
                </c:pt>
                <c:pt idx="52">
                  <c:v>22-Jul-15</c:v>
                </c:pt>
                <c:pt idx="53">
                  <c:v>21-Jul-15</c:v>
                </c:pt>
                <c:pt idx="54">
                  <c:v>20-Jul-15</c:v>
                </c:pt>
                <c:pt idx="55">
                  <c:v>17-Jul-15</c:v>
                </c:pt>
                <c:pt idx="56">
                  <c:v>16-Jul-15</c:v>
                </c:pt>
                <c:pt idx="57">
                  <c:v>15-Jul-15</c:v>
                </c:pt>
                <c:pt idx="58">
                  <c:v>14-Jul-15</c:v>
                </c:pt>
                <c:pt idx="59">
                  <c:v>13-Jul-15</c:v>
                </c:pt>
                <c:pt idx="60">
                  <c:v>10-Jul-15</c:v>
                </c:pt>
                <c:pt idx="61">
                  <c:v>9-Jul-15</c:v>
                </c:pt>
                <c:pt idx="62">
                  <c:v>8-Jul-15</c:v>
                </c:pt>
                <c:pt idx="63">
                  <c:v>7-Jul-15</c:v>
                </c:pt>
                <c:pt idx="64">
                  <c:v>6-Jul-15</c:v>
                </c:pt>
                <c:pt idx="65">
                  <c:v>2-Jul-15</c:v>
                </c:pt>
                <c:pt idx="66">
                  <c:v>1-Jul-15</c:v>
                </c:pt>
                <c:pt idx="67">
                  <c:v>* Close price adjusted for dividends and splits.</c:v>
                </c:pt>
              </c:strCache>
            </c:strRef>
          </c:cat>
          <c:val>
            <c:numRef>
              <c:f>GILD!$AA$2:$AA$69</c:f>
              <c:numCache>
                <c:formatCode>General</c:formatCode>
                <c:ptCount val="68"/>
                <c:pt idx="0">
                  <c:v>98.28</c:v>
                </c:pt>
                <c:pt idx="1">
                  <c:v>98.27</c:v>
                </c:pt>
                <c:pt idx="2">
                  <c:v>98.19</c:v>
                </c:pt>
                <c:pt idx="3">
                  <c:v>96</c:v>
                </c:pt>
                <c:pt idx="4">
                  <c:v>94.8</c:v>
                </c:pt>
                <c:pt idx="5">
                  <c:v>100.14</c:v>
                </c:pt>
                <c:pt idx="6">
                  <c:v>102.51</c:v>
                </c:pt>
                <c:pt idx="7">
                  <c:v>105.49</c:v>
                </c:pt>
                <c:pt idx="8">
                  <c:v>106.51</c:v>
                </c:pt>
                <c:pt idx="9">
                  <c:v>105.74</c:v>
                </c:pt>
                <c:pt idx="10">
                  <c:v>108.44</c:v>
                </c:pt>
                <c:pt idx="11">
                  <c:v>111.61</c:v>
                </c:pt>
                <c:pt idx="12">
                  <c:v>111.03</c:v>
                </c:pt>
                <c:pt idx="13">
                  <c:v>111.05</c:v>
                </c:pt>
                <c:pt idx="14">
                  <c:v>109.35</c:v>
                </c:pt>
                <c:pt idx="16">
                  <c:v>109.63</c:v>
                </c:pt>
                <c:pt idx="17">
                  <c:v>107.25</c:v>
                </c:pt>
                <c:pt idx="18">
                  <c:v>103.82</c:v>
                </c:pt>
                <c:pt idx="19">
                  <c:v>104.9</c:v>
                </c:pt>
                <c:pt idx="20">
                  <c:v>102.06</c:v>
                </c:pt>
                <c:pt idx="21">
                  <c:v>101.91</c:v>
                </c:pt>
                <c:pt idx="22">
                  <c:v>104.27</c:v>
                </c:pt>
                <c:pt idx="23">
                  <c:v>101.49</c:v>
                </c:pt>
                <c:pt idx="24">
                  <c:v>105.07</c:v>
                </c:pt>
                <c:pt idx="25">
                  <c:v>107.78</c:v>
                </c:pt>
                <c:pt idx="26">
                  <c:v>107.99</c:v>
                </c:pt>
                <c:pt idx="27">
                  <c:v>106.96</c:v>
                </c:pt>
                <c:pt idx="28">
                  <c:v>102.56</c:v>
                </c:pt>
                <c:pt idx="29">
                  <c:v>100.66</c:v>
                </c:pt>
                <c:pt idx="30">
                  <c:v>105.33</c:v>
                </c:pt>
                <c:pt idx="31">
                  <c:v>112.39</c:v>
                </c:pt>
                <c:pt idx="32">
                  <c:v>116.21</c:v>
                </c:pt>
                <c:pt idx="33">
                  <c:v>117.06</c:v>
                </c:pt>
                <c:pt idx="34">
                  <c:v>116.42</c:v>
                </c:pt>
                <c:pt idx="35">
                  <c:v>115.6</c:v>
                </c:pt>
                <c:pt idx="36">
                  <c:v>115.2</c:v>
                </c:pt>
                <c:pt idx="37">
                  <c:v>116.25</c:v>
                </c:pt>
                <c:pt idx="38">
                  <c:v>115.61</c:v>
                </c:pt>
                <c:pt idx="39">
                  <c:v>116.58</c:v>
                </c:pt>
                <c:pt idx="40">
                  <c:v>114.44</c:v>
                </c:pt>
                <c:pt idx="41">
                  <c:v>115.3</c:v>
                </c:pt>
                <c:pt idx="42">
                  <c:v>118.66</c:v>
                </c:pt>
                <c:pt idx="43">
                  <c:v>118.87</c:v>
                </c:pt>
                <c:pt idx="44">
                  <c:v>119.6</c:v>
                </c:pt>
                <c:pt idx="45">
                  <c:v>117.86</c:v>
                </c:pt>
                <c:pt idx="46">
                  <c:v>117.9</c:v>
                </c:pt>
                <c:pt idx="47">
                  <c:v>115.71</c:v>
                </c:pt>
                <c:pt idx="48">
                  <c:v>113.07</c:v>
                </c:pt>
                <c:pt idx="49">
                  <c:v>110.54</c:v>
                </c:pt>
                <c:pt idx="50">
                  <c:v>112.83</c:v>
                </c:pt>
                <c:pt idx="51">
                  <c:v>117.66</c:v>
                </c:pt>
                <c:pt idx="52">
                  <c:v>117.44</c:v>
                </c:pt>
                <c:pt idx="53">
                  <c:v>117.78</c:v>
                </c:pt>
                <c:pt idx="54">
                  <c:v>118.2</c:v>
                </c:pt>
                <c:pt idx="55">
                  <c:v>118.26</c:v>
                </c:pt>
                <c:pt idx="56">
                  <c:v>118.85</c:v>
                </c:pt>
                <c:pt idx="57">
                  <c:v>117.39</c:v>
                </c:pt>
                <c:pt idx="58">
                  <c:v>117.36</c:v>
                </c:pt>
                <c:pt idx="59">
                  <c:v>114.55</c:v>
                </c:pt>
                <c:pt idx="60">
                  <c:v>113.74</c:v>
                </c:pt>
                <c:pt idx="61">
                  <c:v>113.36</c:v>
                </c:pt>
                <c:pt idx="62">
                  <c:v>112.94</c:v>
                </c:pt>
                <c:pt idx="63">
                  <c:v>115.13</c:v>
                </c:pt>
                <c:pt idx="64">
                  <c:v>115.66</c:v>
                </c:pt>
                <c:pt idx="65">
                  <c:v>115.04</c:v>
                </c:pt>
                <c:pt idx="66">
                  <c:v>116.01</c:v>
                </c:pt>
              </c:numCache>
            </c:numRef>
          </c: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417203112"/>
        <c:axId val="417203504"/>
      </c:lineChart>
      <c:catAx>
        <c:axId val="417203112"/>
        <c:scaling>
          <c:orientation val="maxMin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lt1">
                <a:lumMod val="95000"/>
                <a:alpha val="10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lt1">
                    <a:lumMod val="8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417203504"/>
        <c:crosses val="autoZero"/>
        <c:auto val="1"/>
        <c:lblAlgn val="ctr"/>
        <c:lblOffset val="100"/>
        <c:noMultiLvlLbl val="0"/>
      </c:catAx>
      <c:valAx>
        <c:axId val="417203504"/>
        <c:scaling>
          <c:orientation val="minMax"/>
          <c:min val="90"/>
        </c:scaling>
        <c:delete val="0"/>
        <c:axPos val="r"/>
        <c:majorGridlines>
          <c:spPr>
            <a:ln w="9525" cap="flat" cmpd="sng" algn="ctr">
              <a:solidFill>
                <a:schemeClr val="lt1">
                  <a:lumMod val="95000"/>
                  <a:alpha val="10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lt1">
                    <a:lumMod val="8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417203112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gradFill flip="none" rotWithShape="1">
      <a:gsLst>
        <a:gs pos="0">
          <a:schemeClr val="dk1">
            <a:lumMod val="65000"/>
            <a:lumOff val="35000"/>
          </a:schemeClr>
        </a:gs>
        <a:gs pos="100000">
          <a:schemeClr val="dk1">
            <a:lumMod val="85000"/>
            <a:lumOff val="15000"/>
          </a:schemeClr>
        </a:gs>
      </a:gsLst>
      <a:path path="circle">
        <a:fillToRect l="50000" t="50000" r="50000" b="50000"/>
      </a:path>
      <a:tileRect/>
    </a:gradFill>
    <a:ln>
      <a:noFill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20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layout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600" b="1" i="0" u="none" strike="noStrike" kern="1200" spc="100" baseline="0">
              <a:solidFill>
                <a:schemeClr val="lt1">
                  <a:lumMod val="95000"/>
                </a:schemeClr>
              </a:solidFill>
              <a:effectLst>
                <a:outerShdw blurRad="50800" dist="38100" dir="5400000" algn="t" rotWithShape="0">
                  <a:prstClr val="black">
                    <a:alpha val="40000"/>
                  </a:prstClr>
                </a:outerShdw>
              </a:effectLst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lineChart>
        <c:grouping val="standard"/>
        <c:varyColors val="0"/>
        <c:ser>
          <c:idx val="0"/>
          <c:order val="0"/>
          <c:tx>
            <c:strRef>
              <c:f>WWD!$AA$1</c:f>
              <c:strCache>
                <c:ptCount val="1"/>
                <c:pt idx="0">
                  <c:v>Close</c:v>
                </c:pt>
              </c:strCache>
            </c:strRef>
          </c:tx>
          <c:spPr>
            <a:ln w="6350" cap="rnd">
              <a:solidFill>
                <a:schemeClr val="accent1"/>
              </a:solidFill>
              <a:round/>
            </a:ln>
            <a:effectLst>
              <a:outerShdw blurRad="57150" dist="19050" dir="5400000" algn="ctr" rotWithShape="0">
                <a:srgbClr val="000000">
                  <a:alpha val="63000"/>
                </a:srgbClr>
              </a:outerShdw>
            </a:effectLst>
          </c:spPr>
          <c:marker>
            <c:symbol val="square"/>
            <c:size val="2"/>
            <c:spPr>
              <a:gradFill rotWithShape="1">
                <a:gsLst>
                  <a:gs pos="0">
                    <a:schemeClr val="accent1">
                      <a:satMod val="103000"/>
                      <a:lumMod val="102000"/>
                      <a:tint val="94000"/>
                    </a:schemeClr>
                  </a:gs>
                  <a:gs pos="50000">
                    <a:schemeClr val="accent1">
                      <a:satMod val="110000"/>
                      <a:lumMod val="100000"/>
                      <a:shade val="100000"/>
                    </a:schemeClr>
                  </a:gs>
                  <a:gs pos="100000">
                    <a:schemeClr val="accent1">
                      <a:lumMod val="99000"/>
                      <a:satMod val="120000"/>
                      <a:shade val="78000"/>
                    </a:schemeClr>
                  </a:gs>
                </a:gsLst>
                <a:lin ang="5400000" scaled="0"/>
              </a:gradFill>
              <a:ln w="9525">
                <a:solidFill>
                  <a:srgbClr val="FF0000"/>
                </a:solidFill>
                <a:round/>
              </a:ln>
              <a:effectLst>
                <a:outerShdw blurRad="57150" dist="19050" dir="5400000" algn="ctr" rotWithShape="0">
                  <a:srgbClr val="000000">
                    <a:alpha val="63000"/>
                  </a:srgbClr>
                </a:outerShdw>
              </a:effectLst>
            </c:spPr>
          </c:marker>
          <c:cat>
            <c:strRef>
              <c:f>WWD!$W$2:$W$69</c:f>
              <c:strCache>
                <c:ptCount val="68"/>
                <c:pt idx="0">
                  <c:v>2-Oct-15</c:v>
                </c:pt>
                <c:pt idx="1">
                  <c:v>1-Oct-15</c:v>
                </c:pt>
                <c:pt idx="2">
                  <c:v>30-Sep-15</c:v>
                </c:pt>
                <c:pt idx="3">
                  <c:v>29-Sep-15</c:v>
                </c:pt>
                <c:pt idx="4">
                  <c:v>28-Sep-15</c:v>
                </c:pt>
                <c:pt idx="5">
                  <c:v>25-Sep-15</c:v>
                </c:pt>
                <c:pt idx="6">
                  <c:v>24-Sep-15</c:v>
                </c:pt>
                <c:pt idx="7">
                  <c:v>23-Sep-15</c:v>
                </c:pt>
                <c:pt idx="8">
                  <c:v>22-Sep-15</c:v>
                </c:pt>
                <c:pt idx="9">
                  <c:v>21-Sep-15</c:v>
                </c:pt>
                <c:pt idx="10">
                  <c:v>18-Sep-15</c:v>
                </c:pt>
                <c:pt idx="11">
                  <c:v>17-Sep-15</c:v>
                </c:pt>
                <c:pt idx="12">
                  <c:v>16-Sep-15</c:v>
                </c:pt>
                <c:pt idx="13">
                  <c:v>15-Sep-15</c:v>
                </c:pt>
                <c:pt idx="14">
                  <c:v>14-Sep-15</c:v>
                </c:pt>
                <c:pt idx="15">
                  <c:v>11-Sep-15</c:v>
                </c:pt>
                <c:pt idx="16">
                  <c:v>10-Sep-15</c:v>
                </c:pt>
                <c:pt idx="17">
                  <c:v>9-Sep-15</c:v>
                </c:pt>
                <c:pt idx="18">
                  <c:v>8-Sep-15</c:v>
                </c:pt>
                <c:pt idx="19">
                  <c:v>4-Sep-15</c:v>
                </c:pt>
                <c:pt idx="20">
                  <c:v>3-Sep-15</c:v>
                </c:pt>
                <c:pt idx="21">
                  <c:v>2-Sep-15</c:v>
                </c:pt>
                <c:pt idx="22">
                  <c:v>1-Sep-15</c:v>
                </c:pt>
                <c:pt idx="23">
                  <c:v>31-Aug-15</c:v>
                </c:pt>
                <c:pt idx="24">
                  <c:v>28-Aug-15</c:v>
                </c:pt>
                <c:pt idx="25">
                  <c:v>27-Aug-15</c:v>
                </c:pt>
                <c:pt idx="26">
                  <c:v>26-Aug-15</c:v>
                </c:pt>
                <c:pt idx="27">
                  <c:v>25-Aug-15</c:v>
                </c:pt>
                <c:pt idx="28">
                  <c:v>24-Aug-15</c:v>
                </c:pt>
                <c:pt idx="29">
                  <c:v>21-Aug-15</c:v>
                </c:pt>
                <c:pt idx="30">
                  <c:v>20-Aug-15</c:v>
                </c:pt>
                <c:pt idx="31">
                  <c:v>19-Aug-15</c:v>
                </c:pt>
                <c:pt idx="32">
                  <c:v>18-Aug-15</c:v>
                </c:pt>
                <c:pt idx="33">
                  <c:v>17-Aug-15</c:v>
                </c:pt>
                <c:pt idx="34">
                  <c:v>14-Aug-15</c:v>
                </c:pt>
                <c:pt idx="35">
                  <c:v>13-Aug-15</c:v>
                </c:pt>
                <c:pt idx="36">
                  <c:v>13-Aug-15</c:v>
                </c:pt>
                <c:pt idx="37">
                  <c:v>12-Aug-15</c:v>
                </c:pt>
                <c:pt idx="38">
                  <c:v>11-Aug-15</c:v>
                </c:pt>
                <c:pt idx="39">
                  <c:v>10-Aug-15</c:v>
                </c:pt>
                <c:pt idx="40">
                  <c:v>7-Aug-15</c:v>
                </c:pt>
                <c:pt idx="41">
                  <c:v>6-Aug-15</c:v>
                </c:pt>
                <c:pt idx="42">
                  <c:v>5-Aug-15</c:v>
                </c:pt>
                <c:pt idx="43">
                  <c:v>4-Aug-15</c:v>
                </c:pt>
                <c:pt idx="44">
                  <c:v>3-Aug-15</c:v>
                </c:pt>
                <c:pt idx="45">
                  <c:v>31-Jul-15</c:v>
                </c:pt>
                <c:pt idx="46">
                  <c:v>30-Jul-15</c:v>
                </c:pt>
                <c:pt idx="47">
                  <c:v>29-Jul-15</c:v>
                </c:pt>
                <c:pt idx="48">
                  <c:v>28-Jul-15</c:v>
                </c:pt>
                <c:pt idx="49">
                  <c:v>27-Jul-15</c:v>
                </c:pt>
                <c:pt idx="50">
                  <c:v>24-Jul-15</c:v>
                </c:pt>
                <c:pt idx="51">
                  <c:v>23-Jul-15</c:v>
                </c:pt>
                <c:pt idx="52">
                  <c:v>22-Jul-15</c:v>
                </c:pt>
                <c:pt idx="53">
                  <c:v>21-Jul-15</c:v>
                </c:pt>
                <c:pt idx="54">
                  <c:v>20-Jul-15</c:v>
                </c:pt>
                <c:pt idx="55">
                  <c:v>17-Jul-15</c:v>
                </c:pt>
                <c:pt idx="56">
                  <c:v>16-Jul-15</c:v>
                </c:pt>
                <c:pt idx="57">
                  <c:v>15-Jul-15</c:v>
                </c:pt>
                <c:pt idx="58">
                  <c:v>14-Jul-15</c:v>
                </c:pt>
                <c:pt idx="59">
                  <c:v>13-Jul-15</c:v>
                </c:pt>
                <c:pt idx="60">
                  <c:v>10-Jul-15</c:v>
                </c:pt>
                <c:pt idx="61">
                  <c:v>9-Jul-15</c:v>
                </c:pt>
                <c:pt idx="62">
                  <c:v>8-Jul-15</c:v>
                </c:pt>
                <c:pt idx="63">
                  <c:v>7-Jul-15</c:v>
                </c:pt>
                <c:pt idx="64">
                  <c:v>6-Jul-15</c:v>
                </c:pt>
                <c:pt idx="65">
                  <c:v>2-Jul-15</c:v>
                </c:pt>
                <c:pt idx="66">
                  <c:v>1-Jul-15</c:v>
                </c:pt>
                <c:pt idx="67">
                  <c:v>* Close price adjusted for dividends and splits.</c:v>
                </c:pt>
              </c:strCache>
            </c:strRef>
          </c:cat>
          <c:val>
            <c:numRef>
              <c:f>WWD!$AA$3:$AA$70</c:f>
              <c:numCache>
                <c:formatCode>General</c:formatCode>
                <c:ptCount val="68"/>
                <c:pt idx="0">
                  <c:v>40.26</c:v>
                </c:pt>
                <c:pt idx="1">
                  <c:v>40.700000000000003</c:v>
                </c:pt>
                <c:pt idx="2">
                  <c:v>40.39</c:v>
                </c:pt>
                <c:pt idx="3">
                  <c:v>40</c:v>
                </c:pt>
                <c:pt idx="4">
                  <c:v>40.36</c:v>
                </c:pt>
                <c:pt idx="5">
                  <c:v>40.58</c:v>
                </c:pt>
                <c:pt idx="6">
                  <c:v>41.3</c:v>
                </c:pt>
                <c:pt idx="7">
                  <c:v>42.16</c:v>
                </c:pt>
                <c:pt idx="8">
                  <c:v>43.26</c:v>
                </c:pt>
                <c:pt idx="9">
                  <c:v>43.26</c:v>
                </c:pt>
                <c:pt idx="10">
                  <c:v>43.35</c:v>
                </c:pt>
                <c:pt idx="11">
                  <c:v>44.39</c:v>
                </c:pt>
                <c:pt idx="12">
                  <c:v>43.67</c:v>
                </c:pt>
                <c:pt idx="13">
                  <c:v>43.13</c:v>
                </c:pt>
                <c:pt idx="14">
                  <c:v>44.26</c:v>
                </c:pt>
                <c:pt idx="15">
                  <c:v>44.32</c:v>
                </c:pt>
                <c:pt idx="16">
                  <c:v>44.74</c:v>
                </c:pt>
                <c:pt idx="17">
                  <c:v>45.4</c:v>
                </c:pt>
                <c:pt idx="18">
                  <c:v>44.36</c:v>
                </c:pt>
                <c:pt idx="19">
                  <c:v>45.43</c:v>
                </c:pt>
                <c:pt idx="20">
                  <c:v>45.17</c:v>
                </c:pt>
                <c:pt idx="21">
                  <c:v>44.06</c:v>
                </c:pt>
                <c:pt idx="22">
                  <c:v>45.6</c:v>
                </c:pt>
                <c:pt idx="23">
                  <c:v>44.83</c:v>
                </c:pt>
                <c:pt idx="24">
                  <c:v>44.93</c:v>
                </c:pt>
                <c:pt idx="25">
                  <c:v>43.97</c:v>
                </c:pt>
                <c:pt idx="26">
                  <c:v>43.4</c:v>
                </c:pt>
                <c:pt idx="27">
                  <c:v>43.64</c:v>
                </c:pt>
                <c:pt idx="28">
                  <c:v>45.17</c:v>
                </c:pt>
                <c:pt idx="29">
                  <c:v>46.56</c:v>
                </c:pt>
                <c:pt idx="30">
                  <c:v>47.75</c:v>
                </c:pt>
                <c:pt idx="31">
                  <c:v>48.41</c:v>
                </c:pt>
                <c:pt idx="32">
                  <c:v>48.56</c:v>
                </c:pt>
                <c:pt idx="33">
                  <c:v>48.26</c:v>
                </c:pt>
                <c:pt idx="34">
                  <c:v>48.01</c:v>
                </c:pt>
                <c:pt idx="36">
                  <c:v>48.31</c:v>
                </c:pt>
                <c:pt idx="37">
                  <c:v>48.27</c:v>
                </c:pt>
                <c:pt idx="38">
                  <c:v>49.3</c:v>
                </c:pt>
                <c:pt idx="39">
                  <c:v>48.22</c:v>
                </c:pt>
                <c:pt idx="40">
                  <c:v>48.13</c:v>
                </c:pt>
                <c:pt idx="41">
                  <c:v>47.99</c:v>
                </c:pt>
                <c:pt idx="42">
                  <c:v>47.91</c:v>
                </c:pt>
                <c:pt idx="43">
                  <c:v>48.58</c:v>
                </c:pt>
                <c:pt idx="44">
                  <c:v>49.36</c:v>
                </c:pt>
                <c:pt idx="45">
                  <c:v>48.68</c:v>
                </c:pt>
                <c:pt idx="46">
                  <c:v>48.55</c:v>
                </c:pt>
                <c:pt idx="47">
                  <c:v>47.73</c:v>
                </c:pt>
                <c:pt idx="48">
                  <c:v>46.94</c:v>
                </c:pt>
                <c:pt idx="49">
                  <c:v>47.37</c:v>
                </c:pt>
                <c:pt idx="50">
                  <c:v>48.58</c:v>
                </c:pt>
                <c:pt idx="51">
                  <c:v>49.25</c:v>
                </c:pt>
                <c:pt idx="52">
                  <c:v>49.05</c:v>
                </c:pt>
                <c:pt idx="53">
                  <c:v>53.37</c:v>
                </c:pt>
                <c:pt idx="54">
                  <c:v>53.53</c:v>
                </c:pt>
                <c:pt idx="55">
                  <c:v>54.08</c:v>
                </c:pt>
                <c:pt idx="56">
                  <c:v>54.14</c:v>
                </c:pt>
                <c:pt idx="57">
                  <c:v>54.52</c:v>
                </c:pt>
                <c:pt idx="58">
                  <c:v>53.19</c:v>
                </c:pt>
                <c:pt idx="59">
                  <c:v>53.38</c:v>
                </c:pt>
                <c:pt idx="60">
                  <c:v>52.92</c:v>
                </c:pt>
                <c:pt idx="61">
                  <c:v>53.46</c:v>
                </c:pt>
                <c:pt idx="62">
                  <c:v>54.27</c:v>
                </c:pt>
                <c:pt idx="63">
                  <c:v>54.66</c:v>
                </c:pt>
                <c:pt idx="64">
                  <c:v>54.8</c:v>
                </c:pt>
                <c:pt idx="65">
                  <c:v>54.99</c:v>
                </c:pt>
              </c:numCache>
            </c:numRef>
          </c: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781172984"/>
        <c:axId val="781173768"/>
      </c:lineChart>
      <c:catAx>
        <c:axId val="781172984"/>
        <c:scaling>
          <c:orientation val="maxMin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lt1">
                <a:lumMod val="95000"/>
                <a:alpha val="10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lt1">
                    <a:lumMod val="8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781173768"/>
        <c:crosses val="autoZero"/>
        <c:auto val="1"/>
        <c:lblAlgn val="ctr"/>
        <c:lblOffset val="100"/>
        <c:noMultiLvlLbl val="0"/>
      </c:catAx>
      <c:valAx>
        <c:axId val="781173768"/>
        <c:scaling>
          <c:orientation val="minMax"/>
          <c:min val="38"/>
        </c:scaling>
        <c:delete val="0"/>
        <c:axPos val="r"/>
        <c:majorGridlines>
          <c:spPr>
            <a:ln w="9525" cap="flat" cmpd="sng" algn="ctr">
              <a:solidFill>
                <a:schemeClr val="lt1">
                  <a:lumMod val="95000"/>
                  <a:alpha val="10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lt1">
                    <a:lumMod val="8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781172984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gradFill flip="none" rotWithShape="1">
      <a:gsLst>
        <a:gs pos="0">
          <a:schemeClr val="dk1">
            <a:lumMod val="65000"/>
            <a:lumOff val="35000"/>
          </a:schemeClr>
        </a:gs>
        <a:gs pos="100000">
          <a:schemeClr val="dk1">
            <a:lumMod val="85000"/>
            <a:lumOff val="15000"/>
          </a:schemeClr>
        </a:gs>
      </a:gsLst>
      <a:path path="circle">
        <a:fillToRect l="50000" t="50000" r="50000" b="50000"/>
      </a:path>
      <a:tileRect/>
    </a:gradFill>
    <a:ln>
      <a:noFill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21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600" b="1" i="0" u="none" strike="noStrike" kern="1200" spc="100" baseline="0">
              <a:solidFill>
                <a:schemeClr val="lt1">
                  <a:lumMod val="95000"/>
                </a:schemeClr>
              </a:solidFill>
              <a:effectLst>
                <a:outerShdw blurRad="50800" dist="38100" dir="5400000" algn="t" rotWithShape="0">
                  <a:prstClr val="black">
                    <a:alpha val="40000"/>
                  </a:prstClr>
                </a:outerShdw>
              </a:effectLst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lineChart>
        <c:grouping val="standard"/>
        <c:varyColors val="0"/>
        <c:ser>
          <c:idx val="0"/>
          <c:order val="0"/>
          <c:tx>
            <c:strRef>
              <c:f>GM!$AA$1</c:f>
              <c:strCache>
                <c:ptCount val="1"/>
                <c:pt idx="0">
                  <c:v>Close</c:v>
                </c:pt>
              </c:strCache>
            </c:strRef>
          </c:tx>
          <c:spPr>
            <a:ln w="6350" cap="rnd">
              <a:solidFill>
                <a:schemeClr val="accent1"/>
              </a:solidFill>
              <a:round/>
            </a:ln>
            <a:effectLst>
              <a:outerShdw blurRad="57150" dist="19050" dir="5400000" algn="ctr" rotWithShape="0">
                <a:srgbClr val="000000">
                  <a:alpha val="63000"/>
                </a:srgbClr>
              </a:outerShdw>
            </a:effectLst>
          </c:spPr>
          <c:marker>
            <c:symbol val="diamond"/>
            <c:size val="2"/>
            <c:spPr>
              <a:solidFill>
                <a:schemeClr val="accent1"/>
              </a:solidFill>
              <a:ln w="9525">
                <a:solidFill>
                  <a:srgbClr val="FF0000"/>
                </a:solidFill>
                <a:round/>
              </a:ln>
              <a:effectLst>
                <a:outerShdw blurRad="57150" dist="19050" dir="5400000" algn="ctr" rotWithShape="0">
                  <a:srgbClr val="000000">
                    <a:alpha val="63000"/>
                  </a:srgbClr>
                </a:outerShdw>
              </a:effectLst>
            </c:spPr>
          </c:marker>
          <c:cat>
            <c:strRef>
              <c:f>GM!$W$2:$W$69</c:f>
              <c:strCache>
                <c:ptCount val="68"/>
                <c:pt idx="0">
                  <c:v>2-Oct-15</c:v>
                </c:pt>
                <c:pt idx="1">
                  <c:v>1-Oct-15</c:v>
                </c:pt>
                <c:pt idx="2">
                  <c:v>30-Sep-15</c:v>
                </c:pt>
                <c:pt idx="3">
                  <c:v>29-Sep-15</c:v>
                </c:pt>
                <c:pt idx="4">
                  <c:v>28-Sep-15</c:v>
                </c:pt>
                <c:pt idx="5">
                  <c:v>25-Sep-15</c:v>
                </c:pt>
                <c:pt idx="6">
                  <c:v>24-Sep-15</c:v>
                </c:pt>
                <c:pt idx="7">
                  <c:v>23-Sep-15</c:v>
                </c:pt>
                <c:pt idx="8">
                  <c:v>22-Sep-15</c:v>
                </c:pt>
                <c:pt idx="9">
                  <c:v>21-Sep-15</c:v>
                </c:pt>
                <c:pt idx="10">
                  <c:v>18-Sep-15</c:v>
                </c:pt>
                <c:pt idx="11">
                  <c:v>17-Sep-15</c:v>
                </c:pt>
                <c:pt idx="12">
                  <c:v>16-Sep-15</c:v>
                </c:pt>
                <c:pt idx="13">
                  <c:v>15-Sep-15</c:v>
                </c:pt>
                <c:pt idx="14">
                  <c:v>14-Sep-15</c:v>
                </c:pt>
                <c:pt idx="15">
                  <c:v>11-Sep-15</c:v>
                </c:pt>
                <c:pt idx="16">
                  <c:v>10-Sep-15</c:v>
                </c:pt>
                <c:pt idx="17">
                  <c:v>10-Sep-15</c:v>
                </c:pt>
                <c:pt idx="18">
                  <c:v>9-Sep-15</c:v>
                </c:pt>
                <c:pt idx="19">
                  <c:v>8-Sep-15</c:v>
                </c:pt>
                <c:pt idx="20">
                  <c:v>4-Sep-15</c:v>
                </c:pt>
                <c:pt idx="21">
                  <c:v>3-Sep-15</c:v>
                </c:pt>
                <c:pt idx="22">
                  <c:v>2-Sep-15</c:v>
                </c:pt>
                <c:pt idx="23">
                  <c:v>1-Sep-15</c:v>
                </c:pt>
                <c:pt idx="24">
                  <c:v>31-Aug-15</c:v>
                </c:pt>
                <c:pt idx="25">
                  <c:v>28-Aug-15</c:v>
                </c:pt>
                <c:pt idx="26">
                  <c:v>27-Aug-15</c:v>
                </c:pt>
                <c:pt idx="27">
                  <c:v>26-Aug-15</c:v>
                </c:pt>
                <c:pt idx="28">
                  <c:v>25-Aug-15</c:v>
                </c:pt>
                <c:pt idx="29">
                  <c:v>24-Aug-15</c:v>
                </c:pt>
                <c:pt idx="30">
                  <c:v>21-Aug-15</c:v>
                </c:pt>
                <c:pt idx="31">
                  <c:v>20-Aug-15</c:v>
                </c:pt>
                <c:pt idx="32">
                  <c:v>19-Aug-15</c:v>
                </c:pt>
                <c:pt idx="33">
                  <c:v>18-Aug-15</c:v>
                </c:pt>
                <c:pt idx="34">
                  <c:v>17-Aug-15</c:v>
                </c:pt>
                <c:pt idx="35">
                  <c:v>14-Aug-15</c:v>
                </c:pt>
                <c:pt idx="36">
                  <c:v>13-Aug-15</c:v>
                </c:pt>
                <c:pt idx="37">
                  <c:v>12-Aug-15</c:v>
                </c:pt>
                <c:pt idx="38">
                  <c:v>11-Aug-15</c:v>
                </c:pt>
                <c:pt idx="39">
                  <c:v>10-Aug-15</c:v>
                </c:pt>
                <c:pt idx="40">
                  <c:v>7-Aug-15</c:v>
                </c:pt>
                <c:pt idx="41">
                  <c:v>6-Aug-15</c:v>
                </c:pt>
                <c:pt idx="42">
                  <c:v>5-Aug-15</c:v>
                </c:pt>
                <c:pt idx="43">
                  <c:v>4-Aug-15</c:v>
                </c:pt>
                <c:pt idx="44">
                  <c:v>3-Aug-15</c:v>
                </c:pt>
                <c:pt idx="45">
                  <c:v>31-Jul-15</c:v>
                </c:pt>
                <c:pt idx="46">
                  <c:v>30-Jul-15</c:v>
                </c:pt>
                <c:pt idx="47">
                  <c:v>29-Jul-15</c:v>
                </c:pt>
                <c:pt idx="48">
                  <c:v>28-Jul-15</c:v>
                </c:pt>
                <c:pt idx="49">
                  <c:v>27-Jul-15</c:v>
                </c:pt>
                <c:pt idx="50">
                  <c:v>24-Jul-15</c:v>
                </c:pt>
                <c:pt idx="51">
                  <c:v>23-Jul-15</c:v>
                </c:pt>
                <c:pt idx="52">
                  <c:v>22-Jul-15</c:v>
                </c:pt>
                <c:pt idx="53">
                  <c:v>21-Jul-15</c:v>
                </c:pt>
                <c:pt idx="54">
                  <c:v>20-Jul-15</c:v>
                </c:pt>
                <c:pt idx="55">
                  <c:v>17-Jul-15</c:v>
                </c:pt>
                <c:pt idx="56">
                  <c:v>16-Jul-15</c:v>
                </c:pt>
                <c:pt idx="57">
                  <c:v>15-Jul-15</c:v>
                </c:pt>
                <c:pt idx="58">
                  <c:v>14-Jul-15</c:v>
                </c:pt>
                <c:pt idx="59">
                  <c:v>13-Jul-15</c:v>
                </c:pt>
                <c:pt idx="60">
                  <c:v>10-Jul-15</c:v>
                </c:pt>
                <c:pt idx="61">
                  <c:v>9-Jul-15</c:v>
                </c:pt>
                <c:pt idx="62">
                  <c:v>8-Jul-15</c:v>
                </c:pt>
                <c:pt idx="63">
                  <c:v>7-Jul-15</c:v>
                </c:pt>
                <c:pt idx="64">
                  <c:v>6-Jul-15</c:v>
                </c:pt>
                <c:pt idx="65">
                  <c:v>2-Jul-15</c:v>
                </c:pt>
                <c:pt idx="66">
                  <c:v>1-Jul-15</c:v>
                </c:pt>
                <c:pt idx="67">
                  <c:v>* Close price adjusted for dividends and splits.</c:v>
                </c:pt>
              </c:strCache>
            </c:strRef>
          </c:cat>
          <c:val>
            <c:numRef>
              <c:f>GM!$AA$2:$AA$69</c:f>
              <c:numCache>
                <c:formatCode>General</c:formatCode>
                <c:ptCount val="68"/>
                <c:pt idx="0">
                  <c:v>31.73</c:v>
                </c:pt>
                <c:pt idx="1">
                  <c:v>30.67</c:v>
                </c:pt>
                <c:pt idx="2">
                  <c:v>30.02</c:v>
                </c:pt>
                <c:pt idx="3">
                  <c:v>29.15</c:v>
                </c:pt>
                <c:pt idx="4">
                  <c:v>28.56</c:v>
                </c:pt>
                <c:pt idx="5">
                  <c:v>29.41</c:v>
                </c:pt>
                <c:pt idx="6">
                  <c:v>29.44</c:v>
                </c:pt>
                <c:pt idx="7">
                  <c:v>29.72</c:v>
                </c:pt>
                <c:pt idx="8">
                  <c:v>30.03</c:v>
                </c:pt>
                <c:pt idx="9">
                  <c:v>30.62</c:v>
                </c:pt>
                <c:pt idx="10">
                  <c:v>30.51</c:v>
                </c:pt>
                <c:pt idx="11">
                  <c:v>31.31</c:v>
                </c:pt>
                <c:pt idx="12">
                  <c:v>31.2</c:v>
                </c:pt>
                <c:pt idx="13">
                  <c:v>30.99</c:v>
                </c:pt>
                <c:pt idx="14">
                  <c:v>30.72</c:v>
                </c:pt>
                <c:pt idx="15">
                  <c:v>30.15</c:v>
                </c:pt>
                <c:pt idx="16">
                  <c:v>30</c:v>
                </c:pt>
                <c:pt idx="18">
                  <c:v>29.62</c:v>
                </c:pt>
                <c:pt idx="19">
                  <c:v>29.88</c:v>
                </c:pt>
                <c:pt idx="20">
                  <c:v>28.88</c:v>
                </c:pt>
                <c:pt idx="21">
                  <c:v>29.11</c:v>
                </c:pt>
                <c:pt idx="22">
                  <c:v>29.21</c:v>
                </c:pt>
                <c:pt idx="23">
                  <c:v>28.64</c:v>
                </c:pt>
                <c:pt idx="24">
                  <c:v>29.44</c:v>
                </c:pt>
                <c:pt idx="25">
                  <c:v>29</c:v>
                </c:pt>
                <c:pt idx="26">
                  <c:v>28.58</c:v>
                </c:pt>
                <c:pt idx="27">
                  <c:v>28.1</c:v>
                </c:pt>
                <c:pt idx="28">
                  <c:v>27.28</c:v>
                </c:pt>
                <c:pt idx="29">
                  <c:v>27.8</c:v>
                </c:pt>
                <c:pt idx="30">
                  <c:v>29.6</c:v>
                </c:pt>
                <c:pt idx="31">
                  <c:v>30.84</c:v>
                </c:pt>
                <c:pt idx="32">
                  <c:v>31.63</c:v>
                </c:pt>
                <c:pt idx="33">
                  <c:v>31.71</c:v>
                </c:pt>
                <c:pt idx="34">
                  <c:v>31.61</c:v>
                </c:pt>
                <c:pt idx="35">
                  <c:v>31.49</c:v>
                </c:pt>
                <c:pt idx="36">
                  <c:v>31.06</c:v>
                </c:pt>
                <c:pt idx="37">
                  <c:v>30.87</c:v>
                </c:pt>
                <c:pt idx="38">
                  <c:v>30.83</c:v>
                </c:pt>
                <c:pt idx="39">
                  <c:v>31.94</c:v>
                </c:pt>
                <c:pt idx="40">
                  <c:v>31.74</c:v>
                </c:pt>
                <c:pt idx="41">
                  <c:v>31.86</c:v>
                </c:pt>
                <c:pt idx="42">
                  <c:v>31.6</c:v>
                </c:pt>
                <c:pt idx="43">
                  <c:v>31.52</c:v>
                </c:pt>
                <c:pt idx="44">
                  <c:v>31.68</c:v>
                </c:pt>
                <c:pt idx="45">
                  <c:v>31.51</c:v>
                </c:pt>
                <c:pt idx="46">
                  <c:v>31.91</c:v>
                </c:pt>
                <c:pt idx="47">
                  <c:v>31.95</c:v>
                </c:pt>
                <c:pt idx="48">
                  <c:v>31.32</c:v>
                </c:pt>
                <c:pt idx="49">
                  <c:v>31.05</c:v>
                </c:pt>
                <c:pt idx="50">
                  <c:v>31.06</c:v>
                </c:pt>
                <c:pt idx="51">
                  <c:v>31.5</c:v>
                </c:pt>
                <c:pt idx="52">
                  <c:v>30.3</c:v>
                </c:pt>
                <c:pt idx="53">
                  <c:v>30.39</c:v>
                </c:pt>
                <c:pt idx="54">
                  <c:v>30.5</c:v>
                </c:pt>
                <c:pt idx="55">
                  <c:v>30.65</c:v>
                </c:pt>
                <c:pt idx="56">
                  <c:v>30.61</c:v>
                </c:pt>
                <c:pt idx="57">
                  <c:v>31.43</c:v>
                </c:pt>
                <c:pt idx="58">
                  <c:v>31.77</c:v>
                </c:pt>
                <c:pt idx="59">
                  <c:v>31.68</c:v>
                </c:pt>
                <c:pt idx="60">
                  <c:v>31.4</c:v>
                </c:pt>
                <c:pt idx="61">
                  <c:v>31.01</c:v>
                </c:pt>
                <c:pt idx="62">
                  <c:v>31.19</c:v>
                </c:pt>
                <c:pt idx="63">
                  <c:v>32.86</c:v>
                </c:pt>
                <c:pt idx="64">
                  <c:v>32.65</c:v>
                </c:pt>
                <c:pt idx="65">
                  <c:v>33.229999999999997</c:v>
                </c:pt>
                <c:pt idx="66">
                  <c:v>33.04</c:v>
                </c:pt>
              </c:numCache>
            </c:numRef>
          </c: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417698416"/>
        <c:axId val="417698808"/>
      </c:lineChart>
      <c:catAx>
        <c:axId val="417698416"/>
        <c:scaling>
          <c:orientation val="maxMin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lt1">
                <a:lumMod val="95000"/>
                <a:alpha val="10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lt1">
                    <a:lumMod val="8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417698808"/>
        <c:crosses val="autoZero"/>
        <c:auto val="1"/>
        <c:lblAlgn val="ctr"/>
        <c:lblOffset val="100"/>
        <c:noMultiLvlLbl val="0"/>
      </c:catAx>
      <c:valAx>
        <c:axId val="417698808"/>
        <c:scaling>
          <c:orientation val="minMax"/>
          <c:min val="26"/>
        </c:scaling>
        <c:delete val="0"/>
        <c:axPos val="r"/>
        <c:majorGridlines>
          <c:spPr>
            <a:ln w="9525" cap="flat" cmpd="sng" algn="ctr">
              <a:solidFill>
                <a:schemeClr val="lt1">
                  <a:lumMod val="95000"/>
                  <a:alpha val="10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lt1">
                    <a:lumMod val="8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417698416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gradFill flip="none" rotWithShape="1">
      <a:gsLst>
        <a:gs pos="0">
          <a:schemeClr val="dk1">
            <a:lumMod val="65000"/>
            <a:lumOff val="35000"/>
          </a:schemeClr>
        </a:gs>
        <a:gs pos="100000">
          <a:schemeClr val="dk1">
            <a:lumMod val="85000"/>
            <a:lumOff val="15000"/>
          </a:schemeClr>
        </a:gs>
      </a:gsLst>
      <a:path path="circle">
        <a:fillToRect l="50000" t="50000" r="50000" b="50000"/>
      </a:path>
      <a:tileRect/>
    </a:gradFill>
    <a:ln>
      <a:noFill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22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layout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600" b="1" i="0" u="none" strike="noStrike" kern="1200" spc="100" baseline="0">
              <a:solidFill>
                <a:schemeClr val="lt1">
                  <a:lumMod val="95000"/>
                </a:schemeClr>
              </a:solidFill>
              <a:effectLst>
                <a:outerShdw blurRad="50800" dist="38100" dir="5400000" algn="t" rotWithShape="0">
                  <a:prstClr val="black">
                    <a:alpha val="40000"/>
                  </a:prstClr>
                </a:outerShdw>
              </a:effectLst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lineChart>
        <c:grouping val="standard"/>
        <c:varyColors val="0"/>
        <c:ser>
          <c:idx val="0"/>
          <c:order val="0"/>
          <c:tx>
            <c:strRef>
              <c:f>TKR!$AA$1</c:f>
              <c:strCache>
                <c:ptCount val="1"/>
                <c:pt idx="0">
                  <c:v>Close</c:v>
                </c:pt>
              </c:strCache>
            </c:strRef>
          </c:tx>
          <c:spPr>
            <a:ln w="34925" cap="rnd">
              <a:solidFill>
                <a:schemeClr val="accent1"/>
              </a:solidFill>
              <a:round/>
            </a:ln>
            <a:effectLst>
              <a:outerShdw blurRad="57150" dist="19050" dir="5400000" algn="ctr" rotWithShape="0">
                <a:srgbClr val="000000">
                  <a:alpha val="63000"/>
                </a:srgbClr>
              </a:outerShdw>
            </a:effectLst>
          </c:spPr>
          <c:marker>
            <c:symbol val="square"/>
            <c:size val="4"/>
            <c:spPr>
              <a:gradFill rotWithShape="1">
                <a:gsLst>
                  <a:gs pos="0">
                    <a:schemeClr val="accent1">
                      <a:satMod val="103000"/>
                      <a:lumMod val="102000"/>
                      <a:tint val="94000"/>
                    </a:schemeClr>
                  </a:gs>
                  <a:gs pos="50000">
                    <a:schemeClr val="accent1">
                      <a:satMod val="110000"/>
                      <a:lumMod val="100000"/>
                      <a:shade val="100000"/>
                    </a:schemeClr>
                  </a:gs>
                  <a:gs pos="100000">
                    <a:schemeClr val="accent1">
                      <a:lumMod val="99000"/>
                      <a:satMod val="120000"/>
                      <a:shade val="78000"/>
                    </a:schemeClr>
                  </a:gs>
                </a:gsLst>
                <a:lin ang="5400000" scaled="0"/>
              </a:gradFill>
              <a:ln w="9525">
                <a:solidFill>
                  <a:srgbClr val="FF0000"/>
                </a:solidFill>
                <a:round/>
              </a:ln>
              <a:effectLst>
                <a:outerShdw blurRad="57150" dist="19050" dir="5400000" algn="ctr" rotWithShape="0">
                  <a:srgbClr val="000000">
                    <a:alpha val="63000"/>
                  </a:srgbClr>
                </a:outerShdw>
              </a:effectLst>
            </c:spPr>
          </c:marker>
          <c:cat>
            <c:strRef>
              <c:f>TKR!$W$2:$W$69</c:f>
              <c:strCache>
                <c:ptCount val="68"/>
                <c:pt idx="0">
                  <c:v>1-Oct-15</c:v>
                </c:pt>
                <c:pt idx="1">
                  <c:v>30-Sep-15</c:v>
                </c:pt>
                <c:pt idx="2">
                  <c:v>29-Sep-15</c:v>
                </c:pt>
                <c:pt idx="3">
                  <c:v>28-Sep-15</c:v>
                </c:pt>
                <c:pt idx="4">
                  <c:v>25-Sep-15</c:v>
                </c:pt>
                <c:pt idx="5">
                  <c:v>24-Sep-15</c:v>
                </c:pt>
                <c:pt idx="6">
                  <c:v>23-Sep-15</c:v>
                </c:pt>
                <c:pt idx="7">
                  <c:v>22-Sep-15</c:v>
                </c:pt>
                <c:pt idx="8">
                  <c:v>21-Sep-15</c:v>
                </c:pt>
                <c:pt idx="9">
                  <c:v>18-Sep-15</c:v>
                </c:pt>
                <c:pt idx="10">
                  <c:v>17-Sep-15</c:v>
                </c:pt>
                <c:pt idx="11">
                  <c:v>16-Sep-15</c:v>
                </c:pt>
                <c:pt idx="12">
                  <c:v>15-Sep-15</c:v>
                </c:pt>
                <c:pt idx="13">
                  <c:v>14-Sep-15</c:v>
                </c:pt>
                <c:pt idx="14">
                  <c:v>11-Sep-15</c:v>
                </c:pt>
                <c:pt idx="15">
                  <c:v>10-Sep-15</c:v>
                </c:pt>
                <c:pt idx="16">
                  <c:v>9-Sep-15</c:v>
                </c:pt>
                <c:pt idx="17">
                  <c:v>8-Sep-15</c:v>
                </c:pt>
                <c:pt idx="18">
                  <c:v>4-Sep-15</c:v>
                </c:pt>
                <c:pt idx="19">
                  <c:v>3-Sep-15</c:v>
                </c:pt>
                <c:pt idx="20">
                  <c:v>2-Sep-15</c:v>
                </c:pt>
                <c:pt idx="21">
                  <c:v>1-Sep-15</c:v>
                </c:pt>
                <c:pt idx="22">
                  <c:v>31-Aug-15</c:v>
                </c:pt>
                <c:pt idx="23">
                  <c:v>28-Aug-15</c:v>
                </c:pt>
                <c:pt idx="24">
                  <c:v>27-Aug-15</c:v>
                </c:pt>
                <c:pt idx="25">
                  <c:v>26-Aug-15</c:v>
                </c:pt>
                <c:pt idx="26">
                  <c:v>25-Aug-15</c:v>
                </c:pt>
                <c:pt idx="27">
                  <c:v>24-Aug-15</c:v>
                </c:pt>
                <c:pt idx="28">
                  <c:v>21-Aug-15</c:v>
                </c:pt>
                <c:pt idx="29">
                  <c:v>20-Aug-15</c:v>
                </c:pt>
                <c:pt idx="30">
                  <c:v>20-Aug-15</c:v>
                </c:pt>
                <c:pt idx="31">
                  <c:v>19-Aug-15</c:v>
                </c:pt>
                <c:pt idx="32">
                  <c:v>18-Aug-15</c:v>
                </c:pt>
                <c:pt idx="33">
                  <c:v>17-Aug-15</c:v>
                </c:pt>
                <c:pt idx="34">
                  <c:v>14-Aug-15</c:v>
                </c:pt>
                <c:pt idx="35">
                  <c:v>13-Aug-15</c:v>
                </c:pt>
                <c:pt idx="36">
                  <c:v>12-Aug-15</c:v>
                </c:pt>
                <c:pt idx="37">
                  <c:v>11-Aug-15</c:v>
                </c:pt>
                <c:pt idx="38">
                  <c:v>10-Aug-15</c:v>
                </c:pt>
                <c:pt idx="39">
                  <c:v>7-Aug-15</c:v>
                </c:pt>
                <c:pt idx="40">
                  <c:v>6-Aug-15</c:v>
                </c:pt>
                <c:pt idx="41">
                  <c:v>5-Aug-15</c:v>
                </c:pt>
                <c:pt idx="42">
                  <c:v>4-Aug-15</c:v>
                </c:pt>
                <c:pt idx="43">
                  <c:v>3-Aug-15</c:v>
                </c:pt>
                <c:pt idx="44">
                  <c:v>31-Jul-15</c:v>
                </c:pt>
                <c:pt idx="45">
                  <c:v>30-Jul-15</c:v>
                </c:pt>
                <c:pt idx="46">
                  <c:v>29-Jul-15</c:v>
                </c:pt>
                <c:pt idx="47">
                  <c:v>28-Jul-15</c:v>
                </c:pt>
                <c:pt idx="48">
                  <c:v>27-Jul-15</c:v>
                </c:pt>
                <c:pt idx="49">
                  <c:v>24-Jul-15</c:v>
                </c:pt>
                <c:pt idx="50">
                  <c:v>23-Jul-15</c:v>
                </c:pt>
                <c:pt idx="51">
                  <c:v>22-Jul-15</c:v>
                </c:pt>
                <c:pt idx="52">
                  <c:v>21-Jul-15</c:v>
                </c:pt>
                <c:pt idx="53">
                  <c:v>20-Jul-15</c:v>
                </c:pt>
                <c:pt idx="54">
                  <c:v>17-Jul-15</c:v>
                </c:pt>
                <c:pt idx="55">
                  <c:v>16-Jul-15</c:v>
                </c:pt>
                <c:pt idx="56">
                  <c:v>15-Jul-15</c:v>
                </c:pt>
                <c:pt idx="57">
                  <c:v>14-Jul-15</c:v>
                </c:pt>
                <c:pt idx="58">
                  <c:v>13-Jul-15</c:v>
                </c:pt>
                <c:pt idx="59">
                  <c:v>10-Jul-15</c:v>
                </c:pt>
                <c:pt idx="60">
                  <c:v>9-Jul-15</c:v>
                </c:pt>
                <c:pt idx="61">
                  <c:v>8-Jul-15</c:v>
                </c:pt>
                <c:pt idx="62">
                  <c:v>7-Jul-15</c:v>
                </c:pt>
                <c:pt idx="63">
                  <c:v>6-Jul-15</c:v>
                </c:pt>
                <c:pt idx="64">
                  <c:v>2-Jul-15</c:v>
                </c:pt>
                <c:pt idx="65">
                  <c:v>1-Jul-15</c:v>
                </c:pt>
                <c:pt idx="66">
                  <c:v>30-Jun-15</c:v>
                </c:pt>
                <c:pt idx="67">
                  <c:v>* Close price adjusted for dividends and splits.</c:v>
                </c:pt>
              </c:strCache>
            </c:strRef>
          </c:cat>
          <c:val>
            <c:numRef>
              <c:f>TKR!$AA$2:$AA$69</c:f>
              <c:numCache>
                <c:formatCode>General</c:formatCode>
                <c:ptCount val="68"/>
                <c:pt idx="0">
                  <c:v>27.46</c:v>
                </c:pt>
                <c:pt idx="1">
                  <c:v>27.49</c:v>
                </c:pt>
                <c:pt idx="2">
                  <c:v>26.92</c:v>
                </c:pt>
                <c:pt idx="3">
                  <c:v>26.46</c:v>
                </c:pt>
                <c:pt idx="4">
                  <c:v>27.1</c:v>
                </c:pt>
                <c:pt idx="5">
                  <c:v>27.31</c:v>
                </c:pt>
                <c:pt idx="6">
                  <c:v>28.1</c:v>
                </c:pt>
                <c:pt idx="7">
                  <c:v>28.48</c:v>
                </c:pt>
                <c:pt idx="8">
                  <c:v>28.91</c:v>
                </c:pt>
                <c:pt idx="9">
                  <c:v>29.02</c:v>
                </c:pt>
                <c:pt idx="10">
                  <c:v>29.89</c:v>
                </c:pt>
                <c:pt idx="11">
                  <c:v>30.07</c:v>
                </c:pt>
                <c:pt idx="12">
                  <c:v>29.75</c:v>
                </c:pt>
                <c:pt idx="13">
                  <c:v>29.17</c:v>
                </c:pt>
                <c:pt idx="14">
                  <c:v>30.39</c:v>
                </c:pt>
                <c:pt idx="15">
                  <c:v>30.36</c:v>
                </c:pt>
                <c:pt idx="16">
                  <c:v>30.51</c:v>
                </c:pt>
                <c:pt idx="17">
                  <c:v>31.06</c:v>
                </c:pt>
                <c:pt idx="18">
                  <c:v>30.32</c:v>
                </c:pt>
                <c:pt idx="19">
                  <c:v>30.88</c:v>
                </c:pt>
                <c:pt idx="20">
                  <c:v>30.7</c:v>
                </c:pt>
                <c:pt idx="21">
                  <c:v>30.44</c:v>
                </c:pt>
                <c:pt idx="22">
                  <c:v>31.75</c:v>
                </c:pt>
                <c:pt idx="23">
                  <c:v>31.35</c:v>
                </c:pt>
                <c:pt idx="24">
                  <c:v>30.76</c:v>
                </c:pt>
                <c:pt idx="25">
                  <c:v>29.97</c:v>
                </c:pt>
                <c:pt idx="26">
                  <c:v>29.4</c:v>
                </c:pt>
                <c:pt idx="27">
                  <c:v>29.97</c:v>
                </c:pt>
                <c:pt idx="28">
                  <c:v>31.22</c:v>
                </c:pt>
                <c:pt idx="29">
                  <c:v>31.99</c:v>
                </c:pt>
                <c:pt idx="31">
                  <c:v>32.78</c:v>
                </c:pt>
                <c:pt idx="32">
                  <c:v>32.96</c:v>
                </c:pt>
                <c:pt idx="33">
                  <c:v>33.21</c:v>
                </c:pt>
                <c:pt idx="34">
                  <c:v>32.96</c:v>
                </c:pt>
                <c:pt idx="35">
                  <c:v>32.770000000000003</c:v>
                </c:pt>
                <c:pt idx="36">
                  <c:v>32.950000000000003</c:v>
                </c:pt>
                <c:pt idx="37">
                  <c:v>32.78</c:v>
                </c:pt>
                <c:pt idx="38">
                  <c:v>33.61</c:v>
                </c:pt>
                <c:pt idx="39">
                  <c:v>32.71</c:v>
                </c:pt>
                <c:pt idx="40">
                  <c:v>32.950000000000003</c:v>
                </c:pt>
                <c:pt idx="41">
                  <c:v>32.950000000000003</c:v>
                </c:pt>
                <c:pt idx="42">
                  <c:v>32.74</c:v>
                </c:pt>
                <c:pt idx="43">
                  <c:v>32.619999999999997</c:v>
                </c:pt>
                <c:pt idx="44">
                  <c:v>33.380000000000003</c:v>
                </c:pt>
                <c:pt idx="45">
                  <c:v>33.49</c:v>
                </c:pt>
                <c:pt idx="46">
                  <c:v>33.049999999999997</c:v>
                </c:pt>
                <c:pt idx="47">
                  <c:v>31.98</c:v>
                </c:pt>
                <c:pt idx="48">
                  <c:v>31.54</c:v>
                </c:pt>
                <c:pt idx="49">
                  <c:v>31.88</c:v>
                </c:pt>
                <c:pt idx="50">
                  <c:v>32.659999999999997</c:v>
                </c:pt>
                <c:pt idx="51">
                  <c:v>33.22</c:v>
                </c:pt>
                <c:pt idx="52">
                  <c:v>33.869999999999997</c:v>
                </c:pt>
                <c:pt idx="53">
                  <c:v>34.130000000000003</c:v>
                </c:pt>
                <c:pt idx="54">
                  <c:v>34.32</c:v>
                </c:pt>
                <c:pt idx="55">
                  <c:v>34.83</c:v>
                </c:pt>
                <c:pt idx="56">
                  <c:v>34.75</c:v>
                </c:pt>
                <c:pt idx="57">
                  <c:v>35.36</c:v>
                </c:pt>
                <c:pt idx="58">
                  <c:v>35.340000000000003</c:v>
                </c:pt>
                <c:pt idx="59">
                  <c:v>34.83</c:v>
                </c:pt>
                <c:pt idx="60">
                  <c:v>34.74</c:v>
                </c:pt>
                <c:pt idx="61">
                  <c:v>35.36</c:v>
                </c:pt>
                <c:pt idx="62">
                  <c:v>35.979999999999997</c:v>
                </c:pt>
                <c:pt idx="63">
                  <c:v>35.65</c:v>
                </c:pt>
                <c:pt idx="64">
                  <c:v>36.24</c:v>
                </c:pt>
                <c:pt idx="65">
                  <c:v>36.65</c:v>
                </c:pt>
                <c:pt idx="66">
                  <c:v>36.57</c:v>
                </c:pt>
              </c:numCache>
            </c:numRef>
          </c: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417700376"/>
        <c:axId val="417700768"/>
      </c:lineChart>
      <c:catAx>
        <c:axId val="417700376"/>
        <c:scaling>
          <c:orientation val="maxMin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lt1">
                <a:lumMod val="95000"/>
                <a:alpha val="10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lt1">
                    <a:lumMod val="8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417700768"/>
        <c:crosses val="autoZero"/>
        <c:auto val="1"/>
        <c:lblAlgn val="ctr"/>
        <c:lblOffset val="100"/>
        <c:noMultiLvlLbl val="0"/>
      </c:catAx>
      <c:valAx>
        <c:axId val="417700768"/>
        <c:scaling>
          <c:orientation val="minMax"/>
          <c:min val="25"/>
        </c:scaling>
        <c:delete val="0"/>
        <c:axPos val="r"/>
        <c:majorGridlines>
          <c:spPr>
            <a:ln w="9525" cap="flat" cmpd="sng" algn="ctr">
              <a:solidFill>
                <a:schemeClr val="lt1">
                  <a:lumMod val="95000"/>
                  <a:alpha val="10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lt1">
                    <a:lumMod val="8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417700376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gradFill flip="none" rotWithShape="1">
      <a:gsLst>
        <a:gs pos="0">
          <a:schemeClr val="dk1">
            <a:lumMod val="65000"/>
            <a:lumOff val="35000"/>
          </a:schemeClr>
        </a:gs>
        <a:gs pos="100000">
          <a:schemeClr val="dk1">
            <a:lumMod val="85000"/>
            <a:lumOff val="15000"/>
          </a:schemeClr>
        </a:gs>
      </a:gsLst>
      <a:path path="circle">
        <a:fillToRect l="50000" t="50000" r="50000" b="50000"/>
      </a:path>
      <a:tileRect/>
    </a:gradFill>
    <a:ln>
      <a:noFill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23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layout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lineChart>
        <c:grouping val="standard"/>
        <c:varyColors val="0"/>
        <c:ser>
          <c:idx val="0"/>
          <c:order val="0"/>
          <c:tx>
            <c:strRef>
              <c:f>ONCS!$AA$1</c:f>
              <c:strCache>
                <c:ptCount val="1"/>
                <c:pt idx="0">
                  <c:v>Close</c:v>
                </c:pt>
              </c:strCache>
            </c:strRef>
          </c:tx>
          <c:spPr>
            <a:ln w="15875" cap="rnd">
              <a:solidFill>
                <a:schemeClr val="accent1"/>
              </a:solidFill>
              <a:round/>
            </a:ln>
            <a:effectLst/>
          </c:spPr>
          <c:marker>
            <c:symbol val="square"/>
            <c:size val="4"/>
            <c:spPr>
              <a:solidFill>
                <a:srgbClr val="FF0000"/>
              </a:solidFill>
              <a:ln w="9525">
                <a:solidFill>
                  <a:schemeClr val="accent1"/>
                </a:solidFill>
              </a:ln>
              <a:effectLst/>
            </c:spPr>
          </c:marker>
          <c:cat>
            <c:numRef>
              <c:f>ONCS!$W$2:$W$67</c:f>
              <c:numCache>
                <c:formatCode>d\-mmm\-yy</c:formatCode>
                <c:ptCount val="66"/>
                <c:pt idx="0">
                  <c:v>42279</c:v>
                </c:pt>
                <c:pt idx="1">
                  <c:v>42278</c:v>
                </c:pt>
                <c:pt idx="2">
                  <c:v>42277</c:v>
                </c:pt>
                <c:pt idx="3">
                  <c:v>42276</c:v>
                </c:pt>
                <c:pt idx="4">
                  <c:v>42275</c:v>
                </c:pt>
                <c:pt idx="5">
                  <c:v>42272</c:v>
                </c:pt>
                <c:pt idx="6">
                  <c:v>42271</c:v>
                </c:pt>
                <c:pt idx="7">
                  <c:v>42270</c:v>
                </c:pt>
                <c:pt idx="8">
                  <c:v>42269</c:v>
                </c:pt>
                <c:pt idx="9">
                  <c:v>42268</c:v>
                </c:pt>
                <c:pt idx="10">
                  <c:v>42265</c:v>
                </c:pt>
                <c:pt idx="11">
                  <c:v>42264</c:v>
                </c:pt>
                <c:pt idx="12">
                  <c:v>42263</c:v>
                </c:pt>
                <c:pt idx="13">
                  <c:v>42262</c:v>
                </c:pt>
                <c:pt idx="14">
                  <c:v>42261</c:v>
                </c:pt>
                <c:pt idx="15">
                  <c:v>42258</c:v>
                </c:pt>
                <c:pt idx="16">
                  <c:v>42257</c:v>
                </c:pt>
                <c:pt idx="17">
                  <c:v>42256</c:v>
                </c:pt>
                <c:pt idx="18">
                  <c:v>42255</c:v>
                </c:pt>
                <c:pt idx="19">
                  <c:v>42251</c:v>
                </c:pt>
                <c:pt idx="20">
                  <c:v>42250</c:v>
                </c:pt>
                <c:pt idx="21">
                  <c:v>42249</c:v>
                </c:pt>
                <c:pt idx="22">
                  <c:v>42248</c:v>
                </c:pt>
                <c:pt idx="23">
                  <c:v>42247</c:v>
                </c:pt>
                <c:pt idx="24">
                  <c:v>42244</c:v>
                </c:pt>
                <c:pt idx="25">
                  <c:v>42243</c:v>
                </c:pt>
                <c:pt idx="26">
                  <c:v>42242</c:v>
                </c:pt>
                <c:pt idx="27">
                  <c:v>42241</c:v>
                </c:pt>
                <c:pt idx="28">
                  <c:v>42240</c:v>
                </c:pt>
                <c:pt idx="29">
                  <c:v>42237</c:v>
                </c:pt>
                <c:pt idx="30">
                  <c:v>42236</c:v>
                </c:pt>
                <c:pt idx="31">
                  <c:v>42235</c:v>
                </c:pt>
                <c:pt idx="32">
                  <c:v>42234</c:v>
                </c:pt>
                <c:pt idx="33">
                  <c:v>42233</c:v>
                </c:pt>
                <c:pt idx="34">
                  <c:v>42230</c:v>
                </c:pt>
                <c:pt idx="35">
                  <c:v>42229</c:v>
                </c:pt>
                <c:pt idx="36">
                  <c:v>42228</c:v>
                </c:pt>
                <c:pt idx="37">
                  <c:v>42227</c:v>
                </c:pt>
                <c:pt idx="38">
                  <c:v>42226</c:v>
                </c:pt>
                <c:pt idx="39">
                  <c:v>42223</c:v>
                </c:pt>
                <c:pt idx="40">
                  <c:v>42222</c:v>
                </c:pt>
                <c:pt idx="41">
                  <c:v>42221</c:v>
                </c:pt>
                <c:pt idx="42">
                  <c:v>42220</c:v>
                </c:pt>
                <c:pt idx="43">
                  <c:v>42219</c:v>
                </c:pt>
                <c:pt idx="44">
                  <c:v>42216</c:v>
                </c:pt>
                <c:pt idx="45">
                  <c:v>42215</c:v>
                </c:pt>
                <c:pt idx="46">
                  <c:v>42214</c:v>
                </c:pt>
                <c:pt idx="47">
                  <c:v>42213</c:v>
                </c:pt>
                <c:pt idx="48">
                  <c:v>42212</c:v>
                </c:pt>
                <c:pt idx="49">
                  <c:v>42209</c:v>
                </c:pt>
                <c:pt idx="50">
                  <c:v>42208</c:v>
                </c:pt>
                <c:pt idx="51">
                  <c:v>42207</c:v>
                </c:pt>
                <c:pt idx="52">
                  <c:v>42206</c:v>
                </c:pt>
                <c:pt idx="53">
                  <c:v>42205</c:v>
                </c:pt>
                <c:pt idx="54">
                  <c:v>42202</c:v>
                </c:pt>
                <c:pt idx="55">
                  <c:v>42201</c:v>
                </c:pt>
                <c:pt idx="56">
                  <c:v>42200</c:v>
                </c:pt>
                <c:pt idx="57">
                  <c:v>42199</c:v>
                </c:pt>
                <c:pt idx="58">
                  <c:v>42198</c:v>
                </c:pt>
                <c:pt idx="59">
                  <c:v>42195</c:v>
                </c:pt>
                <c:pt idx="60">
                  <c:v>42194</c:v>
                </c:pt>
                <c:pt idx="61">
                  <c:v>42193</c:v>
                </c:pt>
                <c:pt idx="62">
                  <c:v>42192</c:v>
                </c:pt>
                <c:pt idx="63">
                  <c:v>42191</c:v>
                </c:pt>
                <c:pt idx="64">
                  <c:v>42187</c:v>
                </c:pt>
                <c:pt idx="65">
                  <c:v>42186</c:v>
                </c:pt>
              </c:numCache>
            </c:numRef>
          </c:cat>
          <c:val>
            <c:numRef>
              <c:f>ONCS!$AA$2:$AA$67</c:f>
              <c:numCache>
                <c:formatCode>General</c:formatCode>
                <c:ptCount val="66"/>
                <c:pt idx="0">
                  <c:v>4.0599999999999996</c:v>
                </c:pt>
                <c:pt idx="1">
                  <c:v>3.83</c:v>
                </c:pt>
                <c:pt idx="2">
                  <c:v>5.15</c:v>
                </c:pt>
                <c:pt idx="3">
                  <c:v>5.3</c:v>
                </c:pt>
                <c:pt idx="4">
                  <c:v>5.78</c:v>
                </c:pt>
                <c:pt idx="5">
                  <c:v>6.73</c:v>
                </c:pt>
                <c:pt idx="6">
                  <c:v>6.76</c:v>
                </c:pt>
                <c:pt idx="7">
                  <c:v>6.84</c:v>
                </c:pt>
                <c:pt idx="8">
                  <c:v>6.89</c:v>
                </c:pt>
                <c:pt idx="9">
                  <c:v>6.81</c:v>
                </c:pt>
                <c:pt idx="10">
                  <c:v>6.58</c:v>
                </c:pt>
                <c:pt idx="11">
                  <c:v>6.31</c:v>
                </c:pt>
                <c:pt idx="12">
                  <c:v>6.25</c:v>
                </c:pt>
                <c:pt idx="13">
                  <c:v>6.21</c:v>
                </c:pt>
                <c:pt idx="14">
                  <c:v>6.3</c:v>
                </c:pt>
                <c:pt idx="15">
                  <c:v>6.33</c:v>
                </c:pt>
                <c:pt idx="16">
                  <c:v>6.12</c:v>
                </c:pt>
                <c:pt idx="17">
                  <c:v>6.17</c:v>
                </c:pt>
                <c:pt idx="18">
                  <c:v>5.99</c:v>
                </c:pt>
                <c:pt idx="19">
                  <c:v>5.85</c:v>
                </c:pt>
                <c:pt idx="20">
                  <c:v>5.81</c:v>
                </c:pt>
                <c:pt idx="21">
                  <c:v>5.76</c:v>
                </c:pt>
                <c:pt idx="22">
                  <c:v>5.77</c:v>
                </c:pt>
                <c:pt idx="23">
                  <c:v>5.38</c:v>
                </c:pt>
                <c:pt idx="24">
                  <c:v>5.2</c:v>
                </c:pt>
                <c:pt idx="25">
                  <c:v>5.18</c:v>
                </c:pt>
                <c:pt idx="26">
                  <c:v>5.12</c:v>
                </c:pt>
                <c:pt idx="27">
                  <c:v>5.17</c:v>
                </c:pt>
                <c:pt idx="28">
                  <c:v>5.33</c:v>
                </c:pt>
                <c:pt idx="29">
                  <c:v>5.76</c:v>
                </c:pt>
                <c:pt idx="30">
                  <c:v>5.67</c:v>
                </c:pt>
                <c:pt idx="31">
                  <c:v>5.76</c:v>
                </c:pt>
                <c:pt idx="32">
                  <c:v>5.93</c:v>
                </c:pt>
                <c:pt idx="33">
                  <c:v>5.99</c:v>
                </c:pt>
                <c:pt idx="34">
                  <c:v>5.96</c:v>
                </c:pt>
                <c:pt idx="35">
                  <c:v>6.1</c:v>
                </c:pt>
                <c:pt idx="36">
                  <c:v>5.99</c:v>
                </c:pt>
                <c:pt idx="37">
                  <c:v>5.55</c:v>
                </c:pt>
                <c:pt idx="38">
                  <c:v>5.66</c:v>
                </c:pt>
                <c:pt idx="39">
                  <c:v>4.91</c:v>
                </c:pt>
                <c:pt idx="40">
                  <c:v>5.05</c:v>
                </c:pt>
                <c:pt idx="41">
                  <c:v>5.57</c:v>
                </c:pt>
                <c:pt idx="42">
                  <c:v>5.79</c:v>
                </c:pt>
                <c:pt idx="43">
                  <c:v>5.98</c:v>
                </c:pt>
                <c:pt idx="44">
                  <c:v>6.06</c:v>
                </c:pt>
                <c:pt idx="45">
                  <c:v>6.1</c:v>
                </c:pt>
                <c:pt idx="46">
                  <c:v>6.17</c:v>
                </c:pt>
                <c:pt idx="47">
                  <c:v>6.27</c:v>
                </c:pt>
                <c:pt idx="48">
                  <c:v>6.03</c:v>
                </c:pt>
                <c:pt idx="49">
                  <c:v>6.35</c:v>
                </c:pt>
                <c:pt idx="50">
                  <c:v>6.24</c:v>
                </c:pt>
                <c:pt idx="51">
                  <c:v>6.1</c:v>
                </c:pt>
                <c:pt idx="52">
                  <c:v>5.88</c:v>
                </c:pt>
                <c:pt idx="53">
                  <c:v>5.97</c:v>
                </c:pt>
                <c:pt idx="54">
                  <c:v>6.15</c:v>
                </c:pt>
                <c:pt idx="55">
                  <c:v>6.21</c:v>
                </c:pt>
                <c:pt idx="56">
                  <c:v>6.38</c:v>
                </c:pt>
                <c:pt idx="57">
                  <c:v>6.45</c:v>
                </c:pt>
                <c:pt idx="58">
                  <c:v>5.7</c:v>
                </c:pt>
                <c:pt idx="59">
                  <c:v>5.75</c:v>
                </c:pt>
                <c:pt idx="60">
                  <c:v>5.81</c:v>
                </c:pt>
                <c:pt idx="61">
                  <c:v>5.91</c:v>
                </c:pt>
                <c:pt idx="62">
                  <c:v>6.02</c:v>
                </c:pt>
                <c:pt idx="63">
                  <c:v>6.12</c:v>
                </c:pt>
                <c:pt idx="64">
                  <c:v>6.35</c:v>
                </c:pt>
                <c:pt idx="65">
                  <c:v>6.6</c:v>
                </c:pt>
              </c:numCache>
            </c:numRef>
          </c: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419121376"/>
        <c:axId val="419121768"/>
      </c:lineChart>
      <c:dateAx>
        <c:axId val="419121376"/>
        <c:scaling>
          <c:orientation val="minMax"/>
        </c:scaling>
        <c:delete val="0"/>
        <c:axPos val="b"/>
        <c:numFmt formatCode="d\-mmm\-yy" sourceLinked="1"/>
        <c:majorTickMark val="out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419121768"/>
        <c:crosses val="autoZero"/>
        <c:auto val="1"/>
        <c:lblOffset val="100"/>
        <c:baseTimeUnit val="days"/>
      </c:dateAx>
      <c:valAx>
        <c:axId val="419121768"/>
        <c:scaling>
          <c:orientation val="minMax"/>
          <c:min val="3.5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419121376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24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layout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lineChart>
        <c:grouping val="standard"/>
        <c:varyColors val="0"/>
        <c:ser>
          <c:idx val="0"/>
          <c:order val="0"/>
          <c:tx>
            <c:strRef>
              <c:f>UTX!$AA$1</c:f>
              <c:strCache>
                <c:ptCount val="1"/>
                <c:pt idx="0">
                  <c:v>Close</c:v>
                </c:pt>
              </c:strCache>
            </c:strRef>
          </c:tx>
          <c:spPr>
            <a:ln w="3175" cap="rnd">
              <a:solidFill>
                <a:schemeClr val="accent1"/>
              </a:solidFill>
              <a:round/>
            </a:ln>
            <a:effectLst/>
          </c:spPr>
          <c:marker>
            <c:symbol val="circle"/>
            <c:size val="2"/>
            <c:spPr>
              <a:solidFill>
                <a:schemeClr val="accent1"/>
              </a:solidFill>
              <a:ln w="9525">
                <a:solidFill>
                  <a:srgbClr val="FF0000">
                    <a:alpha val="97000"/>
                  </a:srgbClr>
                </a:solidFill>
              </a:ln>
              <a:effectLst/>
            </c:spPr>
          </c:marker>
          <c:cat>
            <c:numRef>
              <c:f>UTX!$W$2:$W$68</c:f>
              <c:numCache>
                <c:formatCode>d\-mmm\-yy</c:formatCode>
                <c:ptCount val="67"/>
                <c:pt idx="0">
                  <c:v>42279</c:v>
                </c:pt>
                <c:pt idx="1">
                  <c:v>42278</c:v>
                </c:pt>
                <c:pt idx="2">
                  <c:v>42277</c:v>
                </c:pt>
                <c:pt idx="3">
                  <c:v>42276</c:v>
                </c:pt>
                <c:pt idx="4">
                  <c:v>42275</c:v>
                </c:pt>
                <c:pt idx="5">
                  <c:v>42272</c:v>
                </c:pt>
                <c:pt idx="6">
                  <c:v>42271</c:v>
                </c:pt>
                <c:pt idx="7">
                  <c:v>42270</c:v>
                </c:pt>
                <c:pt idx="8">
                  <c:v>42269</c:v>
                </c:pt>
                <c:pt idx="9">
                  <c:v>42268</c:v>
                </c:pt>
                <c:pt idx="10">
                  <c:v>42265</c:v>
                </c:pt>
                <c:pt idx="11">
                  <c:v>42264</c:v>
                </c:pt>
                <c:pt idx="12">
                  <c:v>42263</c:v>
                </c:pt>
                <c:pt idx="13">
                  <c:v>42262</c:v>
                </c:pt>
                <c:pt idx="14">
                  <c:v>42261</c:v>
                </c:pt>
                <c:pt idx="15">
                  <c:v>42258</c:v>
                </c:pt>
                <c:pt idx="16">
                  <c:v>42257</c:v>
                </c:pt>
                <c:pt idx="17">
                  <c:v>42256</c:v>
                </c:pt>
                <c:pt idx="18">
                  <c:v>42255</c:v>
                </c:pt>
                <c:pt idx="19">
                  <c:v>42251</c:v>
                </c:pt>
                <c:pt idx="20">
                  <c:v>42250</c:v>
                </c:pt>
                <c:pt idx="21">
                  <c:v>42249</c:v>
                </c:pt>
                <c:pt idx="22">
                  <c:v>42248</c:v>
                </c:pt>
                <c:pt idx="23">
                  <c:v>42247</c:v>
                </c:pt>
                <c:pt idx="24">
                  <c:v>42244</c:v>
                </c:pt>
                <c:pt idx="25">
                  <c:v>42243</c:v>
                </c:pt>
                <c:pt idx="26">
                  <c:v>42242</c:v>
                </c:pt>
                <c:pt idx="27">
                  <c:v>42241</c:v>
                </c:pt>
                <c:pt idx="28">
                  <c:v>42240</c:v>
                </c:pt>
                <c:pt idx="29">
                  <c:v>42237</c:v>
                </c:pt>
                <c:pt idx="30">
                  <c:v>42236</c:v>
                </c:pt>
                <c:pt idx="31">
                  <c:v>42235</c:v>
                </c:pt>
                <c:pt idx="32">
                  <c:v>42234</c:v>
                </c:pt>
                <c:pt idx="33">
                  <c:v>42233</c:v>
                </c:pt>
                <c:pt idx="34">
                  <c:v>42230</c:v>
                </c:pt>
                <c:pt idx="35">
                  <c:v>42229</c:v>
                </c:pt>
                <c:pt idx="36">
                  <c:v>42228</c:v>
                </c:pt>
                <c:pt idx="37">
                  <c:v>42228</c:v>
                </c:pt>
                <c:pt idx="38">
                  <c:v>42227</c:v>
                </c:pt>
                <c:pt idx="39">
                  <c:v>42226</c:v>
                </c:pt>
                <c:pt idx="40">
                  <c:v>42223</c:v>
                </c:pt>
                <c:pt idx="41">
                  <c:v>42222</c:v>
                </c:pt>
                <c:pt idx="42">
                  <c:v>42221</c:v>
                </c:pt>
                <c:pt idx="43">
                  <c:v>42220</c:v>
                </c:pt>
                <c:pt idx="44">
                  <c:v>42219</c:v>
                </c:pt>
                <c:pt idx="45">
                  <c:v>42216</c:v>
                </c:pt>
                <c:pt idx="46">
                  <c:v>42215</c:v>
                </c:pt>
                <c:pt idx="47">
                  <c:v>42214</c:v>
                </c:pt>
                <c:pt idx="48">
                  <c:v>42213</c:v>
                </c:pt>
                <c:pt idx="49">
                  <c:v>42212</c:v>
                </c:pt>
                <c:pt idx="50">
                  <c:v>42209</c:v>
                </c:pt>
                <c:pt idx="51">
                  <c:v>42208</c:v>
                </c:pt>
                <c:pt idx="52">
                  <c:v>42207</c:v>
                </c:pt>
                <c:pt idx="53">
                  <c:v>42206</c:v>
                </c:pt>
                <c:pt idx="54">
                  <c:v>42205</c:v>
                </c:pt>
                <c:pt idx="55">
                  <c:v>42202</c:v>
                </c:pt>
                <c:pt idx="56">
                  <c:v>42201</c:v>
                </c:pt>
                <c:pt idx="57">
                  <c:v>42200</c:v>
                </c:pt>
                <c:pt idx="58">
                  <c:v>42199</c:v>
                </c:pt>
                <c:pt idx="59">
                  <c:v>42198</c:v>
                </c:pt>
                <c:pt idx="60">
                  <c:v>42195</c:v>
                </c:pt>
                <c:pt idx="61">
                  <c:v>42194</c:v>
                </c:pt>
                <c:pt idx="62">
                  <c:v>42193</c:v>
                </c:pt>
                <c:pt idx="63">
                  <c:v>42192</c:v>
                </c:pt>
                <c:pt idx="64">
                  <c:v>42191</c:v>
                </c:pt>
                <c:pt idx="65">
                  <c:v>42187</c:v>
                </c:pt>
                <c:pt idx="66">
                  <c:v>42186</c:v>
                </c:pt>
              </c:numCache>
            </c:numRef>
          </c:cat>
          <c:val>
            <c:numRef>
              <c:f>UTX!$AA$2:$AA$68</c:f>
              <c:numCache>
                <c:formatCode>General</c:formatCode>
                <c:ptCount val="67"/>
                <c:pt idx="0">
                  <c:v>89.77</c:v>
                </c:pt>
                <c:pt idx="1">
                  <c:v>88.36</c:v>
                </c:pt>
                <c:pt idx="2">
                  <c:v>88.99</c:v>
                </c:pt>
                <c:pt idx="3">
                  <c:v>87.98</c:v>
                </c:pt>
                <c:pt idx="4">
                  <c:v>86.83</c:v>
                </c:pt>
                <c:pt idx="5">
                  <c:v>87.3</c:v>
                </c:pt>
                <c:pt idx="6">
                  <c:v>86.82</c:v>
                </c:pt>
                <c:pt idx="7">
                  <c:v>86.96</c:v>
                </c:pt>
                <c:pt idx="8">
                  <c:v>88.2</c:v>
                </c:pt>
                <c:pt idx="9">
                  <c:v>91.55</c:v>
                </c:pt>
                <c:pt idx="10">
                  <c:v>91.07</c:v>
                </c:pt>
                <c:pt idx="11">
                  <c:v>93.31</c:v>
                </c:pt>
                <c:pt idx="12">
                  <c:v>93.94</c:v>
                </c:pt>
                <c:pt idx="13">
                  <c:v>92.68</c:v>
                </c:pt>
                <c:pt idx="14">
                  <c:v>91.83</c:v>
                </c:pt>
                <c:pt idx="15">
                  <c:v>92.33</c:v>
                </c:pt>
                <c:pt idx="16">
                  <c:v>91.4</c:v>
                </c:pt>
                <c:pt idx="17">
                  <c:v>91.85</c:v>
                </c:pt>
                <c:pt idx="18">
                  <c:v>92.82</c:v>
                </c:pt>
                <c:pt idx="19">
                  <c:v>90.68</c:v>
                </c:pt>
                <c:pt idx="20">
                  <c:v>91.91</c:v>
                </c:pt>
                <c:pt idx="21">
                  <c:v>91.24</c:v>
                </c:pt>
                <c:pt idx="22">
                  <c:v>89.72</c:v>
                </c:pt>
                <c:pt idx="23">
                  <c:v>91.61</c:v>
                </c:pt>
                <c:pt idx="24">
                  <c:v>93.24</c:v>
                </c:pt>
                <c:pt idx="25">
                  <c:v>93.27</c:v>
                </c:pt>
                <c:pt idx="26">
                  <c:v>91.56</c:v>
                </c:pt>
                <c:pt idx="27">
                  <c:v>88.8</c:v>
                </c:pt>
                <c:pt idx="28">
                  <c:v>90.87</c:v>
                </c:pt>
                <c:pt idx="29">
                  <c:v>93.01</c:v>
                </c:pt>
                <c:pt idx="30">
                  <c:v>95.82</c:v>
                </c:pt>
                <c:pt idx="31">
                  <c:v>98.21</c:v>
                </c:pt>
                <c:pt idx="32">
                  <c:v>99.41</c:v>
                </c:pt>
                <c:pt idx="33">
                  <c:v>99.36</c:v>
                </c:pt>
                <c:pt idx="34">
                  <c:v>98.7</c:v>
                </c:pt>
                <c:pt idx="35">
                  <c:v>98.38</c:v>
                </c:pt>
                <c:pt idx="36">
                  <c:v>98.69</c:v>
                </c:pt>
                <c:pt idx="38">
                  <c:v>98.61</c:v>
                </c:pt>
                <c:pt idx="39">
                  <c:v>99.55</c:v>
                </c:pt>
                <c:pt idx="40">
                  <c:v>98.29</c:v>
                </c:pt>
                <c:pt idx="41">
                  <c:v>98.98</c:v>
                </c:pt>
                <c:pt idx="42">
                  <c:v>98.87</c:v>
                </c:pt>
                <c:pt idx="43">
                  <c:v>99.03</c:v>
                </c:pt>
                <c:pt idx="44">
                  <c:v>99.42</c:v>
                </c:pt>
                <c:pt idx="45">
                  <c:v>100.31</c:v>
                </c:pt>
                <c:pt idx="46">
                  <c:v>100.73</c:v>
                </c:pt>
                <c:pt idx="47">
                  <c:v>99.36</c:v>
                </c:pt>
                <c:pt idx="48">
                  <c:v>98.97</c:v>
                </c:pt>
                <c:pt idx="49">
                  <c:v>98.87</c:v>
                </c:pt>
                <c:pt idx="50">
                  <c:v>99.31</c:v>
                </c:pt>
                <c:pt idx="51">
                  <c:v>101.14</c:v>
                </c:pt>
                <c:pt idx="52">
                  <c:v>101.55</c:v>
                </c:pt>
                <c:pt idx="53">
                  <c:v>102.71</c:v>
                </c:pt>
                <c:pt idx="54">
                  <c:v>110.48</c:v>
                </c:pt>
                <c:pt idx="55">
                  <c:v>110.74</c:v>
                </c:pt>
                <c:pt idx="56">
                  <c:v>111.26</c:v>
                </c:pt>
                <c:pt idx="57">
                  <c:v>111.25</c:v>
                </c:pt>
                <c:pt idx="58">
                  <c:v>111.51</c:v>
                </c:pt>
                <c:pt idx="59">
                  <c:v>111.58</c:v>
                </c:pt>
                <c:pt idx="60">
                  <c:v>110.18</c:v>
                </c:pt>
                <c:pt idx="61">
                  <c:v>108.92</c:v>
                </c:pt>
                <c:pt idx="62">
                  <c:v>108.67</c:v>
                </c:pt>
                <c:pt idx="63">
                  <c:v>110.09</c:v>
                </c:pt>
                <c:pt idx="64">
                  <c:v>109.36</c:v>
                </c:pt>
                <c:pt idx="65">
                  <c:v>109.56</c:v>
                </c:pt>
                <c:pt idx="66">
                  <c:v>110.82</c:v>
                </c:pt>
              </c:numCache>
            </c:numRef>
          </c: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570566944"/>
        <c:axId val="570570080"/>
      </c:lineChart>
      <c:dateAx>
        <c:axId val="570566944"/>
        <c:scaling>
          <c:orientation val="minMax"/>
        </c:scaling>
        <c:delete val="0"/>
        <c:axPos val="b"/>
        <c:numFmt formatCode="d\-mmm\-yy" sourceLinked="1"/>
        <c:majorTickMark val="out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570570080"/>
        <c:crosses val="autoZero"/>
        <c:auto val="1"/>
        <c:lblOffset val="100"/>
        <c:baseTimeUnit val="days"/>
      </c:dateAx>
      <c:valAx>
        <c:axId val="570570080"/>
        <c:scaling>
          <c:orientation val="minMax"/>
          <c:min val="80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570566944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25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layout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lineChart>
        <c:grouping val="standard"/>
        <c:varyColors val="0"/>
        <c:ser>
          <c:idx val="0"/>
          <c:order val="0"/>
          <c:tx>
            <c:strRef>
              <c:f>UNH!$AA$1</c:f>
              <c:strCache>
                <c:ptCount val="1"/>
                <c:pt idx="0">
                  <c:v>Close</c:v>
                </c:pt>
              </c:strCache>
            </c:strRef>
          </c:tx>
          <c:spPr>
            <a:ln w="15875" cap="rnd">
              <a:solidFill>
                <a:srgbClr val="00B0F0"/>
              </a:solidFill>
              <a:round/>
            </a:ln>
            <a:effectLst/>
          </c:spPr>
          <c:marker>
            <c:symbol val="square"/>
            <c:size val="4"/>
            <c:spPr>
              <a:solidFill>
                <a:srgbClr val="FF0000"/>
              </a:solidFill>
              <a:ln w="9525">
                <a:solidFill>
                  <a:schemeClr val="accent1"/>
                </a:solidFill>
              </a:ln>
              <a:effectLst/>
            </c:spPr>
          </c:marker>
          <c:cat>
            <c:numRef>
              <c:f>UNH!$W$2:$W$68</c:f>
              <c:numCache>
                <c:formatCode>d\-mmm\-yy</c:formatCode>
                <c:ptCount val="67"/>
                <c:pt idx="0">
                  <c:v>42279</c:v>
                </c:pt>
                <c:pt idx="1">
                  <c:v>42278</c:v>
                </c:pt>
                <c:pt idx="2">
                  <c:v>42277</c:v>
                </c:pt>
                <c:pt idx="3">
                  <c:v>42276</c:v>
                </c:pt>
                <c:pt idx="4">
                  <c:v>42275</c:v>
                </c:pt>
                <c:pt idx="5">
                  <c:v>42272</c:v>
                </c:pt>
                <c:pt idx="6">
                  <c:v>42271</c:v>
                </c:pt>
                <c:pt idx="7">
                  <c:v>42270</c:v>
                </c:pt>
                <c:pt idx="8">
                  <c:v>42269</c:v>
                </c:pt>
                <c:pt idx="9">
                  <c:v>42268</c:v>
                </c:pt>
                <c:pt idx="10">
                  <c:v>42265</c:v>
                </c:pt>
                <c:pt idx="11">
                  <c:v>42264</c:v>
                </c:pt>
                <c:pt idx="12">
                  <c:v>42263</c:v>
                </c:pt>
                <c:pt idx="13">
                  <c:v>42262</c:v>
                </c:pt>
                <c:pt idx="14">
                  <c:v>42261</c:v>
                </c:pt>
                <c:pt idx="15">
                  <c:v>42258</c:v>
                </c:pt>
                <c:pt idx="16">
                  <c:v>42257</c:v>
                </c:pt>
                <c:pt idx="17">
                  <c:v>42256</c:v>
                </c:pt>
                <c:pt idx="18">
                  <c:v>42256</c:v>
                </c:pt>
                <c:pt idx="19">
                  <c:v>42255</c:v>
                </c:pt>
                <c:pt idx="20">
                  <c:v>42251</c:v>
                </c:pt>
                <c:pt idx="21">
                  <c:v>42250</c:v>
                </c:pt>
                <c:pt idx="22">
                  <c:v>42249</c:v>
                </c:pt>
                <c:pt idx="23">
                  <c:v>42248</c:v>
                </c:pt>
                <c:pt idx="24">
                  <c:v>42247</c:v>
                </c:pt>
                <c:pt idx="25">
                  <c:v>42244</c:v>
                </c:pt>
                <c:pt idx="26">
                  <c:v>42243</c:v>
                </c:pt>
                <c:pt idx="27">
                  <c:v>42242</c:v>
                </c:pt>
                <c:pt idx="28">
                  <c:v>42241</c:v>
                </c:pt>
                <c:pt idx="29">
                  <c:v>42240</c:v>
                </c:pt>
                <c:pt idx="30">
                  <c:v>42237</c:v>
                </c:pt>
                <c:pt idx="31">
                  <c:v>42236</c:v>
                </c:pt>
                <c:pt idx="32">
                  <c:v>42235</c:v>
                </c:pt>
                <c:pt idx="33">
                  <c:v>42234</c:v>
                </c:pt>
                <c:pt idx="34">
                  <c:v>42233</c:v>
                </c:pt>
                <c:pt idx="35">
                  <c:v>42230</c:v>
                </c:pt>
                <c:pt idx="36">
                  <c:v>42229</c:v>
                </c:pt>
                <c:pt idx="37">
                  <c:v>42228</c:v>
                </c:pt>
                <c:pt idx="38">
                  <c:v>42227</c:v>
                </c:pt>
                <c:pt idx="39">
                  <c:v>42226</c:v>
                </c:pt>
                <c:pt idx="40">
                  <c:v>42223</c:v>
                </c:pt>
                <c:pt idx="41">
                  <c:v>42222</c:v>
                </c:pt>
                <c:pt idx="42">
                  <c:v>42221</c:v>
                </c:pt>
                <c:pt idx="43">
                  <c:v>42220</c:v>
                </c:pt>
                <c:pt idx="44">
                  <c:v>42219</c:v>
                </c:pt>
                <c:pt idx="45">
                  <c:v>42216</c:v>
                </c:pt>
                <c:pt idx="46">
                  <c:v>42215</c:v>
                </c:pt>
                <c:pt idx="47">
                  <c:v>42214</c:v>
                </c:pt>
                <c:pt idx="48">
                  <c:v>42213</c:v>
                </c:pt>
                <c:pt idx="49">
                  <c:v>42212</c:v>
                </c:pt>
                <c:pt idx="50">
                  <c:v>42209</c:v>
                </c:pt>
                <c:pt idx="51">
                  <c:v>42208</c:v>
                </c:pt>
                <c:pt idx="52">
                  <c:v>42207</c:v>
                </c:pt>
                <c:pt idx="53">
                  <c:v>42206</c:v>
                </c:pt>
                <c:pt idx="54">
                  <c:v>42205</c:v>
                </c:pt>
                <c:pt idx="55">
                  <c:v>42202</c:v>
                </c:pt>
                <c:pt idx="56">
                  <c:v>42201</c:v>
                </c:pt>
                <c:pt idx="57">
                  <c:v>42200</c:v>
                </c:pt>
                <c:pt idx="58">
                  <c:v>42199</c:v>
                </c:pt>
                <c:pt idx="59">
                  <c:v>42198</c:v>
                </c:pt>
                <c:pt idx="60">
                  <c:v>42195</c:v>
                </c:pt>
                <c:pt idx="61">
                  <c:v>42194</c:v>
                </c:pt>
                <c:pt idx="62">
                  <c:v>42193</c:v>
                </c:pt>
                <c:pt idx="63">
                  <c:v>42192</c:v>
                </c:pt>
                <c:pt idx="64">
                  <c:v>42191</c:v>
                </c:pt>
                <c:pt idx="65">
                  <c:v>42187</c:v>
                </c:pt>
                <c:pt idx="66">
                  <c:v>42186</c:v>
                </c:pt>
              </c:numCache>
            </c:numRef>
          </c:cat>
          <c:val>
            <c:numRef>
              <c:f>UNH!$AA$2:$AA$68</c:f>
              <c:numCache>
                <c:formatCode>General</c:formatCode>
                <c:ptCount val="67"/>
                <c:pt idx="0">
                  <c:v>118.83</c:v>
                </c:pt>
                <c:pt idx="1">
                  <c:v>116.61</c:v>
                </c:pt>
                <c:pt idx="2">
                  <c:v>116.01</c:v>
                </c:pt>
                <c:pt idx="3">
                  <c:v>114.22</c:v>
                </c:pt>
                <c:pt idx="4">
                  <c:v>112.7</c:v>
                </c:pt>
                <c:pt idx="5">
                  <c:v>116.37</c:v>
                </c:pt>
                <c:pt idx="6">
                  <c:v>121.09</c:v>
                </c:pt>
                <c:pt idx="7">
                  <c:v>123.28</c:v>
                </c:pt>
                <c:pt idx="8">
                  <c:v>122.93</c:v>
                </c:pt>
                <c:pt idx="9">
                  <c:v>123.94</c:v>
                </c:pt>
                <c:pt idx="10">
                  <c:v>122.47</c:v>
                </c:pt>
                <c:pt idx="11">
                  <c:v>123.26</c:v>
                </c:pt>
                <c:pt idx="12">
                  <c:v>121.15</c:v>
                </c:pt>
                <c:pt idx="13">
                  <c:v>120.03</c:v>
                </c:pt>
                <c:pt idx="14">
                  <c:v>117.8</c:v>
                </c:pt>
                <c:pt idx="15">
                  <c:v>118.7</c:v>
                </c:pt>
                <c:pt idx="16">
                  <c:v>116.77</c:v>
                </c:pt>
                <c:pt idx="17">
                  <c:v>115.08</c:v>
                </c:pt>
                <c:pt idx="19">
                  <c:v>116.09</c:v>
                </c:pt>
                <c:pt idx="20">
                  <c:v>112.36</c:v>
                </c:pt>
                <c:pt idx="21">
                  <c:v>113.99</c:v>
                </c:pt>
                <c:pt idx="22">
                  <c:v>114.23</c:v>
                </c:pt>
                <c:pt idx="23">
                  <c:v>112.63</c:v>
                </c:pt>
                <c:pt idx="24">
                  <c:v>115.7</c:v>
                </c:pt>
                <c:pt idx="25">
                  <c:v>117.28</c:v>
                </c:pt>
                <c:pt idx="26">
                  <c:v>117.77</c:v>
                </c:pt>
                <c:pt idx="27">
                  <c:v>113.46</c:v>
                </c:pt>
                <c:pt idx="28">
                  <c:v>109.98</c:v>
                </c:pt>
                <c:pt idx="29">
                  <c:v>110.43</c:v>
                </c:pt>
                <c:pt idx="30">
                  <c:v>116.28</c:v>
                </c:pt>
                <c:pt idx="31">
                  <c:v>119.79</c:v>
                </c:pt>
                <c:pt idx="32">
                  <c:v>123.22</c:v>
                </c:pt>
                <c:pt idx="33">
                  <c:v>125.5</c:v>
                </c:pt>
                <c:pt idx="34">
                  <c:v>123.82</c:v>
                </c:pt>
                <c:pt idx="35">
                  <c:v>121.02</c:v>
                </c:pt>
                <c:pt idx="36">
                  <c:v>120.52</c:v>
                </c:pt>
                <c:pt idx="37">
                  <c:v>121.2</c:v>
                </c:pt>
                <c:pt idx="38">
                  <c:v>122.26</c:v>
                </c:pt>
                <c:pt idx="39">
                  <c:v>122.48</c:v>
                </c:pt>
                <c:pt idx="40">
                  <c:v>121.82</c:v>
                </c:pt>
                <c:pt idx="41">
                  <c:v>122.04</c:v>
                </c:pt>
                <c:pt idx="42">
                  <c:v>123.92</c:v>
                </c:pt>
                <c:pt idx="43">
                  <c:v>120.84</c:v>
                </c:pt>
                <c:pt idx="44">
                  <c:v>120.89</c:v>
                </c:pt>
                <c:pt idx="45">
                  <c:v>121.4</c:v>
                </c:pt>
                <c:pt idx="46">
                  <c:v>120.56</c:v>
                </c:pt>
                <c:pt idx="47">
                  <c:v>121.52</c:v>
                </c:pt>
                <c:pt idx="48">
                  <c:v>121.52</c:v>
                </c:pt>
                <c:pt idx="49">
                  <c:v>117.88</c:v>
                </c:pt>
                <c:pt idx="50">
                  <c:v>117.94</c:v>
                </c:pt>
                <c:pt idx="51">
                  <c:v>119.33</c:v>
                </c:pt>
                <c:pt idx="52">
                  <c:v>120.61</c:v>
                </c:pt>
                <c:pt idx="53">
                  <c:v>120.86</c:v>
                </c:pt>
                <c:pt idx="54">
                  <c:v>122.65</c:v>
                </c:pt>
                <c:pt idx="55">
                  <c:v>123.85</c:v>
                </c:pt>
                <c:pt idx="56">
                  <c:v>124.93</c:v>
                </c:pt>
                <c:pt idx="57">
                  <c:v>125.86</c:v>
                </c:pt>
                <c:pt idx="58">
                  <c:v>125</c:v>
                </c:pt>
                <c:pt idx="59">
                  <c:v>122.45</c:v>
                </c:pt>
                <c:pt idx="60">
                  <c:v>122.15</c:v>
                </c:pt>
                <c:pt idx="61">
                  <c:v>119.34</c:v>
                </c:pt>
                <c:pt idx="62">
                  <c:v>118.78</c:v>
                </c:pt>
                <c:pt idx="63">
                  <c:v>120.7</c:v>
                </c:pt>
                <c:pt idx="64">
                  <c:v>122.16</c:v>
                </c:pt>
                <c:pt idx="65">
                  <c:v>121.81</c:v>
                </c:pt>
                <c:pt idx="66">
                  <c:v>123.38</c:v>
                </c:pt>
              </c:numCache>
            </c:numRef>
          </c: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419123728"/>
        <c:axId val="419124120"/>
      </c:lineChart>
      <c:dateAx>
        <c:axId val="419123728"/>
        <c:scaling>
          <c:orientation val="minMax"/>
        </c:scaling>
        <c:delete val="0"/>
        <c:axPos val="b"/>
        <c:numFmt formatCode="d\-mmm\-yy" sourceLinked="1"/>
        <c:majorTickMark val="out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419124120"/>
        <c:crosses val="autoZero"/>
        <c:auto val="1"/>
        <c:lblOffset val="100"/>
        <c:baseTimeUnit val="days"/>
      </c:dateAx>
      <c:valAx>
        <c:axId val="419124120"/>
        <c:scaling>
          <c:orientation val="minMax"/>
          <c:min val="107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419123728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26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600" b="1" i="0" u="none" strike="noStrike" kern="1200" spc="100" baseline="0">
              <a:solidFill>
                <a:schemeClr val="lt1">
                  <a:lumMod val="95000"/>
                </a:schemeClr>
              </a:solidFill>
              <a:effectLst>
                <a:outerShdw blurRad="50800" dist="38100" dir="5400000" algn="t" rotWithShape="0">
                  <a:prstClr val="black">
                    <a:alpha val="40000"/>
                  </a:prstClr>
                </a:outerShdw>
              </a:effectLst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lineChart>
        <c:grouping val="standard"/>
        <c:varyColors val="0"/>
        <c:ser>
          <c:idx val="0"/>
          <c:order val="0"/>
          <c:tx>
            <c:strRef>
              <c:f>BIIB!$AA$1</c:f>
              <c:strCache>
                <c:ptCount val="1"/>
                <c:pt idx="0">
                  <c:v>Close</c:v>
                </c:pt>
              </c:strCache>
            </c:strRef>
          </c:tx>
          <c:spPr>
            <a:ln w="34925" cap="rnd">
              <a:solidFill>
                <a:schemeClr val="accent1"/>
              </a:solidFill>
              <a:round/>
            </a:ln>
            <a:effectLst>
              <a:outerShdw blurRad="57150" dist="19050" dir="5400000" algn="ctr" rotWithShape="0">
                <a:srgbClr val="000000">
                  <a:alpha val="63000"/>
                </a:srgbClr>
              </a:outerShdw>
            </a:effectLst>
          </c:spPr>
          <c:marker>
            <c:symbol val="square"/>
            <c:size val="2"/>
            <c:spPr>
              <a:gradFill rotWithShape="1">
                <a:gsLst>
                  <a:gs pos="0">
                    <a:schemeClr val="accent1">
                      <a:satMod val="103000"/>
                      <a:lumMod val="102000"/>
                      <a:tint val="94000"/>
                    </a:schemeClr>
                  </a:gs>
                  <a:gs pos="50000">
                    <a:schemeClr val="accent1">
                      <a:satMod val="110000"/>
                      <a:lumMod val="100000"/>
                      <a:shade val="100000"/>
                    </a:schemeClr>
                  </a:gs>
                  <a:gs pos="100000">
                    <a:schemeClr val="accent1">
                      <a:lumMod val="99000"/>
                      <a:satMod val="120000"/>
                      <a:shade val="78000"/>
                    </a:schemeClr>
                  </a:gs>
                </a:gsLst>
                <a:lin ang="5400000" scaled="0"/>
              </a:gradFill>
              <a:ln w="9525">
                <a:solidFill>
                  <a:srgbClr val="FF0000"/>
                </a:solidFill>
                <a:round/>
              </a:ln>
              <a:effectLst>
                <a:outerShdw blurRad="57150" dist="19050" dir="5400000" algn="ctr" rotWithShape="0">
                  <a:srgbClr val="000000">
                    <a:alpha val="63000"/>
                  </a:srgbClr>
                </a:outerShdw>
              </a:effectLst>
            </c:spPr>
          </c:marker>
          <c:cat>
            <c:strRef>
              <c:f>BIIB!$W$2:$W$68</c:f>
              <c:strCache>
                <c:ptCount val="67"/>
                <c:pt idx="0">
                  <c:v>1-Oct-15</c:v>
                </c:pt>
                <c:pt idx="1">
                  <c:v>30-Sep-15</c:v>
                </c:pt>
                <c:pt idx="2">
                  <c:v>29-Sep-15</c:v>
                </c:pt>
                <c:pt idx="3">
                  <c:v>28-Sep-15</c:v>
                </c:pt>
                <c:pt idx="4">
                  <c:v>25-Sep-15</c:v>
                </c:pt>
                <c:pt idx="5">
                  <c:v>24-Sep-15</c:v>
                </c:pt>
                <c:pt idx="6">
                  <c:v>23-Sep-15</c:v>
                </c:pt>
                <c:pt idx="7">
                  <c:v>22-Sep-15</c:v>
                </c:pt>
                <c:pt idx="8">
                  <c:v>21-Sep-15</c:v>
                </c:pt>
                <c:pt idx="9">
                  <c:v>18-Sep-15</c:v>
                </c:pt>
                <c:pt idx="10">
                  <c:v>17-Sep-15</c:v>
                </c:pt>
                <c:pt idx="11">
                  <c:v>16-Sep-15</c:v>
                </c:pt>
                <c:pt idx="12">
                  <c:v>15-Sep-15</c:v>
                </c:pt>
                <c:pt idx="13">
                  <c:v>14-Sep-15</c:v>
                </c:pt>
                <c:pt idx="14">
                  <c:v>11-Sep-15</c:v>
                </c:pt>
                <c:pt idx="15">
                  <c:v>10-Sep-15</c:v>
                </c:pt>
                <c:pt idx="16">
                  <c:v>9-Sep-15</c:v>
                </c:pt>
                <c:pt idx="17">
                  <c:v>8-Sep-15</c:v>
                </c:pt>
                <c:pt idx="18">
                  <c:v>4-Sep-15</c:v>
                </c:pt>
                <c:pt idx="19">
                  <c:v>3-Sep-15</c:v>
                </c:pt>
                <c:pt idx="20">
                  <c:v>2-Sep-15</c:v>
                </c:pt>
                <c:pt idx="21">
                  <c:v>1-Sep-15</c:v>
                </c:pt>
                <c:pt idx="22">
                  <c:v>31-Aug-15</c:v>
                </c:pt>
                <c:pt idx="23">
                  <c:v>28-Aug-15</c:v>
                </c:pt>
                <c:pt idx="24">
                  <c:v>27-Aug-15</c:v>
                </c:pt>
                <c:pt idx="25">
                  <c:v>26-Aug-15</c:v>
                </c:pt>
                <c:pt idx="26">
                  <c:v>25-Aug-15</c:v>
                </c:pt>
                <c:pt idx="27">
                  <c:v>24-Aug-15</c:v>
                </c:pt>
                <c:pt idx="28">
                  <c:v>21-Aug-15</c:v>
                </c:pt>
                <c:pt idx="29">
                  <c:v>20-Aug-15</c:v>
                </c:pt>
                <c:pt idx="30">
                  <c:v>19-Aug-15</c:v>
                </c:pt>
                <c:pt idx="31">
                  <c:v>18-Aug-15</c:v>
                </c:pt>
                <c:pt idx="32">
                  <c:v>17-Aug-15</c:v>
                </c:pt>
                <c:pt idx="33">
                  <c:v>14-Aug-15</c:v>
                </c:pt>
                <c:pt idx="34">
                  <c:v>13-Aug-15</c:v>
                </c:pt>
                <c:pt idx="35">
                  <c:v>12-Aug-15</c:v>
                </c:pt>
                <c:pt idx="36">
                  <c:v>11-Aug-15</c:v>
                </c:pt>
                <c:pt idx="37">
                  <c:v>10-Aug-15</c:v>
                </c:pt>
                <c:pt idx="38">
                  <c:v>7-Aug-15</c:v>
                </c:pt>
                <c:pt idx="39">
                  <c:v>6-Aug-15</c:v>
                </c:pt>
                <c:pt idx="40">
                  <c:v>5-Aug-15</c:v>
                </c:pt>
                <c:pt idx="41">
                  <c:v>4-Aug-15</c:v>
                </c:pt>
                <c:pt idx="42">
                  <c:v>3-Aug-15</c:v>
                </c:pt>
                <c:pt idx="43">
                  <c:v>31-Jul-15</c:v>
                </c:pt>
                <c:pt idx="44">
                  <c:v>30-Jul-15</c:v>
                </c:pt>
                <c:pt idx="45">
                  <c:v>29-Jul-15</c:v>
                </c:pt>
                <c:pt idx="46">
                  <c:v>28-Jul-15</c:v>
                </c:pt>
                <c:pt idx="47">
                  <c:v>27-Jul-15</c:v>
                </c:pt>
                <c:pt idx="48">
                  <c:v>24-Jul-15</c:v>
                </c:pt>
                <c:pt idx="49">
                  <c:v>23-Jul-15</c:v>
                </c:pt>
                <c:pt idx="50">
                  <c:v>22-Jul-15</c:v>
                </c:pt>
                <c:pt idx="51">
                  <c:v>21-Jul-15</c:v>
                </c:pt>
                <c:pt idx="52">
                  <c:v>20-Jul-15</c:v>
                </c:pt>
                <c:pt idx="53">
                  <c:v>17-Jul-15</c:v>
                </c:pt>
                <c:pt idx="54">
                  <c:v>16-Jul-15</c:v>
                </c:pt>
                <c:pt idx="55">
                  <c:v>15-Jul-15</c:v>
                </c:pt>
                <c:pt idx="56">
                  <c:v>14-Jul-15</c:v>
                </c:pt>
                <c:pt idx="57">
                  <c:v>13-Jul-15</c:v>
                </c:pt>
                <c:pt idx="58">
                  <c:v>10-Jul-15</c:v>
                </c:pt>
                <c:pt idx="59">
                  <c:v>9-Jul-15</c:v>
                </c:pt>
                <c:pt idx="60">
                  <c:v>8-Jul-15</c:v>
                </c:pt>
                <c:pt idx="61">
                  <c:v>7-Jul-15</c:v>
                </c:pt>
                <c:pt idx="62">
                  <c:v>6-Jul-15</c:v>
                </c:pt>
                <c:pt idx="63">
                  <c:v>2-Jul-15</c:v>
                </c:pt>
                <c:pt idx="64">
                  <c:v>1-Jul-15</c:v>
                </c:pt>
                <c:pt idx="65">
                  <c:v>30-Jun-15</c:v>
                </c:pt>
                <c:pt idx="66">
                  <c:v>* Close price adjusted for dividends and splits.</c:v>
                </c:pt>
              </c:strCache>
            </c:strRef>
          </c:cat>
          <c:val>
            <c:numRef>
              <c:f>BIIB!$AA$2:$AA$68</c:f>
              <c:numCache>
                <c:formatCode>General</c:formatCode>
                <c:ptCount val="67"/>
                <c:pt idx="0">
                  <c:v>287.3</c:v>
                </c:pt>
                <c:pt idx="1">
                  <c:v>291.81</c:v>
                </c:pt>
                <c:pt idx="2">
                  <c:v>278.23</c:v>
                </c:pt>
                <c:pt idx="3">
                  <c:v>272.27999999999997</c:v>
                </c:pt>
                <c:pt idx="4">
                  <c:v>284.79000000000002</c:v>
                </c:pt>
                <c:pt idx="5">
                  <c:v>293.01</c:v>
                </c:pt>
                <c:pt idx="6">
                  <c:v>298.33999999999997</c:v>
                </c:pt>
                <c:pt idx="7">
                  <c:v>299.06</c:v>
                </c:pt>
                <c:pt idx="8">
                  <c:v>297.16000000000003</c:v>
                </c:pt>
                <c:pt idx="9">
                  <c:v>314.67</c:v>
                </c:pt>
                <c:pt idx="10">
                  <c:v>325.3</c:v>
                </c:pt>
                <c:pt idx="11">
                  <c:v>319.56</c:v>
                </c:pt>
                <c:pt idx="12">
                  <c:v>319.86</c:v>
                </c:pt>
                <c:pt idx="13">
                  <c:v>316.23</c:v>
                </c:pt>
                <c:pt idx="14">
                  <c:v>315.37</c:v>
                </c:pt>
                <c:pt idx="15">
                  <c:v>312.62</c:v>
                </c:pt>
                <c:pt idx="16">
                  <c:v>303.48</c:v>
                </c:pt>
                <c:pt idx="17">
                  <c:v>308.74</c:v>
                </c:pt>
                <c:pt idx="18">
                  <c:v>302.26</c:v>
                </c:pt>
                <c:pt idx="19">
                  <c:v>301.63</c:v>
                </c:pt>
                <c:pt idx="20">
                  <c:v>304.20999999999998</c:v>
                </c:pt>
                <c:pt idx="21">
                  <c:v>292.5</c:v>
                </c:pt>
                <c:pt idx="22">
                  <c:v>297.3</c:v>
                </c:pt>
                <c:pt idx="23">
                  <c:v>303.69</c:v>
                </c:pt>
                <c:pt idx="24">
                  <c:v>304.49</c:v>
                </c:pt>
                <c:pt idx="25">
                  <c:v>298.25</c:v>
                </c:pt>
                <c:pt idx="26">
                  <c:v>281.75</c:v>
                </c:pt>
                <c:pt idx="27">
                  <c:v>278.35000000000002</c:v>
                </c:pt>
                <c:pt idx="28">
                  <c:v>295.64</c:v>
                </c:pt>
                <c:pt idx="29">
                  <c:v>309.89999999999998</c:v>
                </c:pt>
                <c:pt idx="30">
                  <c:v>315.82</c:v>
                </c:pt>
                <c:pt idx="31">
                  <c:v>312.13</c:v>
                </c:pt>
                <c:pt idx="32">
                  <c:v>316.08</c:v>
                </c:pt>
                <c:pt idx="33">
                  <c:v>312.61</c:v>
                </c:pt>
                <c:pt idx="34">
                  <c:v>313.91000000000003</c:v>
                </c:pt>
                <c:pt idx="35">
                  <c:v>316.73</c:v>
                </c:pt>
                <c:pt idx="36">
                  <c:v>314.85000000000002</c:v>
                </c:pt>
                <c:pt idx="37">
                  <c:v>314.94</c:v>
                </c:pt>
                <c:pt idx="38">
                  <c:v>309</c:v>
                </c:pt>
                <c:pt idx="39">
                  <c:v>316.60000000000002</c:v>
                </c:pt>
                <c:pt idx="40">
                  <c:v>335.41</c:v>
                </c:pt>
                <c:pt idx="41">
                  <c:v>330.38</c:v>
                </c:pt>
                <c:pt idx="42">
                  <c:v>324.38</c:v>
                </c:pt>
                <c:pt idx="43">
                  <c:v>318.77999999999997</c:v>
                </c:pt>
                <c:pt idx="44">
                  <c:v>317</c:v>
                </c:pt>
                <c:pt idx="45">
                  <c:v>313.33999999999997</c:v>
                </c:pt>
                <c:pt idx="46">
                  <c:v>319.93</c:v>
                </c:pt>
                <c:pt idx="47">
                  <c:v>309.43</c:v>
                </c:pt>
                <c:pt idx="48">
                  <c:v>300.02999999999997</c:v>
                </c:pt>
                <c:pt idx="49">
                  <c:v>385.05</c:v>
                </c:pt>
                <c:pt idx="50">
                  <c:v>391.74</c:v>
                </c:pt>
                <c:pt idx="51">
                  <c:v>409.5</c:v>
                </c:pt>
                <c:pt idx="52">
                  <c:v>408.93</c:v>
                </c:pt>
                <c:pt idx="53">
                  <c:v>404.66</c:v>
                </c:pt>
                <c:pt idx="54">
                  <c:v>403.73</c:v>
                </c:pt>
                <c:pt idx="55">
                  <c:v>400.55</c:v>
                </c:pt>
                <c:pt idx="56">
                  <c:v>400.2</c:v>
                </c:pt>
                <c:pt idx="57">
                  <c:v>391.23</c:v>
                </c:pt>
                <c:pt idx="58">
                  <c:v>388.23</c:v>
                </c:pt>
                <c:pt idx="59">
                  <c:v>399.29</c:v>
                </c:pt>
                <c:pt idx="60">
                  <c:v>397.68</c:v>
                </c:pt>
                <c:pt idx="61">
                  <c:v>408.06</c:v>
                </c:pt>
                <c:pt idx="62">
                  <c:v>404.63</c:v>
                </c:pt>
                <c:pt idx="63">
                  <c:v>404.28</c:v>
                </c:pt>
                <c:pt idx="64">
                  <c:v>405.41</c:v>
                </c:pt>
                <c:pt idx="65">
                  <c:v>403.94</c:v>
                </c:pt>
              </c:numCache>
            </c:numRef>
          </c: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420811528"/>
        <c:axId val="420811920"/>
      </c:lineChart>
      <c:catAx>
        <c:axId val="420811528"/>
        <c:scaling>
          <c:orientation val="maxMin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lt1">
                <a:lumMod val="95000"/>
                <a:alpha val="10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lt1">
                    <a:lumMod val="8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420811920"/>
        <c:crosses val="autoZero"/>
        <c:auto val="1"/>
        <c:lblAlgn val="ctr"/>
        <c:lblOffset val="100"/>
        <c:noMultiLvlLbl val="0"/>
      </c:catAx>
      <c:valAx>
        <c:axId val="420811920"/>
        <c:scaling>
          <c:orientation val="minMax"/>
          <c:min val="250"/>
        </c:scaling>
        <c:delete val="0"/>
        <c:axPos val="r"/>
        <c:majorGridlines>
          <c:spPr>
            <a:ln w="9525" cap="flat" cmpd="sng" algn="ctr">
              <a:solidFill>
                <a:schemeClr val="lt1">
                  <a:lumMod val="95000"/>
                  <a:alpha val="10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lt1">
                    <a:lumMod val="8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420811528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gradFill flip="none" rotWithShape="1">
      <a:gsLst>
        <a:gs pos="0">
          <a:schemeClr val="dk1">
            <a:lumMod val="65000"/>
            <a:lumOff val="35000"/>
          </a:schemeClr>
        </a:gs>
        <a:gs pos="100000">
          <a:schemeClr val="dk1">
            <a:lumMod val="85000"/>
            <a:lumOff val="15000"/>
          </a:schemeClr>
        </a:gs>
      </a:gsLst>
      <a:path path="circle">
        <a:fillToRect l="50000" t="50000" r="50000" b="50000"/>
      </a:path>
      <a:tileRect/>
    </a:gradFill>
    <a:ln>
      <a:noFill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27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600" b="1" i="0" u="none" strike="noStrike" kern="1200" spc="100" baseline="0">
              <a:solidFill>
                <a:schemeClr val="lt1">
                  <a:lumMod val="95000"/>
                </a:schemeClr>
              </a:solidFill>
              <a:effectLst>
                <a:outerShdw blurRad="50800" dist="38100" dir="5400000" algn="t" rotWithShape="0">
                  <a:prstClr val="black">
                    <a:alpha val="40000"/>
                  </a:prstClr>
                </a:outerShdw>
              </a:effectLst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lineChart>
        <c:grouping val="standard"/>
        <c:varyColors val="0"/>
        <c:ser>
          <c:idx val="0"/>
          <c:order val="0"/>
          <c:tx>
            <c:strRef>
              <c:f>AAVL!$AA$1</c:f>
              <c:strCache>
                <c:ptCount val="1"/>
                <c:pt idx="0">
                  <c:v>Close</c:v>
                </c:pt>
              </c:strCache>
            </c:strRef>
          </c:tx>
          <c:spPr>
            <a:ln w="34925" cap="rnd">
              <a:solidFill>
                <a:schemeClr val="accent1"/>
              </a:solidFill>
              <a:round/>
            </a:ln>
            <a:effectLst>
              <a:outerShdw blurRad="57150" dist="19050" dir="5400000" algn="ctr" rotWithShape="0">
                <a:srgbClr val="000000">
                  <a:alpha val="63000"/>
                </a:srgbClr>
              </a:outerShdw>
            </a:effectLst>
          </c:spPr>
          <c:marker>
            <c:symbol val="diamond"/>
            <c:size val="2"/>
            <c:spPr>
              <a:gradFill rotWithShape="1">
                <a:gsLst>
                  <a:gs pos="0">
                    <a:schemeClr val="accent1">
                      <a:satMod val="103000"/>
                      <a:lumMod val="102000"/>
                      <a:tint val="94000"/>
                    </a:schemeClr>
                  </a:gs>
                  <a:gs pos="50000">
                    <a:schemeClr val="accent1">
                      <a:satMod val="110000"/>
                      <a:lumMod val="100000"/>
                      <a:shade val="100000"/>
                    </a:schemeClr>
                  </a:gs>
                  <a:gs pos="100000">
                    <a:schemeClr val="accent1">
                      <a:lumMod val="99000"/>
                      <a:satMod val="120000"/>
                      <a:shade val="78000"/>
                    </a:schemeClr>
                  </a:gs>
                </a:gsLst>
                <a:lin ang="5400000" scaled="0"/>
              </a:gradFill>
              <a:ln w="9525">
                <a:solidFill>
                  <a:srgbClr val="FF0000"/>
                </a:solidFill>
                <a:round/>
              </a:ln>
              <a:effectLst>
                <a:outerShdw blurRad="57150" dist="19050" dir="5400000" algn="ctr" rotWithShape="0">
                  <a:srgbClr val="000000">
                    <a:alpha val="63000"/>
                  </a:srgbClr>
                </a:outerShdw>
              </a:effectLst>
            </c:spPr>
          </c:marker>
          <c:cat>
            <c:strRef>
              <c:f>AAVL!$W$2:$W$68</c:f>
              <c:strCache>
                <c:ptCount val="67"/>
                <c:pt idx="0">
                  <c:v>2-Oct-15</c:v>
                </c:pt>
                <c:pt idx="1">
                  <c:v>1-Oct-15</c:v>
                </c:pt>
                <c:pt idx="2">
                  <c:v>30-Sep-15</c:v>
                </c:pt>
                <c:pt idx="3">
                  <c:v>29-Sep-15</c:v>
                </c:pt>
                <c:pt idx="4">
                  <c:v>28-Sep-15</c:v>
                </c:pt>
                <c:pt idx="5">
                  <c:v>25-Sep-15</c:v>
                </c:pt>
                <c:pt idx="6">
                  <c:v>24-Sep-15</c:v>
                </c:pt>
                <c:pt idx="7">
                  <c:v>23-Sep-15</c:v>
                </c:pt>
                <c:pt idx="8">
                  <c:v>22-Sep-15</c:v>
                </c:pt>
                <c:pt idx="9">
                  <c:v>21-Sep-15</c:v>
                </c:pt>
                <c:pt idx="10">
                  <c:v>18-Sep-15</c:v>
                </c:pt>
                <c:pt idx="11">
                  <c:v>17-Sep-15</c:v>
                </c:pt>
                <c:pt idx="12">
                  <c:v>16-Sep-15</c:v>
                </c:pt>
                <c:pt idx="13">
                  <c:v>15-Sep-15</c:v>
                </c:pt>
                <c:pt idx="14">
                  <c:v>14-Sep-15</c:v>
                </c:pt>
                <c:pt idx="15">
                  <c:v>11-Sep-15</c:v>
                </c:pt>
                <c:pt idx="16">
                  <c:v>10-Sep-15</c:v>
                </c:pt>
                <c:pt idx="17">
                  <c:v>9-Sep-15</c:v>
                </c:pt>
                <c:pt idx="18">
                  <c:v>8-Sep-15</c:v>
                </c:pt>
                <c:pt idx="19">
                  <c:v>4-Sep-15</c:v>
                </c:pt>
                <c:pt idx="20">
                  <c:v>3-Sep-15</c:v>
                </c:pt>
                <c:pt idx="21">
                  <c:v>2-Sep-15</c:v>
                </c:pt>
                <c:pt idx="22">
                  <c:v>1-Sep-15</c:v>
                </c:pt>
                <c:pt idx="23">
                  <c:v>31-Aug-15</c:v>
                </c:pt>
                <c:pt idx="24">
                  <c:v>28-Aug-15</c:v>
                </c:pt>
                <c:pt idx="25">
                  <c:v>27-Aug-15</c:v>
                </c:pt>
                <c:pt idx="26">
                  <c:v>26-Aug-15</c:v>
                </c:pt>
                <c:pt idx="27">
                  <c:v>25-Aug-15</c:v>
                </c:pt>
                <c:pt idx="28">
                  <c:v>24-Aug-15</c:v>
                </c:pt>
                <c:pt idx="29">
                  <c:v>21-Aug-15</c:v>
                </c:pt>
                <c:pt idx="30">
                  <c:v>20-Aug-15</c:v>
                </c:pt>
                <c:pt idx="31">
                  <c:v>19-Aug-15</c:v>
                </c:pt>
                <c:pt idx="32">
                  <c:v>18-Aug-15</c:v>
                </c:pt>
                <c:pt idx="33">
                  <c:v>17-Aug-15</c:v>
                </c:pt>
                <c:pt idx="34">
                  <c:v>14-Aug-15</c:v>
                </c:pt>
                <c:pt idx="35">
                  <c:v>13-Aug-15</c:v>
                </c:pt>
                <c:pt idx="36">
                  <c:v>12-Aug-15</c:v>
                </c:pt>
                <c:pt idx="37">
                  <c:v>11-Aug-15</c:v>
                </c:pt>
                <c:pt idx="38">
                  <c:v>10-Aug-15</c:v>
                </c:pt>
                <c:pt idx="39">
                  <c:v>7-Aug-15</c:v>
                </c:pt>
                <c:pt idx="40">
                  <c:v>6-Aug-15</c:v>
                </c:pt>
                <c:pt idx="41">
                  <c:v>5-Aug-15</c:v>
                </c:pt>
                <c:pt idx="42">
                  <c:v>4-Aug-15</c:v>
                </c:pt>
                <c:pt idx="43">
                  <c:v>3-Aug-15</c:v>
                </c:pt>
                <c:pt idx="44">
                  <c:v>31-Jul-15</c:v>
                </c:pt>
                <c:pt idx="45">
                  <c:v>30-Jul-15</c:v>
                </c:pt>
                <c:pt idx="46">
                  <c:v>29-Jul-15</c:v>
                </c:pt>
                <c:pt idx="47">
                  <c:v>28-Jul-15</c:v>
                </c:pt>
                <c:pt idx="48">
                  <c:v>27-Jul-15</c:v>
                </c:pt>
                <c:pt idx="49">
                  <c:v>24-Jul-15</c:v>
                </c:pt>
                <c:pt idx="50">
                  <c:v>23-Jul-15</c:v>
                </c:pt>
                <c:pt idx="51">
                  <c:v>22-Jul-15</c:v>
                </c:pt>
                <c:pt idx="52">
                  <c:v>21-Jul-15</c:v>
                </c:pt>
                <c:pt idx="53">
                  <c:v>20-Jul-15</c:v>
                </c:pt>
                <c:pt idx="54">
                  <c:v>17-Jul-15</c:v>
                </c:pt>
                <c:pt idx="55">
                  <c:v>16-Jul-15</c:v>
                </c:pt>
                <c:pt idx="56">
                  <c:v>15-Jul-15</c:v>
                </c:pt>
                <c:pt idx="57">
                  <c:v>14-Jul-15</c:v>
                </c:pt>
                <c:pt idx="58">
                  <c:v>13-Jul-15</c:v>
                </c:pt>
                <c:pt idx="59">
                  <c:v>10-Jul-15</c:v>
                </c:pt>
                <c:pt idx="60">
                  <c:v>9-Jul-15</c:v>
                </c:pt>
                <c:pt idx="61">
                  <c:v>8-Jul-15</c:v>
                </c:pt>
                <c:pt idx="62">
                  <c:v>7-Jul-15</c:v>
                </c:pt>
                <c:pt idx="63">
                  <c:v>6-Jul-15</c:v>
                </c:pt>
                <c:pt idx="64">
                  <c:v>2-Jul-15</c:v>
                </c:pt>
                <c:pt idx="65">
                  <c:v>1-Jul-15</c:v>
                </c:pt>
                <c:pt idx="66">
                  <c:v>* Close price adjusted for dividends and splits.</c:v>
                </c:pt>
              </c:strCache>
            </c:strRef>
          </c:cat>
          <c:val>
            <c:numRef>
              <c:f>AAVL!$AA$2:$AA$68</c:f>
              <c:numCache>
                <c:formatCode>General</c:formatCode>
                <c:ptCount val="67"/>
                <c:pt idx="0">
                  <c:v>8.49</c:v>
                </c:pt>
                <c:pt idx="1">
                  <c:v>8.0299999999999994</c:v>
                </c:pt>
                <c:pt idx="2">
                  <c:v>8.24</c:v>
                </c:pt>
                <c:pt idx="3">
                  <c:v>8.0399999999999991</c:v>
                </c:pt>
                <c:pt idx="4">
                  <c:v>8.68</c:v>
                </c:pt>
                <c:pt idx="5">
                  <c:v>9.1300000000000008</c:v>
                </c:pt>
                <c:pt idx="6">
                  <c:v>9.84</c:v>
                </c:pt>
                <c:pt idx="7">
                  <c:v>9.83</c:v>
                </c:pt>
                <c:pt idx="8">
                  <c:v>10.17</c:v>
                </c:pt>
                <c:pt idx="9">
                  <c:v>10.51</c:v>
                </c:pt>
                <c:pt idx="10">
                  <c:v>11.24</c:v>
                </c:pt>
                <c:pt idx="11">
                  <c:v>11.32</c:v>
                </c:pt>
                <c:pt idx="12">
                  <c:v>11.02</c:v>
                </c:pt>
                <c:pt idx="13">
                  <c:v>10.75</c:v>
                </c:pt>
                <c:pt idx="14">
                  <c:v>10.58</c:v>
                </c:pt>
                <c:pt idx="15">
                  <c:v>10.64</c:v>
                </c:pt>
                <c:pt idx="16">
                  <c:v>11.01</c:v>
                </c:pt>
                <c:pt idx="17">
                  <c:v>10.78</c:v>
                </c:pt>
                <c:pt idx="18">
                  <c:v>10.59</c:v>
                </c:pt>
                <c:pt idx="19">
                  <c:v>10.17</c:v>
                </c:pt>
                <c:pt idx="20">
                  <c:v>10.15</c:v>
                </c:pt>
                <c:pt idx="21">
                  <c:v>10.64</c:v>
                </c:pt>
                <c:pt idx="22">
                  <c:v>10.24</c:v>
                </c:pt>
                <c:pt idx="23">
                  <c:v>10.46</c:v>
                </c:pt>
                <c:pt idx="24">
                  <c:v>10.78</c:v>
                </c:pt>
                <c:pt idx="25">
                  <c:v>10.67</c:v>
                </c:pt>
                <c:pt idx="26">
                  <c:v>10.51</c:v>
                </c:pt>
                <c:pt idx="27">
                  <c:v>10.08</c:v>
                </c:pt>
                <c:pt idx="28">
                  <c:v>10.14</c:v>
                </c:pt>
                <c:pt idx="29">
                  <c:v>10.62</c:v>
                </c:pt>
                <c:pt idx="30">
                  <c:v>10.26</c:v>
                </c:pt>
                <c:pt idx="31">
                  <c:v>10.84</c:v>
                </c:pt>
                <c:pt idx="32">
                  <c:v>11.05</c:v>
                </c:pt>
                <c:pt idx="33">
                  <c:v>10.99</c:v>
                </c:pt>
                <c:pt idx="34">
                  <c:v>10.01</c:v>
                </c:pt>
                <c:pt idx="35">
                  <c:v>13.83</c:v>
                </c:pt>
                <c:pt idx="36">
                  <c:v>14.33</c:v>
                </c:pt>
                <c:pt idx="37">
                  <c:v>13.93</c:v>
                </c:pt>
                <c:pt idx="38">
                  <c:v>14.52</c:v>
                </c:pt>
                <c:pt idx="39">
                  <c:v>14</c:v>
                </c:pt>
                <c:pt idx="40">
                  <c:v>14.33</c:v>
                </c:pt>
                <c:pt idx="41">
                  <c:v>15</c:v>
                </c:pt>
                <c:pt idx="42">
                  <c:v>15.13</c:v>
                </c:pt>
                <c:pt idx="43">
                  <c:v>15.39</c:v>
                </c:pt>
                <c:pt idx="44">
                  <c:v>14.72</c:v>
                </c:pt>
                <c:pt idx="45">
                  <c:v>14.28</c:v>
                </c:pt>
                <c:pt idx="46">
                  <c:v>14.29</c:v>
                </c:pt>
                <c:pt idx="47">
                  <c:v>14.3</c:v>
                </c:pt>
                <c:pt idx="48">
                  <c:v>14.29</c:v>
                </c:pt>
                <c:pt idx="49">
                  <c:v>14.73</c:v>
                </c:pt>
                <c:pt idx="50">
                  <c:v>16.16</c:v>
                </c:pt>
                <c:pt idx="51">
                  <c:v>16.5</c:v>
                </c:pt>
                <c:pt idx="52">
                  <c:v>16.62</c:v>
                </c:pt>
                <c:pt idx="53">
                  <c:v>16.78</c:v>
                </c:pt>
                <c:pt idx="54">
                  <c:v>16.68</c:v>
                </c:pt>
                <c:pt idx="55">
                  <c:v>16.510000000000002</c:v>
                </c:pt>
                <c:pt idx="56">
                  <c:v>16.489999999999998</c:v>
                </c:pt>
                <c:pt idx="57">
                  <c:v>16.71</c:v>
                </c:pt>
                <c:pt idx="58">
                  <c:v>16.440000000000001</c:v>
                </c:pt>
                <c:pt idx="59">
                  <c:v>16.25</c:v>
                </c:pt>
                <c:pt idx="60">
                  <c:v>15.63</c:v>
                </c:pt>
                <c:pt idx="61">
                  <c:v>15.46</c:v>
                </c:pt>
                <c:pt idx="62">
                  <c:v>15.96</c:v>
                </c:pt>
                <c:pt idx="63">
                  <c:v>16.32</c:v>
                </c:pt>
                <c:pt idx="64">
                  <c:v>16.03</c:v>
                </c:pt>
                <c:pt idx="65">
                  <c:v>16.07</c:v>
                </c:pt>
              </c:numCache>
            </c:numRef>
          </c: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420813880"/>
        <c:axId val="420814272"/>
      </c:lineChart>
      <c:catAx>
        <c:axId val="420813880"/>
        <c:scaling>
          <c:orientation val="maxMin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lt1">
                <a:lumMod val="95000"/>
                <a:alpha val="10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lt1">
                    <a:lumMod val="8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420814272"/>
        <c:crosses val="autoZero"/>
        <c:auto val="1"/>
        <c:lblAlgn val="ctr"/>
        <c:lblOffset val="100"/>
        <c:noMultiLvlLbl val="0"/>
      </c:catAx>
      <c:valAx>
        <c:axId val="420814272"/>
        <c:scaling>
          <c:orientation val="minMax"/>
          <c:min val="6"/>
        </c:scaling>
        <c:delete val="0"/>
        <c:axPos val="r"/>
        <c:majorGridlines>
          <c:spPr>
            <a:ln w="9525" cap="flat" cmpd="sng" algn="ctr">
              <a:solidFill>
                <a:schemeClr val="lt1">
                  <a:lumMod val="95000"/>
                  <a:alpha val="10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lt1">
                    <a:lumMod val="8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420813880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gradFill flip="none" rotWithShape="1">
      <a:gsLst>
        <a:gs pos="0">
          <a:schemeClr val="dk1">
            <a:lumMod val="65000"/>
            <a:lumOff val="35000"/>
          </a:schemeClr>
        </a:gs>
        <a:gs pos="100000">
          <a:schemeClr val="dk1">
            <a:lumMod val="85000"/>
            <a:lumOff val="15000"/>
          </a:schemeClr>
        </a:gs>
      </a:gsLst>
      <a:path path="circle">
        <a:fillToRect l="50000" t="50000" r="50000" b="50000"/>
      </a:path>
      <a:tileRect/>
    </a:gradFill>
    <a:ln>
      <a:noFill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28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600" b="1" i="0" u="none" strike="noStrike" kern="1200" spc="100" baseline="0">
              <a:solidFill>
                <a:schemeClr val="lt1">
                  <a:lumMod val="95000"/>
                </a:schemeClr>
              </a:solidFill>
              <a:effectLst>
                <a:outerShdw blurRad="50800" dist="38100" dir="5400000" algn="t" rotWithShape="0">
                  <a:prstClr val="black">
                    <a:alpha val="40000"/>
                  </a:prstClr>
                </a:outerShdw>
              </a:effectLst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>
        <c:manualLayout>
          <c:layoutTarget val="inner"/>
          <c:xMode val="edge"/>
          <c:yMode val="edge"/>
          <c:x val="5.4032450489143402E-2"/>
          <c:y val="7.6522763206460398E-2"/>
          <c:w val="0.91792427225005968"/>
          <c:h val="0.47741446362080459"/>
        </c:manualLayout>
      </c:layout>
      <c:lineChart>
        <c:grouping val="standard"/>
        <c:varyColors val="0"/>
        <c:ser>
          <c:idx val="0"/>
          <c:order val="0"/>
          <c:tx>
            <c:strRef>
              <c:f>BLUE!$AC$1</c:f>
              <c:strCache>
                <c:ptCount val="1"/>
                <c:pt idx="0">
                  <c:v>Adj Close*</c:v>
                </c:pt>
              </c:strCache>
            </c:strRef>
          </c:tx>
          <c:spPr>
            <a:ln w="19050" cap="rnd">
              <a:solidFill>
                <a:schemeClr val="accent1"/>
              </a:solidFill>
              <a:round/>
            </a:ln>
            <a:effectLst>
              <a:outerShdw blurRad="57150" dist="19050" dir="5400000" algn="ctr" rotWithShape="0">
                <a:srgbClr val="000000">
                  <a:alpha val="63000"/>
                </a:srgbClr>
              </a:outerShdw>
            </a:effectLst>
          </c:spPr>
          <c:marker>
            <c:symbol val="square"/>
            <c:size val="3"/>
            <c:spPr>
              <a:gradFill rotWithShape="1">
                <a:gsLst>
                  <a:gs pos="0">
                    <a:schemeClr val="accent1">
                      <a:satMod val="103000"/>
                      <a:lumMod val="102000"/>
                      <a:tint val="94000"/>
                    </a:schemeClr>
                  </a:gs>
                  <a:gs pos="50000">
                    <a:schemeClr val="accent1">
                      <a:satMod val="110000"/>
                      <a:lumMod val="100000"/>
                      <a:shade val="100000"/>
                    </a:schemeClr>
                  </a:gs>
                  <a:gs pos="100000">
                    <a:schemeClr val="accent1">
                      <a:lumMod val="99000"/>
                      <a:satMod val="120000"/>
                      <a:shade val="78000"/>
                    </a:schemeClr>
                  </a:gs>
                </a:gsLst>
                <a:lin ang="5400000" scaled="0"/>
              </a:gradFill>
              <a:ln w="9525">
                <a:solidFill>
                  <a:schemeClr val="accent1"/>
                </a:solidFill>
                <a:round/>
              </a:ln>
              <a:effectLst>
                <a:outerShdw blurRad="57150" dist="19050" dir="5400000" algn="ctr" rotWithShape="0">
                  <a:srgbClr val="000000">
                    <a:alpha val="63000"/>
                  </a:srgbClr>
                </a:outerShdw>
              </a:effectLst>
            </c:spPr>
          </c:marker>
          <c:cat>
            <c:strRef>
              <c:f>BLUE!$W$2:$W$68</c:f>
              <c:strCache>
                <c:ptCount val="67"/>
                <c:pt idx="0">
                  <c:v>2-Oct-15</c:v>
                </c:pt>
                <c:pt idx="1">
                  <c:v>1-Oct-15</c:v>
                </c:pt>
                <c:pt idx="2">
                  <c:v>30-Sep-15</c:v>
                </c:pt>
                <c:pt idx="3">
                  <c:v>29-Sep-15</c:v>
                </c:pt>
                <c:pt idx="4">
                  <c:v>28-Sep-15</c:v>
                </c:pt>
                <c:pt idx="5">
                  <c:v>25-Sep-15</c:v>
                </c:pt>
                <c:pt idx="6">
                  <c:v>24-Sep-15</c:v>
                </c:pt>
                <c:pt idx="7">
                  <c:v>23-Sep-15</c:v>
                </c:pt>
                <c:pt idx="8">
                  <c:v>22-Sep-15</c:v>
                </c:pt>
                <c:pt idx="9">
                  <c:v>21-Sep-15</c:v>
                </c:pt>
                <c:pt idx="10">
                  <c:v>18-Sep-15</c:v>
                </c:pt>
                <c:pt idx="11">
                  <c:v>17-Sep-15</c:v>
                </c:pt>
                <c:pt idx="12">
                  <c:v>16-Sep-15</c:v>
                </c:pt>
                <c:pt idx="13">
                  <c:v>15-Sep-15</c:v>
                </c:pt>
                <c:pt idx="14">
                  <c:v>14-Sep-15</c:v>
                </c:pt>
                <c:pt idx="15">
                  <c:v>11-Sep-15</c:v>
                </c:pt>
                <c:pt idx="16">
                  <c:v>10-Sep-15</c:v>
                </c:pt>
                <c:pt idx="17">
                  <c:v>9-Sep-15</c:v>
                </c:pt>
                <c:pt idx="18">
                  <c:v>8-Sep-15</c:v>
                </c:pt>
                <c:pt idx="19">
                  <c:v>4-Sep-15</c:v>
                </c:pt>
                <c:pt idx="20">
                  <c:v>3-Sep-15</c:v>
                </c:pt>
                <c:pt idx="21">
                  <c:v>2-Sep-15</c:v>
                </c:pt>
                <c:pt idx="22">
                  <c:v>1-Sep-15</c:v>
                </c:pt>
                <c:pt idx="23">
                  <c:v>31-Aug-15</c:v>
                </c:pt>
                <c:pt idx="24">
                  <c:v>28-Aug-15</c:v>
                </c:pt>
                <c:pt idx="25">
                  <c:v>27-Aug-15</c:v>
                </c:pt>
                <c:pt idx="26">
                  <c:v>26-Aug-15</c:v>
                </c:pt>
                <c:pt idx="27">
                  <c:v>25-Aug-15</c:v>
                </c:pt>
                <c:pt idx="28">
                  <c:v>24-Aug-15</c:v>
                </c:pt>
                <c:pt idx="29">
                  <c:v>21-Aug-15</c:v>
                </c:pt>
                <c:pt idx="30">
                  <c:v>20-Aug-15</c:v>
                </c:pt>
                <c:pt idx="31">
                  <c:v>19-Aug-15</c:v>
                </c:pt>
                <c:pt idx="32">
                  <c:v>18-Aug-15</c:v>
                </c:pt>
                <c:pt idx="33">
                  <c:v>17-Aug-15</c:v>
                </c:pt>
                <c:pt idx="34">
                  <c:v>14-Aug-15</c:v>
                </c:pt>
                <c:pt idx="35">
                  <c:v>13-Aug-15</c:v>
                </c:pt>
                <c:pt idx="36">
                  <c:v>12-Aug-15</c:v>
                </c:pt>
                <c:pt idx="37">
                  <c:v>11-Aug-15</c:v>
                </c:pt>
                <c:pt idx="38">
                  <c:v>10-Aug-15</c:v>
                </c:pt>
                <c:pt idx="39">
                  <c:v>7-Aug-15</c:v>
                </c:pt>
                <c:pt idx="40">
                  <c:v>6-Aug-15</c:v>
                </c:pt>
                <c:pt idx="41">
                  <c:v>5-Aug-15</c:v>
                </c:pt>
                <c:pt idx="42">
                  <c:v>4-Aug-15</c:v>
                </c:pt>
                <c:pt idx="43">
                  <c:v>3-Aug-15</c:v>
                </c:pt>
                <c:pt idx="44">
                  <c:v>31-Jul-15</c:v>
                </c:pt>
                <c:pt idx="45">
                  <c:v>30-Jul-15</c:v>
                </c:pt>
                <c:pt idx="46">
                  <c:v>29-Jul-15</c:v>
                </c:pt>
                <c:pt idx="47">
                  <c:v>28-Jul-15</c:v>
                </c:pt>
                <c:pt idx="48">
                  <c:v>27-Jul-15</c:v>
                </c:pt>
                <c:pt idx="49">
                  <c:v>24-Jul-15</c:v>
                </c:pt>
                <c:pt idx="50">
                  <c:v>23-Jul-15</c:v>
                </c:pt>
                <c:pt idx="51">
                  <c:v>22-Jul-15</c:v>
                </c:pt>
                <c:pt idx="52">
                  <c:v>21-Jul-15</c:v>
                </c:pt>
                <c:pt idx="53">
                  <c:v>20-Jul-15</c:v>
                </c:pt>
                <c:pt idx="54">
                  <c:v>17-Jul-15</c:v>
                </c:pt>
                <c:pt idx="55">
                  <c:v>16-Jul-15</c:v>
                </c:pt>
                <c:pt idx="56">
                  <c:v>15-Jul-15</c:v>
                </c:pt>
                <c:pt idx="57">
                  <c:v>14-Jul-15</c:v>
                </c:pt>
                <c:pt idx="58">
                  <c:v>13-Jul-15</c:v>
                </c:pt>
                <c:pt idx="59">
                  <c:v>10-Jul-15</c:v>
                </c:pt>
                <c:pt idx="60">
                  <c:v>9-Jul-15</c:v>
                </c:pt>
                <c:pt idx="61">
                  <c:v>8-Jul-15</c:v>
                </c:pt>
                <c:pt idx="62">
                  <c:v>7-Jul-15</c:v>
                </c:pt>
                <c:pt idx="63">
                  <c:v>6-Jul-15</c:v>
                </c:pt>
                <c:pt idx="64">
                  <c:v>2-Jul-15</c:v>
                </c:pt>
                <c:pt idx="65">
                  <c:v>1-Jul-15</c:v>
                </c:pt>
                <c:pt idx="66">
                  <c:v>* Close price adjusted for dividends and splits.</c:v>
                </c:pt>
              </c:strCache>
            </c:strRef>
          </c:cat>
          <c:val>
            <c:numRef>
              <c:f>BLUE!$AC$2:$AC$68</c:f>
              <c:numCache>
                <c:formatCode>General</c:formatCode>
                <c:ptCount val="67"/>
                <c:pt idx="0">
                  <c:v>94.07</c:v>
                </c:pt>
                <c:pt idx="1">
                  <c:v>89.63</c:v>
                </c:pt>
                <c:pt idx="2">
                  <c:v>85.55</c:v>
                </c:pt>
                <c:pt idx="3">
                  <c:v>86.94</c:v>
                </c:pt>
                <c:pt idx="4">
                  <c:v>86.93</c:v>
                </c:pt>
                <c:pt idx="5">
                  <c:v>100.21</c:v>
                </c:pt>
                <c:pt idx="6">
                  <c:v>111.02</c:v>
                </c:pt>
                <c:pt idx="7">
                  <c:v>113.37</c:v>
                </c:pt>
                <c:pt idx="8">
                  <c:v>119.84</c:v>
                </c:pt>
                <c:pt idx="9">
                  <c:v>127.44</c:v>
                </c:pt>
                <c:pt idx="10">
                  <c:v>141.13999999999999</c:v>
                </c:pt>
                <c:pt idx="11">
                  <c:v>138.08000000000001</c:v>
                </c:pt>
                <c:pt idx="12">
                  <c:v>132.72999999999999</c:v>
                </c:pt>
                <c:pt idx="13">
                  <c:v>132.51</c:v>
                </c:pt>
                <c:pt idx="14">
                  <c:v>130.11000000000001</c:v>
                </c:pt>
                <c:pt idx="15">
                  <c:v>132.79</c:v>
                </c:pt>
                <c:pt idx="16">
                  <c:v>130.91</c:v>
                </c:pt>
                <c:pt idx="17">
                  <c:v>130.31</c:v>
                </c:pt>
                <c:pt idx="18">
                  <c:v>138.1</c:v>
                </c:pt>
                <c:pt idx="19">
                  <c:v>129.32</c:v>
                </c:pt>
                <c:pt idx="20">
                  <c:v>128.08000000000001</c:v>
                </c:pt>
                <c:pt idx="21">
                  <c:v>131.80000000000001</c:v>
                </c:pt>
                <c:pt idx="22">
                  <c:v>128.86000000000001</c:v>
                </c:pt>
                <c:pt idx="23">
                  <c:v>133.07</c:v>
                </c:pt>
                <c:pt idx="24">
                  <c:v>137.47</c:v>
                </c:pt>
                <c:pt idx="25">
                  <c:v>133.36000000000001</c:v>
                </c:pt>
                <c:pt idx="26">
                  <c:v>129.66999999999999</c:v>
                </c:pt>
                <c:pt idx="27">
                  <c:v>125.07</c:v>
                </c:pt>
                <c:pt idx="28">
                  <c:v>120.01</c:v>
                </c:pt>
                <c:pt idx="29">
                  <c:v>123.79</c:v>
                </c:pt>
                <c:pt idx="30">
                  <c:v>121.25</c:v>
                </c:pt>
                <c:pt idx="31">
                  <c:v>127.01</c:v>
                </c:pt>
                <c:pt idx="32">
                  <c:v>129.61000000000001</c:v>
                </c:pt>
                <c:pt idx="33">
                  <c:v>131.69</c:v>
                </c:pt>
                <c:pt idx="34">
                  <c:v>127.82</c:v>
                </c:pt>
                <c:pt idx="35">
                  <c:v>131.91</c:v>
                </c:pt>
                <c:pt idx="36">
                  <c:v>134.86000000000001</c:v>
                </c:pt>
                <c:pt idx="37">
                  <c:v>135.88999999999999</c:v>
                </c:pt>
                <c:pt idx="38">
                  <c:v>139.22999999999999</c:v>
                </c:pt>
                <c:pt idx="39">
                  <c:v>154.84</c:v>
                </c:pt>
                <c:pt idx="40">
                  <c:v>156.83000000000001</c:v>
                </c:pt>
                <c:pt idx="41">
                  <c:v>166.51</c:v>
                </c:pt>
                <c:pt idx="42">
                  <c:v>164.47</c:v>
                </c:pt>
                <c:pt idx="43">
                  <c:v>164.6</c:v>
                </c:pt>
                <c:pt idx="44">
                  <c:v>165.83</c:v>
                </c:pt>
                <c:pt idx="45">
                  <c:v>159.16999999999999</c:v>
                </c:pt>
                <c:pt idx="46">
                  <c:v>159.02000000000001</c:v>
                </c:pt>
                <c:pt idx="47">
                  <c:v>160.32</c:v>
                </c:pt>
                <c:pt idx="48">
                  <c:v>159.49</c:v>
                </c:pt>
                <c:pt idx="49">
                  <c:v>158.91</c:v>
                </c:pt>
                <c:pt idx="50">
                  <c:v>163.54</c:v>
                </c:pt>
                <c:pt idx="51">
                  <c:v>162</c:v>
                </c:pt>
                <c:pt idx="52">
                  <c:v>160.63</c:v>
                </c:pt>
                <c:pt idx="53">
                  <c:v>165.33</c:v>
                </c:pt>
                <c:pt idx="54">
                  <c:v>164.19</c:v>
                </c:pt>
                <c:pt idx="55">
                  <c:v>166.59</c:v>
                </c:pt>
                <c:pt idx="56">
                  <c:v>167.81</c:v>
                </c:pt>
                <c:pt idx="57">
                  <c:v>166.17</c:v>
                </c:pt>
                <c:pt idx="58">
                  <c:v>163.9</c:v>
                </c:pt>
                <c:pt idx="59">
                  <c:v>159.03</c:v>
                </c:pt>
                <c:pt idx="60">
                  <c:v>158.43</c:v>
                </c:pt>
                <c:pt idx="61">
                  <c:v>154.63</c:v>
                </c:pt>
                <c:pt idx="62">
                  <c:v>159.6</c:v>
                </c:pt>
                <c:pt idx="63">
                  <c:v>163.22</c:v>
                </c:pt>
                <c:pt idx="64">
                  <c:v>163.21</c:v>
                </c:pt>
                <c:pt idx="65">
                  <c:v>163.07</c:v>
                </c:pt>
              </c:numCache>
            </c:numRef>
          </c: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420816232"/>
        <c:axId val="420816624"/>
      </c:lineChart>
      <c:catAx>
        <c:axId val="420816232"/>
        <c:scaling>
          <c:orientation val="maxMin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lt1">
                <a:lumMod val="95000"/>
                <a:alpha val="10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lt1">
                    <a:lumMod val="8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420816624"/>
        <c:crosses val="autoZero"/>
        <c:auto val="1"/>
        <c:lblAlgn val="ctr"/>
        <c:lblOffset val="100"/>
        <c:noMultiLvlLbl val="0"/>
      </c:catAx>
      <c:valAx>
        <c:axId val="420816624"/>
        <c:scaling>
          <c:orientation val="minMax"/>
          <c:min val="70"/>
        </c:scaling>
        <c:delete val="0"/>
        <c:axPos val="r"/>
        <c:majorGridlines>
          <c:spPr>
            <a:ln w="9525" cap="flat" cmpd="sng" algn="ctr">
              <a:solidFill>
                <a:schemeClr val="lt1">
                  <a:lumMod val="95000"/>
                  <a:alpha val="10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lt1">
                    <a:lumMod val="8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420816232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gradFill flip="none" rotWithShape="1">
      <a:gsLst>
        <a:gs pos="0">
          <a:schemeClr val="dk1">
            <a:lumMod val="65000"/>
            <a:lumOff val="35000"/>
          </a:schemeClr>
        </a:gs>
        <a:gs pos="100000">
          <a:schemeClr val="dk1">
            <a:lumMod val="85000"/>
            <a:lumOff val="15000"/>
          </a:schemeClr>
        </a:gs>
      </a:gsLst>
      <a:path path="circle">
        <a:fillToRect l="50000" t="50000" r="50000" b="50000"/>
      </a:path>
      <a:tileRect/>
    </a:gradFill>
    <a:ln>
      <a:noFill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olors1.xml><?xml version="1.0" encoding="utf-8"?>
<cs:colorStyle xmlns:cs="http://schemas.microsoft.com/office/drawing/2012/chartStyle" xmlns:a="http://schemas.openxmlformats.org/drawingml/2006/main" meth="cycle" id="12">
  <a:schemeClr val="accent2"/>
  <a:schemeClr val="accent4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2.xml><?xml version="1.0" encoding="utf-8"?>
<cs:colorStyle xmlns:cs="http://schemas.microsoft.com/office/drawing/2012/chartStyle" xmlns:a="http://schemas.openxmlformats.org/drawingml/2006/main" meth="withinLinearReversed" id="24">
  <a:schemeClr val="accent4"/>
</cs:colorStyle>
</file>

<file path=xl/charts/colors3.xml><?xml version="1.0" encoding="utf-8"?>
<cs:colorStyle xmlns:cs="http://schemas.microsoft.com/office/drawing/2012/chartStyle" xmlns:a="http://schemas.openxmlformats.org/drawingml/2006/main" meth="cycle" id="11">
  <a:schemeClr val="accent1"/>
  <a:schemeClr val="accent3"/>
  <a:schemeClr val="accent5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4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5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6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7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8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9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10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11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12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13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14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15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16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17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18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19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20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21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22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23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24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25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26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27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28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style1.xml><?xml version="1.0" encoding="utf-8"?>
<cs:chartStyle xmlns:cs="http://schemas.microsoft.com/office/drawing/2012/chartStyle" xmlns:a="http://schemas.openxmlformats.org/drawingml/2006/main" id="245">
  <cs:axisTitle>
    <cs:lnRef idx="0"/>
    <cs:fillRef idx="0"/>
    <cs:effectRef idx="0"/>
    <cs:fontRef idx="minor">
      <a:schemeClr val="lt1">
        <a:lumMod val="75000"/>
      </a:schemeClr>
    </cs:fontRef>
    <cs:defRPr sz="900" b="1" kern="1200"/>
  </cs:axisTitle>
  <cs:categoryAxis>
    <cs:lnRef idx="0"/>
    <cs:fillRef idx="0"/>
    <cs:effectRef idx="0"/>
    <cs:fontRef idx="minor">
      <a:schemeClr val="lt1">
        <a:lumMod val="75000"/>
      </a:schemeClr>
    </cs:fontRef>
    <cs:defRPr sz="900" kern="1200"/>
  </cs:categoryAxis>
  <cs:chartArea>
    <cs:lnRef idx="0"/>
    <cs:fillRef idx="0"/>
    <cs:effectRef idx="0"/>
    <cs:fontRef idx="minor">
      <a:schemeClr val="dk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dk1">
            <a:lumMod val="15000"/>
            <a:lumOff val="85000"/>
          </a:schemeClr>
        </a:solidFill>
        <a:round/>
      </a:ln>
    </cs:spPr>
    <cs:defRPr sz="900" kern="1200"/>
  </cs:chartArea>
  <cs:dataLabel>
    <cs:lnRef idx="0"/>
    <cs:fillRef idx="0"/>
    <cs:effectRef idx="0"/>
    <cs:fontRef idx="minor">
      <a:schemeClr val="lt1">
        <a:lumMod val="75000"/>
      </a:schemeClr>
    </cs:fontRef>
    <cs:defRPr sz="900" kern="1200"/>
  </cs:dataLabel>
  <cs:dataLabelCallout>
    <cs:lnRef idx="0"/>
    <cs:fillRef idx="0"/>
    <cs:effectRef idx="0"/>
    <cs:fontRef idx="minor">
      <a:schemeClr val="lt1">
        <a:lumMod val="15000"/>
        <a:lumOff val="85000"/>
      </a:schemeClr>
    </cs:fontRef>
    <cs:spPr>
      <a:solidFill>
        <a:schemeClr val="dk1">
          <a:lumMod val="65000"/>
          <a:lumOff val="35000"/>
        </a:schemeClr>
      </a:solidFill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>
      <cs:styleClr val="auto"/>
    </cs:lnRef>
    <cs:fillRef idx="0"/>
    <cs:effectRef idx="0">
      <cs:styleClr val="auto"/>
    </cs:effectRef>
    <cs:fontRef idx="minor">
      <a:schemeClr val="dk1"/>
    </cs:fontRef>
    <cs:spPr>
      <a:ln w="9525" cap="flat" cmpd="sng" algn="ctr">
        <a:solidFill>
          <a:schemeClr val="phClr"/>
        </a:solidFill>
        <a:miter lim="800000"/>
      </a:ln>
      <a:effectLst>
        <a:glow rad="63500">
          <a:schemeClr val="phClr">
            <a:satMod val="175000"/>
            <a:alpha val="25000"/>
          </a:schemeClr>
        </a:glow>
      </a:effectLst>
    </cs:spPr>
  </cs:dataPoint>
  <cs:dataPoint3D>
    <cs:lnRef idx="0">
      <cs:styleClr val="auto"/>
    </cs:lnRef>
    <cs:fillRef idx="0">
      <cs:styleClr val="auto"/>
    </cs:fillRef>
    <cs:effectRef idx="0">
      <cs:styleClr val="auto"/>
    </cs:effectRef>
    <cs:fontRef idx="minor">
      <a:schemeClr val="dk1"/>
    </cs:fontRef>
    <cs:spPr>
      <a:ln w="9525" cap="flat" cmpd="sng" algn="ctr">
        <a:solidFill>
          <a:schemeClr val="phClr"/>
        </a:solidFill>
        <a:miter lim="800000"/>
      </a:ln>
      <a:effectLst>
        <a:glow rad="63500">
          <a:schemeClr val="phClr">
            <a:satMod val="175000"/>
            <a:alpha val="25000"/>
          </a:schemeClr>
        </a:glow>
      </a:effectLst>
    </cs:spPr>
  </cs:dataPoint3D>
  <cs:dataPointLine>
    <cs:lnRef idx="0">
      <cs:styleClr val="auto"/>
    </cs:lnRef>
    <cs:fillRef idx="0">
      <cs:styleClr val="auto"/>
    </cs:fillRef>
    <cs:effectRef idx="0">
      <cs:styleClr val="auto"/>
    </cs:effectRef>
    <cs:fontRef idx="minor">
      <a:schemeClr val="dk1"/>
    </cs:fontRef>
    <cs:spPr>
      <a:ln w="22225" cap="rnd">
        <a:solidFill>
          <a:schemeClr val="phClr"/>
        </a:solidFill>
      </a:ln>
      <a:effectLst>
        <a:glow rad="139700">
          <a:schemeClr val="phClr">
            <a:satMod val="175000"/>
            <a:alpha val="14000"/>
          </a:schemeClr>
        </a:glow>
      </a:effectLst>
    </cs:spPr>
  </cs:dataPointLine>
  <cs:dataPointMarker>
    <cs:lnRef idx="0">
      <cs:styleClr val="auto"/>
    </cs:lnRef>
    <cs:fillRef idx="0">
      <cs:styleClr val="auto"/>
    </cs:fillRef>
    <cs:effectRef idx="0">
      <cs:styleClr val="auto"/>
    </cs:effectRef>
    <cs:fontRef idx="minor">
      <a:schemeClr val="dk1"/>
    </cs:fontRef>
    <cs:spPr>
      <a:solidFill>
        <a:schemeClr val="phClr">
          <a:lumMod val="60000"/>
          <a:lumOff val="40000"/>
        </a:schemeClr>
      </a:solidFill>
      <a:effectLst>
        <a:glow rad="63500">
          <a:schemeClr val="phClr">
            <a:satMod val="175000"/>
            <a:alpha val="25000"/>
          </a:schemeClr>
        </a:glow>
      </a:effectLst>
    </cs:spPr>
  </cs:dataPointMarker>
  <cs:dataPointMarkerLayout symbol="circle" size="3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lt1">
        <a:lumMod val="75000"/>
      </a:schemeClr>
    </cs:fontRef>
    <cs:spPr>
      <a:ln w="9525">
        <a:solidFill>
          <a:schemeClr val="dk1">
            <a:lumMod val="50000"/>
            <a:lumOff val="50000"/>
          </a:schemeClr>
        </a:solidFill>
      </a:ln>
    </cs:spPr>
    <cs:defRPr sz="900" kern="1200"/>
  </cs:dataTable>
  <cs:downBar>
    <cs:lnRef idx="0"/>
    <cs:fillRef idx="0"/>
    <cs:effectRef idx="0"/>
    <cs:fontRef idx="minor">
      <a:schemeClr val="lt1"/>
    </cs:fontRef>
    <cs:spPr>
      <a:solidFill>
        <a:schemeClr val="dk1">
          <a:lumMod val="50000"/>
          <a:lumOff val="50000"/>
        </a:schemeClr>
      </a:solidFill>
      <a:ln w="9525">
        <a:solidFill>
          <a:schemeClr val="dk1">
            <a:lumMod val="75000"/>
          </a:schemeClr>
        </a:solidFill>
        <a:round/>
      </a:ln>
    </cs:spPr>
  </cs:downBar>
  <cs:dropLine>
    <cs:lnRef idx="0"/>
    <cs:fillRef idx="0"/>
    <cs:effectRef idx="0"/>
    <cs:fontRef idx="minor">
      <a:schemeClr val="dk1"/>
    </cs:fontRef>
    <cs:spPr>
      <a:ln w="9525">
        <a:solidFill>
          <a:schemeClr val="lt1">
            <a:lumMod val="50000"/>
          </a:schemeClr>
        </a:solidFill>
        <a:round/>
      </a:ln>
    </cs:spPr>
  </cs:dropLine>
  <cs:errorBar>
    <cs:lnRef idx="0"/>
    <cs:fillRef idx="0"/>
    <cs:effectRef idx="0"/>
    <cs:fontRef idx="minor">
      <a:schemeClr val="dk1"/>
    </cs:fontRef>
    <cs:spPr>
      <a:ln w="9525">
        <a:solidFill>
          <a:schemeClr val="lt1">
            <a:lumMod val="50000"/>
          </a:schemeClr>
        </a:solidFill>
        <a:round/>
      </a:ln>
    </cs:spPr>
  </cs:errorBar>
  <cs:floor>
    <cs:lnRef idx="0"/>
    <cs:fillRef idx="0"/>
    <cs:effectRef idx="0"/>
    <cs:fontRef idx="minor">
      <a:schemeClr val="dk1"/>
    </cs:fontRef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dk1">
            <a:lumMod val="65000"/>
            <a:lumOff val="35000"/>
            <a:alpha val="7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dk1">
            <a:lumMod val="65000"/>
            <a:lumOff val="35000"/>
            <a:alpha val="25000"/>
          </a:schemeClr>
        </a:solidFill>
        <a:round/>
      </a:ln>
    </cs:spPr>
  </cs:gridlineMinor>
  <cs:hiLoLine>
    <cs:lnRef idx="0"/>
    <cs:fillRef idx="0"/>
    <cs:effectRef idx="0"/>
    <cs:fontRef idx="minor">
      <a:schemeClr val="dk1"/>
    </cs:fontRef>
    <cs:spPr>
      <a:ln w="9525">
        <a:solidFill>
          <a:schemeClr val="lt1">
            <a:lumMod val="50000"/>
          </a:schemeClr>
        </a:solidFill>
        <a:round/>
      </a:ln>
    </cs:spPr>
  </cs:hiLoLine>
  <cs:leaderLine>
    <cs:lnRef idx="0"/>
    <cs:fillRef idx="0"/>
    <cs:effectRef idx="0"/>
    <cs:fontRef idx="minor">
      <a:schemeClr val="dk1"/>
    </cs:fontRef>
    <cs:spPr>
      <a:ln w="9525">
        <a:solidFill>
          <a:schemeClr val="lt1">
            <a:lumMod val="50000"/>
          </a:schemeClr>
        </a:solidFill>
        <a:round/>
      </a:ln>
    </cs:spPr>
  </cs:leaderLine>
  <cs:legend>
    <cs:lnRef idx="0"/>
    <cs:fillRef idx="0"/>
    <cs:effectRef idx="0"/>
    <cs:fontRef idx="minor">
      <a:schemeClr val="lt1">
        <a:lumMod val="75000"/>
      </a:schemeClr>
    </cs:fontRef>
    <cs:defRPr sz="900" kern="1200"/>
  </cs:legend>
  <cs:plotArea>
    <cs:lnRef idx="0"/>
    <cs:fillRef idx="0"/>
    <cs:effectRef idx="0"/>
    <cs:fontRef idx="minor">
      <a:schemeClr val="dk1"/>
    </cs:fontRef>
  </cs:plotArea>
  <cs:plotArea3D>
    <cs:lnRef idx="0"/>
    <cs:fillRef idx="0"/>
    <cs:effectRef idx="0"/>
    <cs:fontRef idx="minor">
      <a:schemeClr val="dk1"/>
    </cs:fontRef>
  </cs:plotArea3D>
  <cs:seriesAxis>
    <cs:lnRef idx="0"/>
    <cs:fillRef idx="0"/>
    <cs:effectRef idx="0"/>
    <cs:fontRef idx="minor">
      <a:schemeClr val="lt1">
        <a:lumMod val="75000"/>
      </a:schemeClr>
    </cs:fontRef>
    <cs:defRPr sz="900" kern="1200"/>
  </cs:seriesAxis>
  <cs:seriesLine>
    <cs:lnRef idx="0"/>
    <cs:fillRef idx="0"/>
    <cs:effectRef idx="0"/>
    <cs:fontRef idx="minor">
      <a:schemeClr val="dk1"/>
    </cs:fontRef>
    <cs:spPr>
      <a:ln w="9525">
        <a:solidFill>
          <a:schemeClr val="lt1">
            <a:lumMod val="50000"/>
          </a:schemeClr>
        </a:solidFill>
        <a:round/>
      </a:ln>
    </cs:spPr>
  </cs:seriesLine>
  <cs:title>
    <cs:lnRef idx="0"/>
    <cs:fillRef idx="0"/>
    <cs:effectRef idx="0"/>
    <cs:fontRef idx="minor">
      <a:schemeClr val="lt1">
        <a:lumMod val="85000"/>
      </a:schemeClr>
    </cs:fontRef>
    <cs:defRPr sz="1400" b="1" kern="1200" cap="none" baseline="0"/>
  </cs:title>
  <cs:trendline>
    <cs:lnRef idx="0">
      <cs:styleClr val="auto"/>
    </cs:lnRef>
    <cs:fillRef idx="0"/>
    <cs:effectRef idx="0"/>
    <cs:fontRef idx="minor">
      <a:schemeClr val="lt1"/>
    </cs:fontRef>
    <cs:spPr>
      <a:ln w="25400" cap="rnd">
        <a:solidFill>
          <a:schemeClr val="phClr">
            <a:alpha val="50000"/>
          </a:schemeClr>
        </a:solidFill>
      </a:ln>
    </cs:spPr>
  </cs:trendline>
  <cs:trendlineLabel>
    <cs:lnRef idx="0"/>
    <cs:fillRef idx="0"/>
    <cs:effectRef idx="0"/>
    <cs:fontRef idx="minor">
      <a:schemeClr val="lt1">
        <a:lumMod val="7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>
          <a:lumMod val="85000"/>
        </a:schemeClr>
      </a:solidFill>
      <a:ln w="9525">
        <a:solidFill>
          <a:schemeClr val="dk1">
            <a:lumMod val="50000"/>
          </a:schemeClr>
        </a:solidFill>
        <a:round/>
      </a:ln>
    </cs:spPr>
  </cs:upBar>
  <cs:valueAxis>
    <cs:lnRef idx="0"/>
    <cs:fillRef idx="0"/>
    <cs:effectRef idx="0"/>
    <cs:fontRef idx="minor">
      <a:schemeClr val="lt1">
        <a:lumMod val="75000"/>
      </a:schemeClr>
    </cs:fontRef>
    <cs:spPr>
      <a:ln w="9525" cap="flat" cmpd="sng" algn="ctr">
        <a:solidFill>
          <a:schemeClr val="lt1">
            <a:lumMod val="50000"/>
          </a:schemeClr>
        </a:solidFill>
        <a:round/>
      </a:ln>
    </cs:spPr>
    <cs:defRPr sz="900" kern="1200"/>
    <cs:bodyPr/>
  </cs:valueAxis>
  <cs:wall>
    <cs:lnRef idx="0"/>
    <cs:fillRef idx="0"/>
    <cs:effectRef idx="0"/>
    <cs:fontRef idx="minor">
      <a:schemeClr val="dk1"/>
    </cs:fontRef>
  </cs:wall>
</cs:chartStyle>
</file>

<file path=xl/charts/style2.xml><?xml version="1.0" encoding="utf-8"?>
<cs:chartStyle xmlns:cs="http://schemas.microsoft.com/office/drawing/2012/chartStyle" xmlns:a="http://schemas.openxmlformats.org/drawingml/2006/main" id="245">
  <cs:axisTitle>
    <cs:lnRef idx="0"/>
    <cs:fillRef idx="0"/>
    <cs:effectRef idx="0"/>
    <cs:fontRef idx="minor">
      <a:schemeClr val="lt1">
        <a:lumMod val="75000"/>
      </a:schemeClr>
    </cs:fontRef>
    <cs:defRPr sz="900" b="1" kern="1200"/>
  </cs:axisTitle>
  <cs:categoryAxis>
    <cs:lnRef idx="0"/>
    <cs:fillRef idx="0"/>
    <cs:effectRef idx="0"/>
    <cs:fontRef idx="minor">
      <a:schemeClr val="lt1">
        <a:lumMod val="75000"/>
      </a:schemeClr>
    </cs:fontRef>
    <cs:defRPr sz="900" kern="1200"/>
  </cs:categoryAxis>
  <cs:chartArea>
    <cs:lnRef idx="0"/>
    <cs:fillRef idx="0"/>
    <cs:effectRef idx="0"/>
    <cs:fontRef idx="minor">
      <a:schemeClr val="dk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dk1">
            <a:lumMod val="15000"/>
            <a:lumOff val="85000"/>
          </a:schemeClr>
        </a:solidFill>
        <a:round/>
      </a:ln>
    </cs:spPr>
    <cs:defRPr sz="900" kern="1200"/>
  </cs:chartArea>
  <cs:dataLabel>
    <cs:lnRef idx="0"/>
    <cs:fillRef idx="0"/>
    <cs:effectRef idx="0"/>
    <cs:fontRef idx="minor">
      <a:schemeClr val="lt1">
        <a:lumMod val="75000"/>
      </a:schemeClr>
    </cs:fontRef>
    <cs:defRPr sz="900" kern="1200"/>
  </cs:dataLabel>
  <cs:dataLabelCallout>
    <cs:lnRef idx="0"/>
    <cs:fillRef idx="0"/>
    <cs:effectRef idx="0"/>
    <cs:fontRef idx="minor">
      <a:schemeClr val="lt1">
        <a:lumMod val="15000"/>
        <a:lumOff val="85000"/>
      </a:schemeClr>
    </cs:fontRef>
    <cs:spPr>
      <a:solidFill>
        <a:schemeClr val="dk1">
          <a:lumMod val="65000"/>
          <a:lumOff val="35000"/>
        </a:schemeClr>
      </a:solidFill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>
      <cs:styleClr val="auto"/>
    </cs:lnRef>
    <cs:fillRef idx="0"/>
    <cs:effectRef idx="0">
      <cs:styleClr val="auto"/>
    </cs:effectRef>
    <cs:fontRef idx="minor">
      <a:schemeClr val="dk1"/>
    </cs:fontRef>
    <cs:spPr>
      <a:ln w="9525" cap="flat" cmpd="sng" algn="ctr">
        <a:solidFill>
          <a:schemeClr val="phClr"/>
        </a:solidFill>
        <a:miter lim="800000"/>
      </a:ln>
      <a:effectLst>
        <a:glow rad="63500">
          <a:schemeClr val="phClr">
            <a:satMod val="175000"/>
            <a:alpha val="25000"/>
          </a:schemeClr>
        </a:glow>
      </a:effectLst>
    </cs:spPr>
  </cs:dataPoint>
  <cs:dataPoint3D>
    <cs:lnRef idx="0">
      <cs:styleClr val="auto"/>
    </cs:lnRef>
    <cs:fillRef idx="0">
      <cs:styleClr val="auto"/>
    </cs:fillRef>
    <cs:effectRef idx="0">
      <cs:styleClr val="auto"/>
    </cs:effectRef>
    <cs:fontRef idx="minor">
      <a:schemeClr val="dk1"/>
    </cs:fontRef>
    <cs:spPr>
      <a:ln w="9525" cap="flat" cmpd="sng" algn="ctr">
        <a:solidFill>
          <a:schemeClr val="phClr"/>
        </a:solidFill>
        <a:miter lim="800000"/>
      </a:ln>
      <a:effectLst>
        <a:glow rad="63500">
          <a:schemeClr val="phClr">
            <a:satMod val="175000"/>
            <a:alpha val="25000"/>
          </a:schemeClr>
        </a:glow>
      </a:effectLst>
    </cs:spPr>
  </cs:dataPoint3D>
  <cs:dataPointLine>
    <cs:lnRef idx="0">
      <cs:styleClr val="auto"/>
    </cs:lnRef>
    <cs:fillRef idx="0">
      <cs:styleClr val="auto"/>
    </cs:fillRef>
    <cs:effectRef idx="0">
      <cs:styleClr val="auto"/>
    </cs:effectRef>
    <cs:fontRef idx="minor">
      <a:schemeClr val="dk1"/>
    </cs:fontRef>
    <cs:spPr>
      <a:ln w="22225" cap="rnd">
        <a:solidFill>
          <a:schemeClr val="phClr"/>
        </a:solidFill>
      </a:ln>
      <a:effectLst>
        <a:glow rad="139700">
          <a:schemeClr val="phClr">
            <a:satMod val="175000"/>
            <a:alpha val="14000"/>
          </a:schemeClr>
        </a:glow>
      </a:effectLst>
    </cs:spPr>
  </cs:dataPointLine>
  <cs:dataPointMarker>
    <cs:lnRef idx="0">
      <cs:styleClr val="auto"/>
    </cs:lnRef>
    <cs:fillRef idx="0">
      <cs:styleClr val="auto"/>
    </cs:fillRef>
    <cs:effectRef idx="0">
      <cs:styleClr val="auto"/>
    </cs:effectRef>
    <cs:fontRef idx="minor">
      <a:schemeClr val="dk1"/>
    </cs:fontRef>
    <cs:spPr>
      <a:solidFill>
        <a:schemeClr val="phClr">
          <a:lumMod val="60000"/>
          <a:lumOff val="40000"/>
        </a:schemeClr>
      </a:solidFill>
      <a:effectLst>
        <a:glow rad="63500">
          <a:schemeClr val="phClr">
            <a:satMod val="175000"/>
            <a:alpha val="25000"/>
          </a:schemeClr>
        </a:glow>
      </a:effectLst>
    </cs:spPr>
  </cs:dataPointMarker>
  <cs:dataPointMarkerLayout symbol="circle" size="3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lt1">
        <a:lumMod val="75000"/>
      </a:schemeClr>
    </cs:fontRef>
    <cs:spPr>
      <a:ln w="9525">
        <a:solidFill>
          <a:schemeClr val="dk1">
            <a:lumMod val="50000"/>
            <a:lumOff val="50000"/>
          </a:schemeClr>
        </a:solidFill>
      </a:ln>
    </cs:spPr>
    <cs:defRPr sz="900" kern="1200"/>
  </cs:dataTable>
  <cs:downBar>
    <cs:lnRef idx="0"/>
    <cs:fillRef idx="0"/>
    <cs:effectRef idx="0"/>
    <cs:fontRef idx="minor">
      <a:schemeClr val="lt1"/>
    </cs:fontRef>
    <cs:spPr>
      <a:solidFill>
        <a:schemeClr val="dk1">
          <a:lumMod val="50000"/>
          <a:lumOff val="50000"/>
        </a:schemeClr>
      </a:solidFill>
      <a:ln w="9525">
        <a:solidFill>
          <a:schemeClr val="dk1">
            <a:lumMod val="75000"/>
          </a:schemeClr>
        </a:solidFill>
        <a:round/>
      </a:ln>
    </cs:spPr>
  </cs:downBar>
  <cs:dropLine>
    <cs:lnRef idx="0"/>
    <cs:fillRef idx="0"/>
    <cs:effectRef idx="0"/>
    <cs:fontRef idx="minor">
      <a:schemeClr val="dk1"/>
    </cs:fontRef>
    <cs:spPr>
      <a:ln w="9525">
        <a:solidFill>
          <a:schemeClr val="lt1">
            <a:lumMod val="50000"/>
          </a:schemeClr>
        </a:solidFill>
        <a:round/>
      </a:ln>
    </cs:spPr>
  </cs:dropLine>
  <cs:errorBar>
    <cs:lnRef idx="0"/>
    <cs:fillRef idx="0"/>
    <cs:effectRef idx="0"/>
    <cs:fontRef idx="minor">
      <a:schemeClr val="dk1"/>
    </cs:fontRef>
    <cs:spPr>
      <a:ln w="9525">
        <a:solidFill>
          <a:schemeClr val="lt1">
            <a:lumMod val="50000"/>
          </a:schemeClr>
        </a:solidFill>
        <a:round/>
      </a:ln>
    </cs:spPr>
  </cs:errorBar>
  <cs:floor>
    <cs:lnRef idx="0"/>
    <cs:fillRef idx="0"/>
    <cs:effectRef idx="0"/>
    <cs:fontRef idx="minor">
      <a:schemeClr val="dk1"/>
    </cs:fontRef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dk1">
            <a:lumMod val="65000"/>
            <a:lumOff val="35000"/>
            <a:alpha val="7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dk1">
            <a:lumMod val="65000"/>
            <a:lumOff val="35000"/>
            <a:alpha val="25000"/>
          </a:schemeClr>
        </a:solidFill>
        <a:round/>
      </a:ln>
    </cs:spPr>
  </cs:gridlineMinor>
  <cs:hiLoLine>
    <cs:lnRef idx="0"/>
    <cs:fillRef idx="0"/>
    <cs:effectRef idx="0"/>
    <cs:fontRef idx="minor">
      <a:schemeClr val="dk1"/>
    </cs:fontRef>
    <cs:spPr>
      <a:ln w="9525">
        <a:solidFill>
          <a:schemeClr val="lt1">
            <a:lumMod val="50000"/>
          </a:schemeClr>
        </a:solidFill>
        <a:round/>
      </a:ln>
    </cs:spPr>
  </cs:hiLoLine>
  <cs:leaderLine>
    <cs:lnRef idx="0"/>
    <cs:fillRef idx="0"/>
    <cs:effectRef idx="0"/>
    <cs:fontRef idx="minor">
      <a:schemeClr val="dk1"/>
    </cs:fontRef>
    <cs:spPr>
      <a:ln w="9525">
        <a:solidFill>
          <a:schemeClr val="lt1">
            <a:lumMod val="50000"/>
          </a:schemeClr>
        </a:solidFill>
        <a:round/>
      </a:ln>
    </cs:spPr>
  </cs:leaderLine>
  <cs:legend>
    <cs:lnRef idx="0"/>
    <cs:fillRef idx="0"/>
    <cs:effectRef idx="0"/>
    <cs:fontRef idx="minor">
      <a:schemeClr val="lt1">
        <a:lumMod val="75000"/>
      </a:schemeClr>
    </cs:fontRef>
    <cs:defRPr sz="900" kern="1200"/>
  </cs:legend>
  <cs:plotArea>
    <cs:lnRef idx="0"/>
    <cs:fillRef idx="0"/>
    <cs:effectRef idx="0"/>
    <cs:fontRef idx="minor">
      <a:schemeClr val="dk1"/>
    </cs:fontRef>
  </cs:plotArea>
  <cs:plotArea3D>
    <cs:lnRef idx="0"/>
    <cs:fillRef idx="0"/>
    <cs:effectRef idx="0"/>
    <cs:fontRef idx="minor">
      <a:schemeClr val="dk1"/>
    </cs:fontRef>
  </cs:plotArea3D>
  <cs:seriesAxis>
    <cs:lnRef idx="0"/>
    <cs:fillRef idx="0"/>
    <cs:effectRef idx="0"/>
    <cs:fontRef idx="minor">
      <a:schemeClr val="lt1">
        <a:lumMod val="75000"/>
      </a:schemeClr>
    </cs:fontRef>
    <cs:defRPr sz="900" kern="1200"/>
  </cs:seriesAxis>
  <cs:seriesLine>
    <cs:lnRef idx="0"/>
    <cs:fillRef idx="0"/>
    <cs:effectRef idx="0"/>
    <cs:fontRef idx="minor">
      <a:schemeClr val="dk1"/>
    </cs:fontRef>
    <cs:spPr>
      <a:ln w="9525">
        <a:solidFill>
          <a:schemeClr val="lt1">
            <a:lumMod val="50000"/>
          </a:schemeClr>
        </a:solidFill>
        <a:round/>
      </a:ln>
    </cs:spPr>
  </cs:seriesLine>
  <cs:title>
    <cs:lnRef idx="0"/>
    <cs:fillRef idx="0"/>
    <cs:effectRef idx="0"/>
    <cs:fontRef idx="minor">
      <a:schemeClr val="lt1">
        <a:lumMod val="85000"/>
      </a:schemeClr>
    </cs:fontRef>
    <cs:defRPr sz="1400" b="1" kern="1200" cap="none" baseline="0"/>
  </cs:title>
  <cs:trendline>
    <cs:lnRef idx="0">
      <cs:styleClr val="auto"/>
    </cs:lnRef>
    <cs:fillRef idx="0"/>
    <cs:effectRef idx="0"/>
    <cs:fontRef idx="minor">
      <a:schemeClr val="lt1"/>
    </cs:fontRef>
    <cs:spPr>
      <a:ln w="25400" cap="rnd">
        <a:solidFill>
          <a:schemeClr val="phClr">
            <a:alpha val="50000"/>
          </a:schemeClr>
        </a:solidFill>
      </a:ln>
    </cs:spPr>
  </cs:trendline>
  <cs:trendlineLabel>
    <cs:lnRef idx="0"/>
    <cs:fillRef idx="0"/>
    <cs:effectRef idx="0"/>
    <cs:fontRef idx="minor">
      <a:schemeClr val="lt1">
        <a:lumMod val="7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>
          <a:lumMod val="85000"/>
        </a:schemeClr>
      </a:solidFill>
      <a:ln w="9525">
        <a:solidFill>
          <a:schemeClr val="dk1">
            <a:lumMod val="50000"/>
          </a:schemeClr>
        </a:solidFill>
        <a:round/>
      </a:ln>
    </cs:spPr>
  </cs:upBar>
  <cs:valueAxis>
    <cs:lnRef idx="0"/>
    <cs:fillRef idx="0"/>
    <cs:effectRef idx="0"/>
    <cs:fontRef idx="minor">
      <a:schemeClr val="lt1">
        <a:lumMod val="75000"/>
      </a:schemeClr>
    </cs:fontRef>
    <cs:spPr>
      <a:ln w="9525" cap="flat" cmpd="sng" algn="ctr">
        <a:solidFill>
          <a:schemeClr val="lt1">
            <a:lumMod val="50000"/>
          </a:schemeClr>
        </a:solidFill>
        <a:round/>
      </a:ln>
    </cs:spPr>
    <cs:defRPr sz="900" kern="1200"/>
    <cs:bodyPr/>
  </cs:valueAxis>
  <cs:wall>
    <cs:lnRef idx="0"/>
    <cs:fillRef idx="0"/>
    <cs:effectRef idx="0"/>
    <cs:fontRef idx="minor">
      <a:schemeClr val="dk1"/>
    </cs:fontRef>
  </cs:wall>
</cs:chartStyle>
</file>

<file path=xl/charts/style3.xml><?xml version="1.0" encoding="utf-8"?>
<cs:chartStyle xmlns:cs="http://schemas.microsoft.com/office/drawing/2012/chartStyle" xmlns:a="http://schemas.openxmlformats.org/drawingml/2006/main" id="247">
  <cs:axisTitle>
    <cs:lnRef idx="0"/>
    <cs:fillRef idx="0"/>
    <cs:effectRef idx="0"/>
    <cs:fontRef idx="minor">
      <a:schemeClr val="lt1"/>
    </cs:fontRef>
    <cs:defRPr sz="900" b="1" kern="1200"/>
  </cs:axisTitle>
  <cs:categoryAxis>
    <cs:lnRef idx="0">
      <cs:styleClr val="0"/>
    </cs:lnRef>
    <cs:fillRef idx="0"/>
    <cs:effectRef idx="0"/>
    <cs:fontRef idx="minor">
      <a:schemeClr val="lt1"/>
    </cs:fontRef>
    <cs:spPr>
      <a:ln w="12700" cap="flat" cmpd="sng" algn="ctr">
        <a:solidFill>
          <a:schemeClr val="lt1">
            <a:alpha val="25000"/>
          </a:schemeClr>
        </a:solidFill>
        <a:round/>
      </a:ln>
    </cs:spPr>
    <cs:defRPr sz="900" b="0" kern="1200" spc="100" baseline="0"/>
  </cs:categoryAxis>
  <cs:chartArea>
    <cs:lnRef idx="0">
      <cs:styleClr val="0"/>
    </cs:lnRef>
    <cs:fillRef idx="0">
      <cs:styleClr val="0"/>
    </cs:fillRef>
    <cs:effectRef idx="0"/>
    <cs:fontRef idx="minor">
      <a:schemeClr val="dk1"/>
    </cs:fontRef>
    <cs:spPr>
      <a:solidFill>
        <a:schemeClr val="phClr"/>
      </a:solidFill>
      <a:ln w="9525" cap="flat" cmpd="sng" algn="ctr">
        <a:solidFill>
          <a:schemeClr val="phClr"/>
        </a:solidFill>
        <a:round/>
      </a:ln>
    </cs:spPr>
    <cs:defRPr sz="1000" kern="1200"/>
  </cs:chartArea>
  <cs:dataLabel>
    <cs:lnRef idx="0"/>
    <cs:fillRef idx="0"/>
    <cs:effectRef idx="0"/>
    <cs:fontRef idx="minor">
      <a:schemeClr val="lt1"/>
    </cs:fontRef>
    <cs:defRPr sz="900" b="1" kern="1200"/>
  </cs:dataLabel>
  <cs:dataLabelCallout>
    <cs:lnRef idx="0">
      <cs:styleClr val="auto"/>
    </cs:lnRef>
    <cs:fillRef idx="0"/>
    <cs:effectRef idx="0"/>
    <cs:fontRef idx="minor">
      <cs:styleClr val="auto"/>
    </cs:fontRef>
    <cs:spPr>
      <a:solidFill>
        <a:schemeClr val="lt1"/>
      </a:solidFill>
      <a:ln>
        <a:solidFill>
          <a:schemeClr val="phClr"/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0">
      <cs:styleClr val="auto"/>
    </cs:fillRef>
    <cs:effectRef idx="0"/>
    <cs:fontRef idx="minor">
      <a:schemeClr val="dk1"/>
    </cs:fontRef>
    <cs:spPr>
      <a:pattFill prst="ltUpDiag">
        <a:fgClr>
          <a:schemeClr val="phClr"/>
        </a:fgClr>
        <a:bgClr>
          <a:schemeClr val="lt1"/>
        </a:bgClr>
      </a:pattFill>
    </cs:spPr>
  </cs:dataPoint>
  <cs:dataPoint3D>
    <cs:lnRef idx="0"/>
    <cs:fillRef idx="0">
      <cs:styleClr val="auto"/>
    </cs:fillRef>
    <cs:effectRef idx="0"/>
    <cs:fontRef idx="minor">
      <a:schemeClr val="dk1"/>
    </cs:fontRef>
    <cs:spPr>
      <a:pattFill prst="ltUpDiag">
        <a:fgClr>
          <a:schemeClr val="phClr"/>
        </a:fgClr>
        <a:bgClr>
          <a:schemeClr val="lt1"/>
        </a:bgClr>
      </a:pattFill>
    </cs:spPr>
  </cs:dataPoint3D>
  <cs:dataPointLine>
    <cs:lnRef idx="0">
      <cs:styleClr val="auto"/>
    </cs:lnRef>
    <cs:fillRef idx="0"/>
    <cs:effectRef idx="0">
      <cs:styleClr val="auto"/>
    </cs:effectRef>
    <cs:fontRef idx="minor">
      <a:schemeClr val="dk1"/>
    </cs:fontRef>
    <cs:spPr>
      <a:ln w="28575" cap="rnd">
        <a:solidFill>
          <a:schemeClr val="lt1">
            <a:alpha val="50000"/>
          </a:schemeClr>
        </a:solidFill>
        <a:round/>
      </a:ln>
      <a:effectLst>
        <a:outerShdw dist="25400" dir="2700000" algn="tl" rotWithShape="0">
          <a:schemeClr val="phClr"/>
        </a:outerShdw>
      </a:effectLst>
    </cs:spPr>
  </cs:dataPointLine>
  <cs:dataPointMarker>
    <cs:lnRef idx="0"/>
    <cs:fillRef idx="0">
      <cs:styleClr val="auto"/>
    </cs:fillRef>
    <cs:effectRef idx="0"/>
    <cs:fontRef idx="minor">
      <a:schemeClr val="dk1"/>
    </cs:fontRef>
    <cs:spPr>
      <a:solidFill>
        <a:schemeClr val="phClr"/>
      </a:solidFill>
      <a:ln w="22225">
        <a:solidFill>
          <a:schemeClr val="lt1"/>
        </a:solidFill>
        <a:round/>
      </a:ln>
    </cs:spPr>
  </cs:dataPointMarker>
  <cs:dataPointMarkerLayout symbol="circle" size="6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>
      <cs:styleClr val="0"/>
    </cs:lnRef>
    <cs:fillRef idx="0"/>
    <cs:effectRef idx="0"/>
    <cs:fontRef idx="minor">
      <a:schemeClr val="lt1"/>
    </cs:fontRef>
    <cs:spPr>
      <a:ln w="9525">
        <a:solidFill>
          <a:schemeClr val="phClr">
            <a:lumMod val="60000"/>
            <a:lumOff val="40000"/>
          </a:schemeClr>
        </a:solidFill>
      </a:ln>
    </cs:spPr>
    <cs:defRPr sz="900" kern="1200"/>
  </cs:dataTable>
  <cs:downBar>
    <cs:lnRef idx="0">
      <cs:styleClr val="0"/>
    </cs:lnRef>
    <cs:fillRef idx="0"/>
    <cs:effectRef idx="0"/>
    <cs:fontRef idx="minor">
      <a:schemeClr val="dk1"/>
    </cs:fontRef>
    <cs:spPr>
      <a:solidFill>
        <a:schemeClr val="dk1">
          <a:lumMod val="35000"/>
          <a:lumOff val="65000"/>
        </a:schemeClr>
      </a:solidFill>
      <a:ln w="9525">
        <a:solidFill>
          <a:schemeClr val="phClr">
            <a:lumMod val="60000"/>
            <a:lumOff val="40000"/>
          </a:schemeClr>
        </a:solidFill>
      </a:ln>
    </cs:spPr>
  </cs:downBar>
  <cs:dropLine>
    <cs:lnRef idx="0">
      <cs:styleClr val="0"/>
    </cs:lnRef>
    <cs:fillRef idx="0"/>
    <cs:effectRef idx="0"/>
    <cs:fontRef idx="minor">
      <a:schemeClr val="dk1"/>
    </cs:fontRef>
    <cs:spPr>
      <a:ln w="9525" cap="flat" cmpd="sng" algn="ctr">
        <a:gradFill>
          <a:gsLst>
            <a:gs pos="79000">
              <a:schemeClr val="phClr"/>
            </a:gs>
            <a:gs pos="0">
              <a:schemeClr val="lt1">
                <a:alpha val="60000"/>
              </a:schemeClr>
            </a:gs>
          </a:gsLst>
          <a:lin ang="5400000" scaled="0"/>
        </a:gradFill>
        <a:round/>
      </a:ln>
    </cs:spPr>
  </cs:dropLine>
  <cs:errorBar>
    <cs:lnRef idx="0">
      <cs:styleClr val="0"/>
    </cs:lnRef>
    <cs:fillRef idx="0"/>
    <cs:effectRef idx="0"/>
    <cs:fontRef idx="minor">
      <a:schemeClr val="dk1"/>
    </cs:fontRef>
    <cs:spPr>
      <a:ln w="9525">
        <a:solidFill>
          <a:schemeClr val="phClr">
            <a:lumMod val="60000"/>
            <a:lumOff val="40000"/>
          </a:schemeClr>
        </a:solidFill>
        <a:round/>
      </a:ln>
      <a:effectLst>
        <a:glow rad="25400">
          <a:schemeClr val="lt1"/>
        </a:glow>
      </a:effectLst>
    </cs:spPr>
  </cs:errorBar>
  <cs:floor>
    <cs:lnRef idx="0"/>
    <cs:fillRef idx="0"/>
    <cs:effectRef idx="0"/>
    <cs:fontRef idx="minor">
      <a:schemeClr val="dk1"/>
    </cs:fontRef>
  </cs:floor>
  <cs:gridlineMajor>
    <cs:lnRef idx="0">
      <cs:styleClr val="0"/>
    </cs:lnRef>
    <cs:fillRef idx="0"/>
    <cs:effectRef idx="0"/>
    <cs:fontRef idx="minor">
      <a:schemeClr val="dk1"/>
    </cs:fontRef>
    <cs:spPr>
      <a:ln w="9525" cap="flat" cmpd="sng" algn="ctr">
        <a:solidFill>
          <a:schemeClr val="lt1">
            <a:alpha val="25000"/>
          </a:schemeClr>
        </a:solidFill>
        <a:round/>
      </a:ln>
    </cs:spPr>
  </cs:gridlineMajor>
  <cs:gridlineMinor>
    <cs:lnRef idx="0">
      <cs:styleClr val="0"/>
    </cs:lnRef>
    <cs:fillRef idx="0"/>
    <cs:effectRef idx="0"/>
    <cs:fontRef idx="minor">
      <a:schemeClr val="dk1"/>
    </cs:fontRef>
    <cs:spPr>
      <a:ln>
        <a:solidFill>
          <a:schemeClr val="lt1">
            <a:alpha val="10000"/>
          </a:schemeClr>
        </a:solidFill>
      </a:ln>
    </cs:spPr>
  </cs:gridlineMinor>
  <cs:hiLoLine>
    <cs:lnRef idx="0">
      <cs:styleClr val="0"/>
    </cs:lnRef>
    <cs:fillRef idx="0"/>
    <cs:effectRef idx="0"/>
    <cs:fontRef idx="minor">
      <a:schemeClr val="dk1"/>
    </cs:fontRef>
    <cs:spPr>
      <a:ln w="9525">
        <a:solidFill>
          <a:schemeClr val="phClr">
            <a:lumMod val="60000"/>
            <a:lumOff val="40000"/>
          </a:schemeClr>
        </a:solidFill>
        <a:prstDash val="dash"/>
      </a:ln>
    </cs:spPr>
  </cs:hiLoLine>
  <cs:leaderLine>
    <cs:lnRef idx="0">
      <cs:styleClr val="0"/>
    </cs:lnRef>
    <cs:fillRef idx="0"/>
    <cs:effectRef idx="0"/>
    <cs:fontRef idx="minor">
      <a:schemeClr val="dk1"/>
    </cs:fontRef>
    <cs:spPr>
      <a:ln w="9525">
        <a:solidFill>
          <a:schemeClr val="phClr">
            <a:lumMod val="60000"/>
            <a:lumOff val="40000"/>
          </a:schemeClr>
        </a:solidFill>
      </a:ln>
    </cs:spPr>
  </cs:leaderLine>
  <cs:legend>
    <cs:lnRef idx="0"/>
    <cs:fillRef idx="0"/>
    <cs:effectRef idx="0"/>
    <cs:fontRef idx="minor">
      <a:schemeClr val="lt1"/>
    </cs:fontRef>
    <cs:defRPr sz="900" kern="1200"/>
  </cs:legend>
  <cs:plotArea>
    <cs:lnRef idx="0"/>
    <cs:fillRef idx="0"/>
    <cs:effectRef idx="0"/>
    <cs:fontRef idx="minor">
      <a:schemeClr val="dk1"/>
    </cs:fontRef>
  </cs:plotArea>
  <cs:plotArea3D>
    <cs:lnRef idx="0"/>
    <cs:fillRef idx="0"/>
    <cs:effectRef idx="0"/>
    <cs:fontRef idx="minor">
      <a:schemeClr val="dk1"/>
    </cs:fontRef>
  </cs:plotArea3D>
  <cs:seriesAxis>
    <cs:lnRef idx="0">
      <cs:styleClr val="0"/>
    </cs:lnRef>
    <cs:fillRef idx="0"/>
    <cs:effectRef idx="0"/>
    <cs:fontRef idx="minor">
      <a:schemeClr val="lt1"/>
    </cs:fontRef>
    <cs:spPr>
      <a:ln w="3175" cap="flat" cmpd="sng" algn="ctr">
        <a:solidFill>
          <a:schemeClr val="phClr">
            <a:lumMod val="60000"/>
            <a:lumOff val="40000"/>
          </a:schemeClr>
        </a:solidFill>
        <a:round/>
      </a:ln>
    </cs:spPr>
    <cs:defRPr sz="900" kern="1200"/>
  </cs:seriesAxis>
  <cs:seriesLine>
    <cs:lnRef idx="0">
      <cs:styleClr val="0"/>
    </cs:lnRef>
    <cs:fillRef idx="0"/>
    <cs:effectRef idx="0"/>
    <cs:fontRef idx="minor">
      <a:schemeClr val="dk1"/>
    </cs:fontRef>
    <cs:spPr>
      <a:ln w="9525">
        <a:solidFill>
          <a:schemeClr val="phClr">
            <a:lumMod val="60000"/>
            <a:lumOff val="40000"/>
            <a:tint val="50000"/>
          </a:schemeClr>
        </a:solidFill>
        <a:prstDash val="dash"/>
      </a:ln>
    </cs:spPr>
  </cs:seriesLine>
  <cs:title>
    <cs:lnRef idx="0"/>
    <cs:fillRef idx="0"/>
    <cs:effectRef idx="0"/>
    <cs:fontRef idx="minor">
      <a:schemeClr val="lt1"/>
    </cs:fontRef>
    <cs:defRPr sz="1500" b="1" kern="1200" cap="all" spc="100" normalizeH="0" baseline="0"/>
  </cs:title>
  <cs:trendline>
    <cs:lnRef idx="0"/>
    <cs:fillRef idx="0"/>
    <cs:effectRef idx="0"/>
    <cs:fontRef idx="minor">
      <a:schemeClr val="dk1"/>
    </cs:fontRef>
    <cs:spPr>
      <a:ln w="28575" cap="rnd">
        <a:solidFill>
          <a:schemeClr val="lt1">
            <a:alpha val="50000"/>
          </a:schemeClr>
        </a:solidFill>
        <a:round/>
      </a:ln>
    </cs:spPr>
  </cs:trendline>
  <cs:trendlineLabel>
    <cs:lnRef idx="0"/>
    <cs:fillRef idx="0"/>
    <cs:effectRef idx="0"/>
    <cs:fontRef idx="minor">
      <a:schemeClr val="lt1"/>
    </cs:fontRef>
    <cs:defRPr sz="900" kern="1200"/>
  </cs:trendlineLabel>
  <cs:upBar>
    <cs:lnRef idx="0">
      <cs:styleClr val="0"/>
    </cs:lnRef>
    <cs:fillRef idx="0"/>
    <cs:effectRef idx="0"/>
    <cs:fontRef idx="minor">
      <a:schemeClr val="dk1"/>
    </cs:fontRef>
    <cs:spPr>
      <a:solidFill>
        <a:schemeClr val="lt1">
          <a:lumMod val="95000"/>
        </a:schemeClr>
      </a:solidFill>
      <a:ln w="9525">
        <a:solidFill>
          <a:schemeClr val="phClr">
            <a:lumMod val="60000"/>
            <a:lumOff val="40000"/>
          </a:schemeClr>
        </a:solidFill>
      </a:ln>
    </cs:spPr>
  </cs:upBar>
  <cs:valueAxis>
    <cs:lnRef idx="0"/>
    <cs:fillRef idx="0"/>
    <cs:effectRef idx="0"/>
    <cs:fontRef idx="minor">
      <a:schemeClr val="lt1"/>
    </cs:fontRef>
    <cs:defRPr sz="900" kern="1200"/>
  </cs:valueAxis>
  <cs:wall>
    <cs:lnRef idx="0"/>
    <cs:fillRef idx="0"/>
    <cs:effectRef idx="0"/>
    <cs:fontRef idx="minor">
      <a:schemeClr val="dk1"/>
    </cs:fontRef>
  </cs:wall>
</cs:chartStyle>
</file>

<file path=xl/charts/style4.xml><?xml version="1.0" encoding="utf-8"?>
<cs:chartStyle xmlns:cs="http://schemas.microsoft.com/office/drawing/2012/chartStyle" xmlns:a="http://schemas.openxmlformats.org/drawingml/2006/main" id="233">
  <cs:axisTitle>
    <cs:lnRef idx="0"/>
    <cs:fillRef idx="0"/>
    <cs:effectRef idx="0"/>
    <cs:fontRef idx="minor">
      <a:schemeClr val="lt1">
        <a:lumMod val="85000"/>
      </a:schemeClr>
    </cs:fontRef>
    <cs:defRPr sz="900" b="1" kern="1200" cap="all"/>
  </cs:axisTitle>
  <cs:categoryAxis>
    <cs:lnRef idx="0"/>
    <cs:fillRef idx="0"/>
    <cs:effectRef idx="0"/>
    <cs:fontRef idx="minor">
      <a:schemeClr val="lt1">
        <a:lumMod val="85000"/>
      </a:schemeClr>
    </cs:fontRef>
    <cs:spPr>
      <a:ln w="9525" cap="flat" cmpd="sng" algn="ctr">
        <a:solidFill>
          <a:schemeClr val="lt1">
            <a:lumMod val="95000"/>
            <a:alpha val="10000"/>
          </a:schemeClr>
        </a:solidFill>
        <a:round/>
      </a:ln>
    </cs:spPr>
    <cs:defRPr sz="900" kern="1200"/>
  </cs:categoryAxis>
  <cs:chartArea>
    <cs:lnRef idx="0"/>
    <cs:fillRef idx="0"/>
    <cs:effectRef idx="0"/>
    <cs:fontRef idx="minor">
      <a:schemeClr val="dk1"/>
    </cs:fontRef>
    <cs:spPr>
      <a:gradFill flip="none" rotWithShape="1">
        <a:gsLst>
          <a:gs pos="0">
            <a:schemeClr val="dk1">
              <a:lumMod val="65000"/>
              <a:lumOff val="35000"/>
            </a:schemeClr>
          </a:gs>
          <a:gs pos="100000">
            <a:schemeClr val="dk1">
              <a:lumMod val="85000"/>
              <a:lumOff val="15000"/>
            </a:schemeClr>
          </a:gs>
        </a:gsLst>
        <a:path path="circle">
          <a:fillToRect l="50000" t="50000" r="50000" b="50000"/>
        </a:path>
        <a:tileRect/>
      </a:gradFill>
    </cs:spPr>
    <cs:defRPr sz="1000" kern="1200"/>
  </cs:chartArea>
  <cs:dataLabel>
    <cs:lnRef idx="0"/>
    <cs:fillRef idx="0"/>
    <cs:effectRef idx="0"/>
    <cs:fontRef idx="minor">
      <a:schemeClr val="lt1">
        <a:lumMod val="8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3">
      <cs:styleClr val="auto"/>
    </cs:fillRef>
    <cs:effectRef idx="3"/>
    <cs:fontRef idx="minor">
      <a:schemeClr val="tx1"/>
    </cs:fontRef>
  </cs:dataPoint>
  <cs:dataPoint3D>
    <cs:lnRef idx="0"/>
    <cs:fillRef idx="3">
      <cs:styleClr val="auto"/>
    </cs:fillRef>
    <cs:effectRef idx="3"/>
    <cs:fontRef idx="minor">
      <a:schemeClr val="tx1"/>
    </cs:fontRef>
  </cs:dataPoint3D>
  <cs:dataPointLine>
    <cs:lnRef idx="0">
      <cs:styleClr val="auto"/>
    </cs:lnRef>
    <cs:fillRef idx="3"/>
    <cs:effectRef idx="3"/>
    <cs:fontRef idx="minor">
      <a:schemeClr val="tx1"/>
    </cs:fontRef>
    <cs:spPr>
      <a:ln w="3492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3">
      <cs:styleClr val="auto"/>
    </cs:fillRef>
    <cs:effectRef idx="3"/>
    <cs:fontRef idx="minor">
      <a:schemeClr val="tx1"/>
    </cs:fontRef>
    <cs:spPr>
      <a:ln w="9525">
        <a:solidFill>
          <a:schemeClr val="phClr"/>
        </a:solidFill>
        <a:round/>
      </a:ln>
    </cs:spPr>
  </cs:dataPointMarker>
  <cs:dataPointMarkerLayout symbol="circle" size="6"/>
  <cs:dataPointWireframe>
    <cs:lnRef idx="0">
      <cs:styleClr val="auto"/>
    </cs:lnRef>
    <cs:fillRef idx="3"/>
    <cs:effectRef idx="3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lt1">
        <a:lumMod val="85000"/>
      </a:schemeClr>
    </cs:fontRef>
    <cs:spPr>
      <a:ln w="9525">
        <a:solidFill>
          <a:schemeClr val="lt1">
            <a:lumMod val="95000"/>
            <a:alpha val="54000"/>
          </a:schemeClr>
        </a:solidFill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>
        <a:solidFill>
          <a:schemeClr val="lt1">
            <a:lumMod val="95000"/>
            <a:alpha val="54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  <a:prstDash val="dash"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lt1">
            <a:lumMod val="9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lt1">
            <a:lumMod val="95000"/>
            <a:alpha val="10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>
        <a:solidFill>
          <a:schemeClr val="lt1">
            <a:lumMod val="95000"/>
            <a:alpha val="5000"/>
          </a:schemeClr>
        </a:solidFill>
      </a:ln>
    </cs:spPr>
  </cs:gridlineMinor>
  <cs:hiLo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  <a:prstDash val="dash"/>
      </a:ln>
    </cs:spPr>
  </cs:hiLoLine>
  <cs:leader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</a:ln>
    </cs:spPr>
  </cs:leaderLine>
  <cs:legend>
    <cs:lnRef idx="0"/>
    <cs:fillRef idx="0"/>
    <cs:effectRef idx="0"/>
    <cs:fontRef idx="minor">
      <a:schemeClr val="lt1">
        <a:lumMod val="85000"/>
      </a:schemeClr>
    </cs:fontRef>
    <cs:defRPr sz="900" kern="1200"/>
  </cs:legend>
  <cs:plotArea>
    <cs:lnRef idx="0"/>
    <cs:fillRef idx="0"/>
    <cs:effectRef idx="0"/>
    <cs:fontRef idx="minor">
      <a:schemeClr val="tx1"/>
    </cs:fontRef>
  </cs:plotArea>
  <cs:plotArea3D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lt1">
        <a:lumMod val="85000"/>
      </a:schemeClr>
    </cs:fontRef>
    <cs:spPr>
      <a:ln w="12700" cap="flat" cmpd="sng" algn="ctr">
        <a:solidFill>
          <a:schemeClr val="lt1">
            <a:lumMod val="95000"/>
            <a:alpha val="54000"/>
          </a:schemeClr>
        </a:solidFill>
        <a:round/>
      </a:ln>
    </cs:spPr>
    <cs:defRPr sz="900" kern="1200"/>
  </cs:seriesAxis>
  <cs:seriesLine>
    <cs:lnRef idx="0"/>
    <cs:fillRef idx="0"/>
    <cs:effectRef idx="0"/>
    <cs:fontRef idx="minor">
      <a:schemeClr val="lt1"/>
    </cs:fontRef>
    <cs:spPr>
      <a:ln w="9525" cap="flat" cmpd="sng" algn="ctr">
        <a:solidFill>
          <a:schemeClr val="lt1">
            <a:lumMod val="95000"/>
            <a:alpha val="54000"/>
          </a:schemeClr>
        </a:solidFill>
        <a:round/>
      </a:ln>
    </cs:spPr>
  </cs:seriesLine>
  <cs:title>
    <cs:lnRef idx="0"/>
    <cs:fillRef idx="0"/>
    <cs:effectRef idx="0"/>
    <cs:fontRef idx="minor">
      <a:schemeClr val="lt1">
        <a:lumMod val="95000"/>
      </a:schemeClr>
    </cs:fontRef>
    <cs:defRPr sz="1600" b="1" kern="1200" spc="100" baseline="0">
      <a:effectLst>
        <a:outerShdw blurRad="50800" dist="38100" dir="5400000" algn="t" rotWithShape="0">
          <a:prstClr val="black">
            <a:alpha val="40000"/>
          </a:prstClr>
        </a:outerShdw>
      </a:effectLst>
    </cs:defRPr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</a:ln>
    </cs:spPr>
  </cs:trendline>
  <cs:trendlineLabel>
    <cs:lnRef idx="0"/>
    <cs:fillRef idx="0"/>
    <cs:effectRef idx="0"/>
    <cs:fontRef idx="minor">
      <a:schemeClr val="lt1">
        <a:lumMod val="8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>
        <a:solidFill>
          <a:schemeClr val="lt1">
            <a:lumMod val="95000"/>
            <a:alpha val="54000"/>
          </a:schemeClr>
        </a:solidFill>
      </a:ln>
    </cs:spPr>
  </cs:upBar>
  <cs:valueAxis>
    <cs:lnRef idx="0"/>
    <cs:fillRef idx="0"/>
    <cs:effectRef idx="0"/>
    <cs:fontRef idx="minor">
      <a:schemeClr val="lt1">
        <a:lumMod val="85000"/>
      </a:schemeClr>
    </cs:fontRef>
    <cs:defRPr sz="900" kern="1200"/>
  </cs:valueAxis>
  <cs:wall>
    <cs:lnRef idx="0"/>
    <cs:fillRef idx="0"/>
    <cs:effectRef idx="0"/>
    <cs:fontRef idx="minor">
      <a:schemeClr val="tx1"/>
    </cs:fontRef>
  </cs:wall>
</cs:chartStyle>
</file>

<file path=xl/charts/style5.xml><?xml version="1.0" encoding="utf-8"?>
<cs:chartStyle xmlns:cs="http://schemas.microsoft.com/office/drawing/2012/chartStyle" xmlns:a="http://schemas.openxmlformats.org/drawingml/2006/main" id="233">
  <cs:axisTitle>
    <cs:lnRef idx="0"/>
    <cs:fillRef idx="0"/>
    <cs:effectRef idx="0"/>
    <cs:fontRef idx="minor">
      <a:schemeClr val="lt1">
        <a:lumMod val="85000"/>
      </a:schemeClr>
    </cs:fontRef>
    <cs:defRPr sz="900" b="1" kern="1200" cap="all"/>
  </cs:axisTitle>
  <cs:categoryAxis>
    <cs:lnRef idx="0"/>
    <cs:fillRef idx="0"/>
    <cs:effectRef idx="0"/>
    <cs:fontRef idx="minor">
      <a:schemeClr val="lt1">
        <a:lumMod val="85000"/>
      </a:schemeClr>
    </cs:fontRef>
    <cs:spPr>
      <a:ln w="9525" cap="flat" cmpd="sng" algn="ctr">
        <a:solidFill>
          <a:schemeClr val="lt1">
            <a:lumMod val="95000"/>
            <a:alpha val="10000"/>
          </a:schemeClr>
        </a:solidFill>
        <a:round/>
      </a:ln>
    </cs:spPr>
    <cs:defRPr sz="900" kern="1200"/>
  </cs:categoryAxis>
  <cs:chartArea>
    <cs:lnRef idx="0"/>
    <cs:fillRef idx="0"/>
    <cs:effectRef idx="0"/>
    <cs:fontRef idx="minor">
      <a:schemeClr val="dk1"/>
    </cs:fontRef>
    <cs:spPr>
      <a:gradFill flip="none" rotWithShape="1">
        <a:gsLst>
          <a:gs pos="0">
            <a:schemeClr val="dk1">
              <a:lumMod val="65000"/>
              <a:lumOff val="35000"/>
            </a:schemeClr>
          </a:gs>
          <a:gs pos="100000">
            <a:schemeClr val="dk1">
              <a:lumMod val="85000"/>
              <a:lumOff val="15000"/>
            </a:schemeClr>
          </a:gs>
        </a:gsLst>
        <a:path path="circle">
          <a:fillToRect l="50000" t="50000" r="50000" b="50000"/>
        </a:path>
        <a:tileRect/>
      </a:gradFill>
    </cs:spPr>
    <cs:defRPr sz="1000" kern="1200"/>
  </cs:chartArea>
  <cs:dataLabel>
    <cs:lnRef idx="0"/>
    <cs:fillRef idx="0"/>
    <cs:effectRef idx="0"/>
    <cs:fontRef idx="minor">
      <a:schemeClr val="lt1">
        <a:lumMod val="8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3">
      <cs:styleClr val="auto"/>
    </cs:fillRef>
    <cs:effectRef idx="3"/>
    <cs:fontRef idx="minor">
      <a:schemeClr val="tx1"/>
    </cs:fontRef>
  </cs:dataPoint>
  <cs:dataPoint3D>
    <cs:lnRef idx="0"/>
    <cs:fillRef idx="3">
      <cs:styleClr val="auto"/>
    </cs:fillRef>
    <cs:effectRef idx="3"/>
    <cs:fontRef idx="minor">
      <a:schemeClr val="tx1"/>
    </cs:fontRef>
  </cs:dataPoint3D>
  <cs:dataPointLine>
    <cs:lnRef idx="0">
      <cs:styleClr val="auto"/>
    </cs:lnRef>
    <cs:fillRef idx="3"/>
    <cs:effectRef idx="3"/>
    <cs:fontRef idx="minor">
      <a:schemeClr val="tx1"/>
    </cs:fontRef>
    <cs:spPr>
      <a:ln w="3492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3">
      <cs:styleClr val="auto"/>
    </cs:fillRef>
    <cs:effectRef idx="3"/>
    <cs:fontRef idx="minor">
      <a:schemeClr val="tx1"/>
    </cs:fontRef>
    <cs:spPr>
      <a:ln w="9525">
        <a:solidFill>
          <a:schemeClr val="phClr"/>
        </a:solidFill>
        <a:round/>
      </a:ln>
    </cs:spPr>
  </cs:dataPointMarker>
  <cs:dataPointMarkerLayout symbol="circle" size="6"/>
  <cs:dataPointWireframe>
    <cs:lnRef idx="0">
      <cs:styleClr val="auto"/>
    </cs:lnRef>
    <cs:fillRef idx="3"/>
    <cs:effectRef idx="3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lt1">
        <a:lumMod val="85000"/>
      </a:schemeClr>
    </cs:fontRef>
    <cs:spPr>
      <a:ln w="9525">
        <a:solidFill>
          <a:schemeClr val="lt1">
            <a:lumMod val="95000"/>
            <a:alpha val="54000"/>
          </a:schemeClr>
        </a:solidFill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>
        <a:solidFill>
          <a:schemeClr val="lt1">
            <a:lumMod val="95000"/>
            <a:alpha val="54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  <a:prstDash val="dash"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lt1">
            <a:lumMod val="9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lt1">
            <a:lumMod val="95000"/>
            <a:alpha val="10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>
        <a:solidFill>
          <a:schemeClr val="lt1">
            <a:lumMod val="95000"/>
            <a:alpha val="5000"/>
          </a:schemeClr>
        </a:solidFill>
      </a:ln>
    </cs:spPr>
  </cs:gridlineMinor>
  <cs:hiLo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  <a:prstDash val="dash"/>
      </a:ln>
    </cs:spPr>
  </cs:hiLoLine>
  <cs:leader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</a:ln>
    </cs:spPr>
  </cs:leaderLine>
  <cs:legend>
    <cs:lnRef idx="0"/>
    <cs:fillRef idx="0"/>
    <cs:effectRef idx="0"/>
    <cs:fontRef idx="minor">
      <a:schemeClr val="lt1">
        <a:lumMod val="85000"/>
      </a:schemeClr>
    </cs:fontRef>
    <cs:defRPr sz="900" kern="1200"/>
  </cs:legend>
  <cs:plotArea>
    <cs:lnRef idx="0"/>
    <cs:fillRef idx="0"/>
    <cs:effectRef idx="0"/>
    <cs:fontRef idx="minor">
      <a:schemeClr val="tx1"/>
    </cs:fontRef>
  </cs:plotArea>
  <cs:plotArea3D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lt1">
        <a:lumMod val="85000"/>
      </a:schemeClr>
    </cs:fontRef>
    <cs:spPr>
      <a:ln w="12700" cap="flat" cmpd="sng" algn="ctr">
        <a:solidFill>
          <a:schemeClr val="lt1">
            <a:lumMod val="95000"/>
            <a:alpha val="54000"/>
          </a:schemeClr>
        </a:solidFill>
        <a:round/>
      </a:ln>
    </cs:spPr>
    <cs:defRPr sz="900" kern="1200"/>
  </cs:seriesAxis>
  <cs:seriesLine>
    <cs:lnRef idx="0"/>
    <cs:fillRef idx="0"/>
    <cs:effectRef idx="0"/>
    <cs:fontRef idx="minor">
      <a:schemeClr val="lt1"/>
    </cs:fontRef>
    <cs:spPr>
      <a:ln w="9525" cap="flat" cmpd="sng" algn="ctr">
        <a:solidFill>
          <a:schemeClr val="lt1">
            <a:lumMod val="95000"/>
            <a:alpha val="54000"/>
          </a:schemeClr>
        </a:solidFill>
        <a:round/>
      </a:ln>
    </cs:spPr>
  </cs:seriesLine>
  <cs:title>
    <cs:lnRef idx="0"/>
    <cs:fillRef idx="0"/>
    <cs:effectRef idx="0"/>
    <cs:fontRef idx="minor">
      <a:schemeClr val="lt1">
        <a:lumMod val="95000"/>
      </a:schemeClr>
    </cs:fontRef>
    <cs:defRPr sz="1600" b="1" kern="1200" spc="100" baseline="0">
      <a:effectLst>
        <a:outerShdw blurRad="50800" dist="38100" dir="5400000" algn="t" rotWithShape="0">
          <a:prstClr val="black">
            <a:alpha val="40000"/>
          </a:prstClr>
        </a:outerShdw>
      </a:effectLst>
    </cs:defRPr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</a:ln>
    </cs:spPr>
  </cs:trendline>
  <cs:trendlineLabel>
    <cs:lnRef idx="0"/>
    <cs:fillRef idx="0"/>
    <cs:effectRef idx="0"/>
    <cs:fontRef idx="minor">
      <a:schemeClr val="lt1">
        <a:lumMod val="8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>
        <a:solidFill>
          <a:schemeClr val="lt1">
            <a:lumMod val="95000"/>
            <a:alpha val="54000"/>
          </a:schemeClr>
        </a:solidFill>
      </a:ln>
    </cs:spPr>
  </cs:upBar>
  <cs:valueAxis>
    <cs:lnRef idx="0"/>
    <cs:fillRef idx="0"/>
    <cs:effectRef idx="0"/>
    <cs:fontRef idx="minor">
      <a:schemeClr val="lt1">
        <a:lumMod val="85000"/>
      </a:schemeClr>
    </cs:fontRef>
    <cs:defRPr sz="900" kern="1200"/>
  </cs:valueAxis>
  <cs:wall>
    <cs:lnRef idx="0"/>
    <cs:fillRef idx="0"/>
    <cs:effectRef idx="0"/>
    <cs:fontRef idx="minor">
      <a:schemeClr val="tx1"/>
    </cs:fontRef>
  </cs:wall>
</cs:chartStyle>
</file>

<file path=xl/charts/style6.xml><?xml version="1.0" encoding="utf-8"?>
<cs:chartStyle xmlns:cs="http://schemas.microsoft.com/office/drawing/2012/chartStyle" xmlns:a="http://schemas.openxmlformats.org/drawingml/2006/main" id="233">
  <cs:axisTitle>
    <cs:lnRef idx="0"/>
    <cs:fillRef idx="0"/>
    <cs:effectRef idx="0"/>
    <cs:fontRef idx="minor">
      <a:schemeClr val="lt1">
        <a:lumMod val="85000"/>
      </a:schemeClr>
    </cs:fontRef>
    <cs:defRPr sz="900" b="1" kern="1200" cap="all"/>
  </cs:axisTitle>
  <cs:categoryAxis>
    <cs:lnRef idx="0"/>
    <cs:fillRef idx="0"/>
    <cs:effectRef idx="0"/>
    <cs:fontRef idx="minor">
      <a:schemeClr val="lt1">
        <a:lumMod val="85000"/>
      </a:schemeClr>
    </cs:fontRef>
    <cs:spPr>
      <a:ln w="9525" cap="flat" cmpd="sng" algn="ctr">
        <a:solidFill>
          <a:schemeClr val="lt1">
            <a:lumMod val="95000"/>
            <a:alpha val="10000"/>
          </a:schemeClr>
        </a:solidFill>
        <a:round/>
      </a:ln>
    </cs:spPr>
    <cs:defRPr sz="900" kern="1200"/>
  </cs:categoryAxis>
  <cs:chartArea>
    <cs:lnRef idx="0"/>
    <cs:fillRef idx="0"/>
    <cs:effectRef idx="0"/>
    <cs:fontRef idx="minor">
      <a:schemeClr val="dk1"/>
    </cs:fontRef>
    <cs:spPr>
      <a:gradFill flip="none" rotWithShape="1">
        <a:gsLst>
          <a:gs pos="0">
            <a:schemeClr val="dk1">
              <a:lumMod val="65000"/>
              <a:lumOff val="35000"/>
            </a:schemeClr>
          </a:gs>
          <a:gs pos="100000">
            <a:schemeClr val="dk1">
              <a:lumMod val="85000"/>
              <a:lumOff val="15000"/>
            </a:schemeClr>
          </a:gs>
        </a:gsLst>
        <a:path path="circle">
          <a:fillToRect l="50000" t="50000" r="50000" b="50000"/>
        </a:path>
        <a:tileRect/>
      </a:gradFill>
    </cs:spPr>
    <cs:defRPr sz="1000" kern="1200"/>
  </cs:chartArea>
  <cs:dataLabel>
    <cs:lnRef idx="0"/>
    <cs:fillRef idx="0"/>
    <cs:effectRef idx="0"/>
    <cs:fontRef idx="minor">
      <a:schemeClr val="lt1">
        <a:lumMod val="8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3">
      <cs:styleClr val="auto"/>
    </cs:fillRef>
    <cs:effectRef idx="3"/>
    <cs:fontRef idx="minor">
      <a:schemeClr val="tx1"/>
    </cs:fontRef>
  </cs:dataPoint>
  <cs:dataPoint3D>
    <cs:lnRef idx="0"/>
    <cs:fillRef idx="3">
      <cs:styleClr val="auto"/>
    </cs:fillRef>
    <cs:effectRef idx="3"/>
    <cs:fontRef idx="minor">
      <a:schemeClr val="tx1"/>
    </cs:fontRef>
  </cs:dataPoint3D>
  <cs:dataPointLine>
    <cs:lnRef idx="0">
      <cs:styleClr val="auto"/>
    </cs:lnRef>
    <cs:fillRef idx="3"/>
    <cs:effectRef idx="3"/>
    <cs:fontRef idx="minor">
      <a:schemeClr val="tx1"/>
    </cs:fontRef>
    <cs:spPr>
      <a:ln w="3492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3">
      <cs:styleClr val="auto"/>
    </cs:fillRef>
    <cs:effectRef idx="3"/>
    <cs:fontRef idx="minor">
      <a:schemeClr val="tx1"/>
    </cs:fontRef>
    <cs:spPr>
      <a:ln w="9525">
        <a:solidFill>
          <a:schemeClr val="phClr"/>
        </a:solidFill>
        <a:round/>
      </a:ln>
    </cs:spPr>
  </cs:dataPointMarker>
  <cs:dataPointMarkerLayout symbol="circle" size="6"/>
  <cs:dataPointWireframe>
    <cs:lnRef idx="0">
      <cs:styleClr val="auto"/>
    </cs:lnRef>
    <cs:fillRef idx="3"/>
    <cs:effectRef idx="3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lt1">
        <a:lumMod val="85000"/>
      </a:schemeClr>
    </cs:fontRef>
    <cs:spPr>
      <a:ln w="9525">
        <a:solidFill>
          <a:schemeClr val="lt1">
            <a:lumMod val="95000"/>
            <a:alpha val="54000"/>
          </a:schemeClr>
        </a:solidFill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>
        <a:solidFill>
          <a:schemeClr val="lt1">
            <a:lumMod val="95000"/>
            <a:alpha val="54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  <a:prstDash val="dash"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lt1">
            <a:lumMod val="9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lt1">
            <a:lumMod val="95000"/>
            <a:alpha val="10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>
        <a:solidFill>
          <a:schemeClr val="lt1">
            <a:lumMod val="95000"/>
            <a:alpha val="5000"/>
          </a:schemeClr>
        </a:solidFill>
      </a:ln>
    </cs:spPr>
  </cs:gridlineMinor>
  <cs:hiLo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  <a:prstDash val="dash"/>
      </a:ln>
    </cs:spPr>
  </cs:hiLoLine>
  <cs:leader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</a:ln>
    </cs:spPr>
  </cs:leaderLine>
  <cs:legend>
    <cs:lnRef idx="0"/>
    <cs:fillRef idx="0"/>
    <cs:effectRef idx="0"/>
    <cs:fontRef idx="minor">
      <a:schemeClr val="lt1">
        <a:lumMod val="85000"/>
      </a:schemeClr>
    </cs:fontRef>
    <cs:defRPr sz="900" kern="1200"/>
  </cs:legend>
  <cs:plotArea>
    <cs:lnRef idx="0"/>
    <cs:fillRef idx="0"/>
    <cs:effectRef idx="0"/>
    <cs:fontRef idx="minor">
      <a:schemeClr val="tx1"/>
    </cs:fontRef>
  </cs:plotArea>
  <cs:plotArea3D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lt1">
        <a:lumMod val="85000"/>
      </a:schemeClr>
    </cs:fontRef>
    <cs:spPr>
      <a:ln w="12700" cap="flat" cmpd="sng" algn="ctr">
        <a:solidFill>
          <a:schemeClr val="lt1">
            <a:lumMod val="95000"/>
            <a:alpha val="54000"/>
          </a:schemeClr>
        </a:solidFill>
        <a:round/>
      </a:ln>
    </cs:spPr>
    <cs:defRPr sz="900" kern="1200"/>
  </cs:seriesAxis>
  <cs:seriesLine>
    <cs:lnRef idx="0"/>
    <cs:fillRef idx="0"/>
    <cs:effectRef idx="0"/>
    <cs:fontRef idx="minor">
      <a:schemeClr val="lt1"/>
    </cs:fontRef>
    <cs:spPr>
      <a:ln w="9525" cap="flat" cmpd="sng" algn="ctr">
        <a:solidFill>
          <a:schemeClr val="lt1">
            <a:lumMod val="95000"/>
            <a:alpha val="54000"/>
          </a:schemeClr>
        </a:solidFill>
        <a:round/>
      </a:ln>
    </cs:spPr>
  </cs:seriesLine>
  <cs:title>
    <cs:lnRef idx="0"/>
    <cs:fillRef idx="0"/>
    <cs:effectRef idx="0"/>
    <cs:fontRef idx="minor">
      <a:schemeClr val="lt1">
        <a:lumMod val="95000"/>
      </a:schemeClr>
    </cs:fontRef>
    <cs:defRPr sz="1600" b="1" kern="1200" spc="100" baseline="0">
      <a:effectLst>
        <a:outerShdw blurRad="50800" dist="38100" dir="5400000" algn="t" rotWithShape="0">
          <a:prstClr val="black">
            <a:alpha val="40000"/>
          </a:prstClr>
        </a:outerShdw>
      </a:effectLst>
    </cs:defRPr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</a:ln>
    </cs:spPr>
  </cs:trendline>
  <cs:trendlineLabel>
    <cs:lnRef idx="0"/>
    <cs:fillRef idx="0"/>
    <cs:effectRef idx="0"/>
    <cs:fontRef idx="minor">
      <a:schemeClr val="lt1">
        <a:lumMod val="8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>
        <a:solidFill>
          <a:schemeClr val="lt1">
            <a:lumMod val="95000"/>
            <a:alpha val="54000"/>
          </a:schemeClr>
        </a:solidFill>
      </a:ln>
    </cs:spPr>
  </cs:upBar>
  <cs:valueAxis>
    <cs:lnRef idx="0"/>
    <cs:fillRef idx="0"/>
    <cs:effectRef idx="0"/>
    <cs:fontRef idx="minor">
      <a:schemeClr val="lt1">
        <a:lumMod val="85000"/>
      </a:schemeClr>
    </cs:fontRef>
    <cs:defRPr sz="900" kern="1200"/>
  </cs:valueAxis>
  <cs:wall>
    <cs:lnRef idx="0"/>
    <cs:fillRef idx="0"/>
    <cs:effectRef idx="0"/>
    <cs:fontRef idx="minor">
      <a:schemeClr val="tx1"/>
    </cs:fontRef>
  </cs:wall>
</cs:chartStyle>
</file>

<file path=xl/charts/style7.xml><?xml version="1.0" encoding="utf-8"?>
<cs:chartStyle xmlns:cs="http://schemas.microsoft.com/office/drawing/2012/chartStyle" xmlns:a="http://schemas.openxmlformats.org/drawingml/2006/main" id="233">
  <cs:axisTitle>
    <cs:lnRef idx="0"/>
    <cs:fillRef idx="0"/>
    <cs:effectRef idx="0"/>
    <cs:fontRef idx="minor">
      <a:schemeClr val="lt1">
        <a:lumMod val="85000"/>
      </a:schemeClr>
    </cs:fontRef>
    <cs:defRPr sz="900" b="1" kern="1200" cap="all"/>
  </cs:axisTitle>
  <cs:categoryAxis>
    <cs:lnRef idx="0"/>
    <cs:fillRef idx="0"/>
    <cs:effectRef idx="0"/>
    <cs:fontRef idx="minor">
      <a:schemeClr val="lt1">
        <a:lumMod val="85000"/>
      </a:schemeClr>
    </cs:fontRef>
    <cs:spPr>
      <a:ln w="9525" cap="flat" cmpd="sng" algn="ctr">
        <a:solidFill>
          <a:schemeClr val="lt1">
            <a:lumMod val="95000"/>
            <a:alpha val="10000"/>
          </a:schemeClr>
        </a:solidFill>
        <a:round/>
      </a:ln>
    </cs:spPr>
    <cs:defRPr sz="900" kern="1200"/>
  </cs:categoryAxis>
  <cs:chartArea>
    <cs:lnRef idx="0"/>
    <cs:fillRef idx="0"/>
    <cs:effectRef idx="0"/>
    <cs:fontRef idx="minor">
      <a:schemeClr val="dk1"/>
    </cs:fontRef>
    <cs:spPr>
      <a:gradFill flip="none" rotWithShape="1">
        <a:gsLst>
          <a:gs pos="0">
            <a:schemeClr val="dk1">
              <a:lumMod val="65000"/>
              <a:lumOff val="35000"/>
            </a:schemeClr>
          </a:gs>
          <a:gs pos="100000">
            <a:schemeClr val="dk1">
              <a:lumMod val="85000"/>
              <a:lumOff val="15000"/>
            </a:schemeClr>
          </a:gs>
        </a:gsLst>
        <a:path path="circle">
          <a:fillToRect l="50000" t="50000" r="50000" b="50000"/>
        </a:path>
        <a:tileRect/>
      </a:gradFill>
    </cs:spPr>
    <cs:defRPr sz="1000" kern="1200"/>
  </cs:chartArea>
  <cs:dataLabel>
    <cs:lnRef idx="0"/>
    <cs:fillRef idx="0"/>
    <cs:effectRef idx="0"/>
    <cs:fontRef idx="minor">
      <a:schemeClr val="lt1">
        <a:lumMod val="8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3">
      <cs:styleClr val="auto"/>
    </cs:fillRef>
    <cs:effectRef idx="3"/>
    <cs:fontRef idx="minor">
      <a:schemeClr val="tx1"/>
    </cs:fontRef>
  </cs:dataPoint>
  <cs:dataPoint3D>
    <cs:lnRef idx="0"/>
    <cs:fillRef idx="3">
      <cs:styleClr val="auto"/>
    </cs:fillRef>
    <cs:effectRef idx="3"/>
    <cs:fontRef idx="minor">
      <a:schemeClr val="tx1"/>
    </cs:fontRef>
  </cs:dataPoint3D>
  <cs:dataPointLine>
    <cs:lnRef idx="0">
      <cs:styleClr val="auto"/>
    </cs:lnRef>
    <cs:fillRef idx="3"/>
    <cs:effectRef idx="3"/>
    <cs:fontRef idx="minor">
      <a:schemeClr val="tx1"/>
    </cs:fontRef>
    <cs:spPr>
      <a:ln w="3492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3">
      <cs:styleClr val="auto"/>
    </cs:fillRef>
    <cs:effectRef idx="3"/>
    <cs:fontRef idx="minor">
      <a:schemeClr val="tx1"/>
    </cs:fontRef>
    <cs:spPr>
      <a:ln w="9525">
        <a:solidFill>
          <a:schemeClr val="phClr"/>
        </a:solidFill>
        <a:round/>
      </a:ln>
    </cs:spPr>
  </cs:dataPointMarker>
  <cs:dataPointMarkerLayout symbol="circle" size="6"/>
  <cs:dataPointWireframe>
    <cs:lnRef idx="0">
      <cs:styleClr val="auto"/>
    </cs:lnRef>
    <cs:fillRef idx="3"/>
    <cs:effectRef idx="3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lt1">
        <a:lumMod val="85000"/>
      </a:schemeClr>
    </cs:fontRef>
    <cs:spPr>
      <a:ln w="9525">
        <a:solidFill>
          <a:schemeClr val="lt1">
            <a:lumMod val="95000"/>
            <a:alpha val="54000"/>
          </a:schemeClr>
        </a:solidFill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>
        <a:solidFill>
          <a:schemeClr val="lt1">
            <a:lumMod val="95000"/>
            <a:alpha val="54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  <a:prstDash val="dash"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lt1">
            <a:lumMod val="9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lt1">
            <a:lumMod val="95000"/>
            <a:alpha val="10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>
        <a:solidFill>
          <a:schemeClr val="lt1">
            <a:lumMod val="95000"/>
            <a:alpha val="5000"/>
          </a:schemeClr>
        </a:solidFill>
      </a:ln>
    </cs:spPr>
  </cs:gridlineMinor>
  <cs:hiLo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  <a:prstDash val="dash"/>
      </a:ln>
    </cs:spPr>
  </cs:hiLoLine>
  <cs:leader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</a:ln>
    </cs:spPr>
  </cs:leaderLine>
  <cs:legend>
    <cs:lnRef idx="0"/>
    <cs:fillRef idx="0"/>
    <cs:effectRef idx="0"/>
    <cs:fontRef idx="minor">
      <a:schemeClr val="lt1">
        <a:lumMod val="85000"/>
      </a:schemeClr>
    </cs:fontRef>
    <cs:defRPr sz="900" kern="1200"/>
  </cs:legend>
  <cs:plotArea>
    <cs:lnRef idx="0"/>
    <cs:fillRef idx="0"/>
    <cs:effectRef idx="0"/>
    <cs:fontRef idx="minor">
      <a:schemeClr val="tx1"/>
    </cs:fontRef>
  </cs:plotArea>
  <cs:plotArea3D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lt1">
        <a:lumMod val="85000"/>
      </a:schemeClr>
    </cs:fontRef>
    <cs:spPr>
      <a:ln w="12700" cap="flat" cmpd="sng" algn="ctr">
        <a:solidFill>
          <a:schemeClr val="lt1">
            <a:lumMod val="95000"/>
            <a:alpha val="54000"/>
          </a:schemeClr>
        </a:solidFill>
        <a:round/>
      </a:ln>
    </cs:spPr>
    <cs:defRPr sz="900" kern="1200"/>
  </cs:seriesAxis>
  <cs:seriesLine>
    <cs:lnRef idx="0"/>
    <cs:fillRef idx="0"/>
    <cs:effectRef idx="0"/>
    <cs:fontRef idx="minor">
      <a:schemeClr val="lt1"/>
    </cs:fontRef>
    <cs:spPr>
      <a:ln w="9525" cap="flat" cmpd="sng" algn="ctr">
        <a:solidFill>
          <a:schemeClr val="lt1">
            <a:lumMod val="95000"/>
            <a:alpha val="54000"/>
          </a:schemeClr>
        </a:solidFill>
        <a:round/>
      </a:ln>
    </cs:spPr>
  </cs:seriesLine>
  <cs:title>
    <cs:lnRef idx="0"/>
    <cs:fillRef idx="0"/>
    <cs:effectRef idx="0"/>
    <cs:fontRef idx="minor">
      <a:schemeClr val="lt1">
        <a:lumMod val="95000"/>
      </a:schemeClr>
    </cs:fontRef>
    <cs:defRPr sz="1600" b="1" kern="1200" spc="100" baseline="0">
      <a:effectLst>
        <a:outerShdw blurRad="50800" dist="38100" dir="5400000" algn="t" rotWithShape="0">
          <a:prstClr val="black">
            <a:alpha val="40000"/>
          </a:prstClr>
        </a:outerShdw>
      </a:effectLst>
    </cs:defRPr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</a:ln>
    </cs:spPr>
  </cs:trendline>
  <cs:trendlineLabel>
    <cs:lnRef idx="0"/>
    <cs:fillRef idx="0"/>
    <cs:effectRef idx="0"/>
    <cs:fontRef idx="minor">
      <a:schemeClr val="lt1">
        <a:lumMod val="8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>
        <a:solidFill>
          <a:schemeClr val="lt1">
            <a:lumMod val="95000"/>
            <a:alpha val="54000"/>
          </a:schemeClr>
        </a:solidFill>
      </a:ln>
    </cs:spPr>
  </cs:upBar>
  <cs:valueAxis>
    <cs:lnRef idx="0"/>
    <cs:fillRef idx="0"/>
    <cs:effectRef idx="0"/>
    <cs:fontRef idx="minor">
      <a:schemeClr val="lt1">
        <a:lumMod val="85000"/>
      </a:schemeClr>
    </cs:fontRef>
    <cs:defRPr sz="900" kern="1200"/>
  </cs:valueAxis>
  <cs:wall>
    <cs:lnRef idx="0"/>
    <cs:fillRef idx="0"/>
    <cs:effectRef idx="0"/>
    <cs:fontRef idx="minor">
      <a:schemeClr val="tx1"/>
    </cs:fontRef>
  </cs:wall>
</cs:chartStyle>
</file>

<file path=xl/charts/style8.xml><?xml version="1.0" encoding="utf-8"?>
<cs:chartStyle xmlns:cs="http://schemas.microsoft.com/office/drawing/2012/chartStyle" xmlns:a="http://schemas.openxmlformats.org/drawingml/2006/main" id="233">
  <cs:axisTitle>
    <cs:lnRef idx="0"/>
    <cs:fillRef idx="0"/>
    <cs:effectRef idx="0"/>
    <cs:fontRef idx="minor">
      <a:schemeClr val="lt1">
        <a:lumMod val="85000"/>
      </a:schemeClr>
    </cs:fontRef>
    <cs:defRPr sz="900" b="1" kern="1200" cap="all"/>
  </cs:axisTitle>
  <cs:categoryAxis>
    <cs:lnRef idx="0"/>
    <cs:fillRef idx="0"/>
    <cs:effectRef idx="0"/>
    <cs:fontRef idx="minor">
      <a:schemeClr val="lt1">
        <a:lumMod val="85000"/>
      </a:schemeClr>
    </cs:fontRef>
    <cs:spPr>
      <a:ln w="9525" cap="flat" cmpd="sng" algn="ctr">
        <a:solidFill>
          <a:schemeClr val="lt1">
            <a:lumMod val="95000"/>
            <a:alpha val="10000"/>
          </a:schemeClr>
        </a:solidFill>
        <a:round/>
      </a:ln>
    </cs:spPr>
    <cs:defRPr sz="900" kern="1200"/>
  </cs:categoryAxis>
  <cs:chartArea>
    <cs:lnRef idx="0"/>
    <cs:fillRef idx="0"/>
    <cs:effectRef idx="0"/>
    <cs:fontRef idx="minor">
      <a:schemeClr val="dk1"/>
    </cs:fontRef>
    <cs:spPr>
      <a:gradFill flip="none" rotWithShape="1">
        <a:gsLst>
          <a:gs pos="0">
            <a:schemeClr val="dk1">
              <a:lumMod val="65000"/>
              <a:lumOff val="35000"/>
            </a:schemeClr>
          </a:gs>
          <a:gs pos="100000">
            <a:schemeClr val="dk1">
              <a:lumMod val="85000"/>
              <a:lumOff val="15000"/>
            </a:schemeClr>
          </a:gs>
        </a:gsLst>
        <a:path path="circle">
          <a:fillToRect l="50000" t="50000" r="50000" b="50000"/>
        </a:path>
        <a:tileRect/>
      </a:gradFill>
    </cs:spPr>
    <cs:defRPr sz="1000" kern="1200"/>
  </cs:chartArea>
  <cs:dataLabel>
    <cs:lnRef idx="0"/>
    <cs:fillRef idx="0"/>
    <cs:effectRef idx="0"/>
    <cs:fontRef idx="minor">
      <a:schemeClr val="lt1">
        <a:lumMod val="8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3">
      <cs:styleClr val="auto"/>
    </cs:fillRef>
    <cs:effectRef idx="3"/>
    <cs:fontRef idx="minor">
      <a:schemeClr val="tx1"/>
    </cs:fontRef>
  </cs:dataPoint>
  <cs:dataPoint3D>
    <cs:lnRef idx="0"/>
    <cs:fillRef idx="3">
      <cs:styleClr val="auto"/>
    </cs:fillRef>
    <cs:effectRef idx="3"/>
    <cs:fontRef idx="minor">
      <a:schemeClr val="tx1"/>
    </cs:fontRef>
  </cs:dataPoint3D>
  <cs:dataPointLine>
    <cs:lnRef idx="0">
      <cs:styleClr val="auto"/>
    </cs:lnRef>
    <cs:fillRef idx="3"/>
    <cs:effectRef idx="3"/>
    <cs:fontRef idx="minor">
      <a:schemeClr val="tx1"/>
    </cs:fontRef>
    <cs:spPr>
      <a:ln w="3492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3">
      <cs:styleClr val="auto"/>
    </cs:fillRef>
    <cs:effectRef idx="3"/>
    <cs:fontRef idx="minor">
      <a:schemeClr val="tx1"/>
    </cs:fontRef>
    <cs:spPr>
      <a:ln w="9525">
        <a:solidFill>
          <a:schemeClr val="phClr"/>
        </a:solidFill>
        <a:round/>
      </a:ln>
    </cs:spPr>
  </cs:dataPointMarker>
  <cs:dataPointMarkerLayout symbol="circle" size="6"/>
  <cs:dataPointWireframe>
    <cs:lnRef idx="0">
      <cs:styleClr val="auto"/>
    </cs:lnRef>
    <cs:fillRef idx="3"/>
    <cs:effectRef idx="3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lt1">
        <a:lumMod val="85000"/>
      </a:schemeClr>
    </cs:fontRef>
    <cs:spPr>
      <a:ln w="9525">
        <a:solidFill>
          <a:schemeClr val="lt1">
            <a:lumMod val="95000"/>
            <a:alpha val="54000"/>
          </a:schemeClr>
        </a:solidFill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>
        <a:solidFill>
          <a:schemeClr val="lt1">
            <a:lumMod val="95000"/>
            <a:alpha val="54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  <a:prstDash val="dash"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lt1">
            <a:lumMod val="9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lt1">
            <a:lumMod val="95000"/>
            <a:alpha val="10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>
        <a:solidFill>
          <a:schemeClr val="lt1">
            <a:lumMod val="95000"/>
            <a:alpha val="5000"/>
          </a:schemeClr>
        </a:solidFill>
      </a:ln>
    </cs:spPr>
  </cs:gridlineMinor>
  <cs:hiLo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  <a:prstDash val="dash"/>
      </a:ln>
    </cs:spPr>
  </cs:hiLoLine>
  <cs:leader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</a:ln>
    </cs:spPr>
  </cs:leaderLine>
  <cs:legend>
    <cs:lnRef idx="0"/>
    <cs:fillRef idx="0"/>
    <cs:effectRef idx="0"/>
    <cs:fontRef idx="minor">
      <a:schemeClr val="lt1">
        <a:lumMod val="85000"/>
      </a:schemeClr>
    </cs:fontRef>
    <cs:defRPr sz="900" kern="1200"/>
  </cs:legend>
  <cs:plotArea>
    <cs:lnRef idx="0"/>
    <cs:fillRef idx="0"/>
    <cs:effectRef idx="0"/>
    <cs:fontRef idx="minor">
      <a:schemeClr val="tx1"/>
    </cs:fontRef>
  </cs:plotArea>
  <cs:plotArea3D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lt1">
        <a:lumMod val="85000"/>
      </a:schemeClr>
    </cs:fontRef>
    <cs:spPr>
      <a:ln w="12700" cap="flat" cmpd="sng" algn="ctr">
        <a:solidFill>
          <a:schemeClr val="lt1">
            <a:lumMod val="95000"/>
            <a:alpha val="54000"/>
          </a:schemeClr>
        </a:solidFill>
        <a:round/>
      </a:ln>
    </cs:spPr>
    <cs:defRPr sz="900" kern="1200"/>
  </cs:seriesAxis>
  <cs:seriesLine>
    <cs:lnRef idx="0"/>
    <cs:fillRef idx="0"/>
    <cs:effectRef idx="0"/>
    <cs:fontRef idx="minor">
      <a:schemeClr val="lt1"/>
    </cs:fontRef>
    <cs:spPr>
      <a:ln w="9525" cap="flat" cmpd="sng" algn="ctr">
        <a:solidFill>
          <a:schemeClr val="lt1">
            <a:lumMod val="95000"/>
            <a:alpha val="54000"/>
          </a:schemeClr>
        </a:solidFill>
        <a:round/>
      </a:ln>
    </cs:spPr>
  </cs:seriesLine>
  <cs:title>
    <cs:lnRef idx="0"/>
    <cs:fillRef idx="0"/>
    <cs:effectRef idx="0"/>
    <cs:fontRef idx="minor">
      <a:schemeClr val="lt1">
        <a:lumMod val="95000"/>
      </a:schemeClr>
    </cs:fontRef>
    <cs:defRPr sz="1600" b="1" kern="1200" spc="100" baseline="0">
      <a:effectLst>
        <a:outerShdw blurRad="50800" dist="38100" dir="5400000" algn="t" rotWithShape="0">
          <a:prstClr val="black">
            <a:alpha val="40000"/>
          </a:prstClr>
        </a:outerShdw>
      </a:effectLst>
    </cs:defRPr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</a:ln>
    </cs:spPr>
  </cs:trendline>
  <cs:trendlineLabel>
    <cs:lnRef idx="0"/>
    <cs:fillRef idx="0"/>
    <cs:effectRef idx="0"/>
    <cs:fontRef idx="minor">
      <a:schemeClr val="lt1">
        <a:lumMod val="8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>
        <a:solidFill>
          <a:schemeClr val="lt1">
            <a:lumMod val="95000"/>
            <a:alpha val="54000"/>
          </a:schemeClr>
        </a:solidFill>
      </a:ln>
    </cs:spPr>
  </cs:upBar>
  <cs:valueAxis>
    <cs:lnRef idx="0"/>
    <cs:fillRef idx="0"/>
    <cs:effectRef idx="0"/>
    <cs:fontRef idx="minor">
      <a:schemeClr val="lt1">
        <a:lumMod val="85000"/>
      </a:schemeClr>
    </cs:fontRef>
    <cs:defRPr sz="900" kern="1200"/>
  </cs:valueAxis>
  <cs:wall>
    <cs:lnRef idx="0"/>
    <cs:fillRef idx="0"/>
    <cs:effectRef idx="0"/>
    <cs:fontRef idx="minor">
      <a:schemeClr val="tx1"/>
    </cs:fontRef>
  </cs:wall>
</cs:chartStyle>
</file>

<file path=xl/charts/style9.xml><?xml version="1.0" encoding="utf-8"?>
<cs:chartStyle xmlns:cs="http://schemas.microsoft.com/office/drawing/2012/chartStyle" xmlns:a="http://schemas.openxmlformats.org/drawingml/2006/main" id="233">
  <cs:axisTitle>
    <cs:lnRef idx="0"/>
    <cs:fillRef idx="0"/>
    <cs:effectRef idx="0"/>
    <cs:fontRef idx="minor">
      <a:schemeClr val="lt1">
        <a:lumMod val="85000"/>
      </a:schemeClr>
    </cs:fontRef>
    <cs:defRPr sz="900" b="1" kern="1200" cap="all"/>
  </cs:axisTitle>
  <cs:categoryAxis>
    <cs:lnRef idx="0"/>
    <cs:fillRef idx="0"/>
    <cs:effectRef idx="0"/>
    <cs:fontRef idx="minor">
      <a:schemeClr val="lt1">
        <a:lumMod val="85000"/>
      </a:schemeClr>
    </cs:fontRef>
    <cs:spPr>
      <a:ln w="9525" cap="flat" cmpd="sng" algn="ctr">
        <a:solidFill>
          <a:schemeClr val="lt1">
            <a:lumMod val="95000"/>
            <a:alpha val="10000"/>
          </a:schemeClr>
        </a:solidFill>
        <a:round/>
      </a:ln>
    </cs:spPr>
    <cs:defRPr sz="900" kern="1200"/>
  </cs:categoryAxis>
  <cs:chartArea>
    <cs:lnRef idx="0"/>
    <cs:fillRef idx="0"/>
    <cs:effectRef idx="0"/>
    <cs:fontRef idx="minor">
      <a:schemeClr val="dk1"/>
    </cs:fontRef>
    <cs:spPr>
      <a:gradFill flip="none" rotWithShape="1">
        <a:gsLst>
          <a:gs pos="0">
            <a:schemeClr val="dk1">
              <a:lumMod val="65000"/>
              <a:lumOff val="35000"/>
            </a:schemeClr>
          </a:gs>
          <a:gs pos="100000">
            <a:schemeClr val="dk1">
              <a:lumMod val="85000"/>
              <a:lumOff val="15000"/>
            </a:schemeClr>
          </a:gs>
        </a:gsLst>
        <a:path path="circle">
          <a:fillToRect l="50000" t="50000" r="50000" b="50000"/>
        </a:path>
        <a:tileRect/>
      </a:gradFill>
    </cs:spPr>
    <cs:defRPr sz="1000" kern="1200"/>
  </cs:chartArea>
  <cs:dataLabel>
    <cs:lnRef idx="0"/>
    <cs:fillRef idx="0"/>
    <cs:effectRef idx="0"/>
    <cs:fontRef idx="minor">
      <a:schemeClr val="lt1">
        <a:lumMod val="8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3">
      <cs:styleClr val="auto"/>
    </cs:fillRef>
    <cs:effectRef idx="3"/>
    <cs:fontRef idx="minor">
      <a:schemeClr val="tx1"/>
    </cs:fontRef>
  </cs:dataPoint>
  <cs:dataPoint3D>
    <cs:lnRef idx="0"/>
    <cs:fillRef idx="3">
      <cs:styleClr val="auto"/>
    </cs:fillRef>
    <cs:effectRef idx="3"/>
    <cs:fontRef idx="minor">
      <a:schemeClr val="tx1"/>
    </cs:fontRef>
  </cs:dataPoint3D>
  <cs:dataPointLine>
    <cs:lnRef idx="0">
      <cs:styleClr val="auto"/>
    </cs:lnRef>
    <cs:fillRef idx="3"/>
    <cs:effectRef idx="3"/>
    <cs:fontRef idx="minor">
      <a:schemeClr val="tx1"/>
    </cs:fontRef>
    <cs:spPr>
      <a:ln w="3492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3">
      <cs:styleClr val="auto"/>
    </cs:fillRef>
    <cs:effectRef idx="3"/>
    <cs:fontRef idx="minor">
      <a:schemeClr val="tx1"/>
    </cs:fontRef>
    <cs:spPr>
      <a:ln w="9525">
        <a:solidFill>
          <a:schemeClr val="phClr"/>
        </a:solidFill>
        <a:round/>
      </a:ln>
    </cs:spPr>
  </cs:dataPointMarker>
  <cs:dataPointMarkerLayout symbol="circle" size="6"/>
  <cs:dataPointWireframe>
    <cs:lnRef idx="0">
      <cs:styleClr val="auto"/>
    </cs:lnRef>
    <cs:fillRef idx="3"/>
    <cs:effectRef idx="3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lt1">
        <a:lumMod val="85000"/>
      </a:schemeClr>
    </cs:fontRef>
    <cs:spPr>
      <a:ln w="9525">
        <a:solidFill>
          <a:schemeClr val="lt1">
            <a:lumMod val="95000"/>
            <a:alpha val="54000"/>
          </a:schemeClr>
        </a:solidFill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>
        <a:solidFill>
          <a:schemeClr val="lt1">
            <a:lumMod val="95000"/>
            <a:alpha val="54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  <a:prstDash val="dash"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lt1">
            <a:lumMod val="9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lt1">
            <a:lumMod val="95000"/>
            <a:alpha val="10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>
        <a:solidFill>
          <a:schemeClr val="lt1">
            <a:lumMod val="95000"/>
            <a:alpha val="5000"/>
          </a:schemeClr>
        </a:solidFill>
      </a:ln>
    </cs:spPr>
  </cs:gridlineMinor>
  <cs:hiLo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  <a:prstDash val="dash"/>
      </a:ln>
    </cs:spPr>
  </cs:hiLoLine>
  <cs:leader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</a:ln>
    </cs:spPr>
  </cs:leaderLine>
  <cs:legend>
    <cs:lnRef idx="0"/>
    <cs:fillRef idx="0"/>
    <cs:effectRef idx="0"/>
    <cs:fontRef idx="minor">
      <a:schemeClr val="lt1">
        <a:lumMod val="85000"/>
      </a:schemeClr>
    </cs:fontRef>
    <cs:defRPr sz="900" kern="1200"/>
  </cs:legend>
  <cs:plotArea>
    <cs:lnRef idx="0"/>
    <cs:fillRef idx="0"/>
    <cs:effectRef idx="0"/>
    <cs:fontRef idx="minor">
      <a:schemeClr val="tx1"/>
    </cs:fontRef>
  </cs:plotArea>
  <cs:plotArea3D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lt1">
        <a:lumMod val="85000"/>
      </a:schemeClr>
    </cs:fontRef>
    <cs:spPr>
      <a:ln w="12700" cap="flat" cmpd="sng" algn="ctr">
        <a:solidFill>
          <a:schemeClr val="lt1">
            <a:lumMod val="95000"/>
            <a:alpha val="54000"/>
          </a:schemeClr>
        </a:solidFill>
        <a:round/>
      </a:ln>
    </cs:spPr>
    <cs:defRPr sz="900" kern="1200"/>
  </cs:seriesAxis>
  <cs:seriesLine>
    <cs:lnRef idx="0"/>
    <cs:fillRef idx="0"/>
    <cs:effectRef idx="0"/>
    <cs:fontRef idx="minor">
      <a:schemeClr val="lt1"/>
    </cs:fontRef>
    <cs:spPr>
      <a:ln w="9525" cap="flat" cmpd="sng" algn="ctr">
        <a:solidFill>
          <a:schemeClr val="lt1">
            <a:lumMod val="95000"/>
            <a:alpha val="54000"/>
          </a:schemeClr>
        </a:solidFill>
        <a:round/>
      </a:ln>
    </cs:spPr>
  </cs:seriesLine>
  <cs:title>
    <cs:lnRef idx="0"/>
    <cs:fillRef idx="0"/>
    <cs:effectRef idx="0"/>
    <cs:fontRef idx="minor">
      <a:schemeClr val="lt1">
        <a:lumMod val="95000"/>
      </a:schemeClr>
    </cs:fontRef>
    <cs:defRPr sz="1600" b="1" kern="1200" spc="100" baseline="0">
      <a:effectLst>
        <a:outerShdw blurRad="50800" dist="38100" dir="5400000" algn="t" rotWithShape="0">
          <a:prstClr val="black">
            <a:alpha val="40000"/>
          </a:prstClr>
        </a:outerShdw>
      </a:effectLst>
    </cs:defRPr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</a:ln>
    </cs:spPr>
  </cs:trendline>
  <cs:trendlineLabel>
    <cs:lnRef idx="0"/>
    <cs:fillRef idx="0"/>
    <cs:effectRef idx="0"/>
    <cs:fontRef idx="minor">
      <a:schemeClr val="lt1">
        <a:lumMod val="8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>
        <a:solidFill>
          <a:schemeClr val="lt1">
            <a:lumMod val="95000"/>
            <a:alpha val="54000"/>
          </a:schemeClr>
        </a:solidFill>
      </a:ln>
    </cs:spPr>
  </cs:upBar>
  <cs:valueAxis>
    <cs:lnRef idx="0"/>
    <cs:fillRef idx="0"/>
    <cs:effectRef idx="0"/>
    <cs:fontRef idx="minor">
      <a:schemeClr val="lt1">
        <a:lumMod val="85000"/>
      </a:schemeClr>
    </cs:fontRef>
    <cs:defRPr sz="900" kern="1200"/>
  </cs:valueAxis>
  <cs:wall>
    <cs:lnRef idx="0"/>
    <cs:fillRef idx="0"/>
    <cs:effectRef idx="0"/>
    <cs:fontRef idx="minor">
      <a:schemeClr val="tx1"/>
    </cs:fontRef>
  </cs:wall>
</cs:chartStyle>
</file>

<file path=xl/charts/style10.xml><?xml version="1.0" encoding="utf-8"?>
<cs:chartStyle xmlns:cs="http://schemas.microsoft.com/office/drawing/2012/chartStyle" xmlns:a="http://schemas.openxmlformats.org/drawingml/2006/main" id="233">
  <cs:axisTitle>
    <cs:lnRef idx="0"/>
    <cs:fillRef idx="0"/>
    <cs:effectRef idx="0"/>
    <cs:fontRef idx="minor">
      <a:schemeClr val="lt1">
        <a:lumMod val="85000"/>
      </a:schemeClr>
    </cs:fontRef>
    <cs:defRPr sz="900" b="1" kern="1200" cap="all"/>
  </cs:axisTitle>
  <cs:categoryAxis>
    <cs:lnRef idx="0"/>
    <cs:fillRef idx="0"/>
    <cs:effectRef idx="0"/>
    <cs:fontRef idx="minor">
      <a:schemeClr val="lt1">
        <a:lumMod val="85000"/>
      </a:schemeClr>
    </cs:fontRef>
    <cs:spPr>
      <a:ln w="9525" cap="flat" cmpd="sng" algn="ctr">
        <a:solidFill>
          <a:schemeClr val="lt1">
            <a:lumMod val="95000"/>
            <a:alpha val="10000"/>
          </a:schemeClr>
        </a:solidFill>
        <a:round/>
      </a:ln>
    </cs:spPr>
    <cs:defRPr sz="900" kern="1200"/>
  </cs:categoryAxis>
  <cs:chartArea>
    <cs:lnRef idx="0"/>
    <cs:fillRef idx="0"/>
    <cs:effectRef idx="0"/>
    <cs:fontRef idx="minor">
      <a:schemeClr val="dk1"/>
    </cs:fontRef>
    <cs:spPr>
      <a:gradFill flip="none" rotWithShape="1">
        <a:gsLst>
          <a:gs pos="0">
            <a:schemeClr val="dk1">
              <a:lumMod val="65000"/>
              <a:lumOff val="35000"/>
            </a:schemeClr>
          </a:gs>
          <a:gs pos="100000">
            <a:schemeClr val="dk1">
              <a:lumMod val="85000"/>
              <a:lumOff val="15000"/>
            </a:schemeClr>
          </a:gs>
        </a:gsLst>
        <a:path path="circle">
          <a:fillToRect l="50000" t="50000" r="50000" b="50000"/>
        </a:path>
        <a:tileRect/>
      </a:gradFill>
    </cs:spPr>
    <cs:defRPr sz="1000" kern="1200"/>
  </cs:chartArea>
  <cs:dataLabel>
    <cs:lnRef idx="0"/>
    <cs:fillRef idx="0"/>
    <cs:effectRef idx="0"/>
    <cs:fontRef idx="minor">
      <a:schemeClr val="lt1">
        <a:lumMod val="8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3">
      <cs:styleClr val="auto"/>
    </cs:fillRef>
    <cs:effectRef idx="3"/>
    <cs:fontRef idx="minor">
      <a:schemeClr val="tx1"/>
    </cs:fontRef>
  </cs:dataPoint>
  <cs:dataPoint3D>
    <cs:lnRef idx="0"/>
    <cs:fillRef idx="3">
      <cs:styleClr val="auto"/>
    </cs:fillRef>
    <cs:effectRef idx="3"/>
    <cs:fontRef idx="minor">
      <a:schemeClr val="tx1"/>
    </cs:fontRef>
  </cs:dataPoint3D>
  <cs:dataPointLine>
    <cs:lnRef idx="0">
      <cs:styleClr val="auto"/>
    </cs:lnRef>
    <cs:fillRef idx="3"/>
    <cs:effectRef idx="3"/>
    <cs:fontRef idx="minor">
      <a:schemeClr val="tx1"/>
    </cs:fontRef>
    <cs:spPr>
      <a:ln w="3492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3">
      <cs:styleClr val="auto"/>
    </cs:fillRef>
    <cs:effectRef idx="3"/>
    <cs:fontRef idx="minor">
      <a:schemeClr val="tx1"/>
    </cs:fontRef>
    <cs:spPr>
      <a:ln w="9525">
        <a:solidFill>
          <a:schemeClr val="phClr"/>
        </a:solidFill>
        <a:round/>
      </a:ln>
    </cs:spPr>
  </cs:dataPointMarker>
  <cs:dataPointMarkerLayout symbol="circle" size="6"/>
  <cs:dataPointWireframe>
    <cs:lnRef idx="0">
      <cs:styleClr val="auto"/>
    </cs:lnRef>
    <cs:fillRef idx="3"/>
    <cs:effectRef idx="3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lt1">
        <a:lumMod val="85000"/>
      </a:schemeClr>
    </cs:fontRef>
    <cs:spPr>
      <a:ln w="9525">
        <a:solidFill>
          <a:schemeClr val="lt1">
            <a:lumMod val="95000"/>
            <a:alpha val="54000"/>
          </a:schemeClr>
        </a:solidFill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>
        <a:solidFill>
          <a:schemeClr val="lt1">
            <a:lumMod val="95000"/>
            <a:alpha val="54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  <a:prstDash val="dash"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lt1">
            <a:lumMod val="9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lt1">
            <a:lumMod val="95000"/>
            <a:alpha val="10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>
        <a:solidFill>
          <a:schemeClr val="lt1">
            <a:lumMod val="95000"/>
            <a:alpha val="5000"/>
          </a:schemeClr>
        </a:solidFill>
      </a:ln>
    </cs:spPr>
  </cs:gridlineMinor>
  <cs:hiLo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  <a:prstDash val="dash"/>
      </a:ln>
    </cs:spPr>
  </cs:hiLoLine>
  <cs:leader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</a:ln>
    </cs:spPr>
  </cs:leaderLine>
  <cs:legend>
    <cs:lnRef idx="0"/>
    <cs:fillRef idx="0"/>
    <cs:effectRef idx="0"/>
    <cs:fontRef idx="minor">
      <a:schemeClr val="lt1">
        <a:lumMod val="85000"/>
      </a:schemeClr>
    </cs:fontRef>
    <cs:defRPr sz="900" kern="1200"/>
  </cs:legend>
  <cs:plotArea>
    <cs:lnRef idx="0"/>
    <cs:fillRef idx="0"/>
    <cs:effectRef idx="0"/>
    <cs:fontRef idx="minor">
      <a:schemeClr val="tx1"/>
    </cs:fontRef>
  </cs:plotArea>
  <cs:plotArea3D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lt1">
        <a:lumMod val="85000"/>
      </a:schemeClr>
    </cs:fontRef>
    <cs:spPr>
      <a:ln w="12700" cap="flat" cmpd="sng" algn="ctr">
        <a:solidFill>
          <a:schemeClr val="lt1">
            <a:lumMod val="95000"/>
            <a:alpha val="54000"/>
          </a:schemeClr>
        </a:solidFill>
        <a:round/>
      </a:ln>
    </cs:spPr>
    <cs:defRPr sz="900" kern="1200"/>
  </cs:seriesAxis>
  <cs:seriesLine>
    <cs:lnRef idx="0"/>
    <cs:fillRef idx="0"/>
    <cs:effectRef idx="0"/>
    <cs:fontRef idx="minor">
      <a:schemeClr val="lt1"/>
    </cs:fontRef>
    <cs:spPr>
      <a:ln w="9525" cap="flat" cmpd="sng" algn="ctr">
        <a:solidFill>
          <a:schemeClr val="lt1">
            <a:lumMod val="95000"/>
            <a:alpha val="54000"/>
          </a:schemeClr>
        </a:solidFill>
        <a:round/>
      </a:ln>
    </cs:spPr>
  </cs:seriesLine>
  <cs:title>
    <cs:lnRef idx="0"/>
    <cs:fillRef idx="0"/>
    <cs:effectRef idx="0"/>
    <cs:fontRef idx="minor">
      <a:schemeClr val="lt1">
        <a:lumMod val="95000"/>
      </a:schemeClr>
    </cs:fontRef>
    <cs:defRPr sz="1600" b="1" kern="1200" spc="100" baseline="0">
      <a:effectLst>
        <a:outerShdw blurRad="50800" dist="38100" dir="5400000" algn="t" rotWithShape="0">
          <a:prstClr val="black">
            <a:alpha val="40000"/>
          </a:prstClr>
        </a:outerShdw>
      </a:effectLst>
    </cs:defRPr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</a:ln>
    </cs:spPr>
  </cs:trendline>
  <cs:trendlineLabel>
    <cs:lnRef idx="0"/>
    <cs:fillRef idx="0"/>
    <cs:effectRef idx="0"/>
    <cs:fontRef idx="minor">
      <a:schemeClr val="lt1">
        <a:lumMod val="8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>
        <a:solidFill>
          <a:schemeClr val="lt1">
            <a:lumMod val="95000"/>
            <a:alpha val="54000"/>
          </a:schemeClr>
        </a:solidFill>
      </a:ln>
    </cs:spPr>
  </cs:upBar>
  <cs:valueAxis>
    <cs:lnRef idx="0"/>
    <cs:fillRef idx="0"/>
    <cs:effectRef idx="0"/>
    <cs:fontRef idx="minor">
      <a:schemeClr val="lt1">
        <a:lumMod val="85000"/>
      </a:schemeClr>
    </cs:fontRef>
    <cs:defRPr sz="900" kern="1200"/>
  </cs:valueAxis>
  <cs:wall>
    <cs:lnRef idx="0"/>
    <cs:fillRef idx="0"/>
    <cs:effectRef idx="0"/>
    <cs:fontRef idx="minor">
      <a:schemeClr val="tx1"/>
    </cs:fontRef>
  </cs:wall>
</cs:chartStyle>
</file>

<file path=xl/charts/style11.xml><?xml version="1.0" encoding="utf-8"?>
<cs:chartStyle xmlns:cs="http://schemas.microsoft.com/office/drawing/2012/chartStyle" xmlns:a="http://schemas.openxmlformats.org/drawingml/2006/main" id="233">
  <cs:axisTitle>
    <cs:lnRef idx="0"/>
    <cs:fillRef idx="0"/>
    <cs:effectRef idx="0"/>
    <cs:fontRef idx="minor">
      <a:schemeClr val="lt1">
        <a:lumMod val="85000"/>
      </a:schemeClr>
    </cs:fontRef>
    <cs:defRPr sz="900" b="1" kern="1200" cap="all"/>
  </cs:axisTitle>
  <cs:categoryAxis>
    <cs:lnRef idx="0"/>
    <cs:fillRef idx="0"/>
    <cs:effectRef idx="0"/>
    <cs:fontRef idx="minor">
      <a:schemeClr val="lt1">
        <a:lumMod val="85000"/>
      </a:schemeClr>
    </cs:fontRef>
    <cs:spPr>
      <a:ln w="9525" cap="flat" cmpd="sng" algn="ctr">
        <a:solidFill>
          <a:schemeClr val="lt1">
            <a:lumMod val="95000"/>
            <a:alpha val="10000"/>
          </a:schemeClr>
        </a:solidFill>
        <a:round/>
      </a:ln>
    </cs:spPr>
    <cs:defRPr sz="900" kern="1200"/>
  </cs:categoryAxis>
  <cs:chartArea>
    <cs:lnRef idx="0"/>
    <cs:fillRef idx="0"/>
    <cs:effectRef idx="0"/>
    <cs:fontRef idx="minor">
      <a:schemeClr val="dk1"/>
    </cs:fontRef>
    <cs:spPr>
      <a:gradFill flip="none" rotWithShape="1">
        <a:gsLst>
          <a:gs pos="0">
            <a:schemeClr val="dk1">
              <a:lumMod val="65000"/>
              <a:lumOff val="35000"/>
            </a:schemeClr>
          </a:gs>
          <a:gs pos="100000">
            <a:schemeClr val="dk1">
              <a:lumMod val="85000"/>
              <a:lumOff val="15000"/>
            </a:schemeClr>
          </a:gs>
        </a:gsLst>
        <a:path path="circle">
          <a:fillToRect l="50000" t="50000" r="50000" b="50000"/>
        </a:path>
        <a:tileRect/>
      </a:gradFill>
    </cs:spPr>
    <cs:defRPr sz="1000" kern="1200"/>
  </cs:chartArea>
  <cs:dataLabel>
    <cs:lnRef idx="0"/>
    <cs:fillRef idx="0"/>
    <cs:effectRef idx="0"/>
    <cs:fontRef idx="minor">
      <a:schemeClr val="lt1">
        <a:lumMod val="8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3">
      <cs:styleClr val="auto"/>
    </cs:fillRef>
    <cs:effectRef idx="3"/>
    <cs:fontRef idx="minor">
      <a:schemeClr val="tx1"/>
    </cs:fontRef>
  </cs:dataPoint>
  <cs:dataPoint3D>
    <cs:lnRef idx="0"/>
    <cs:fillRef idx="3">
      <cs:styleClr val="auto"/>
    </cs:fillRef>
    <cs:effectRef idx="3"/>
    <cs:fontRef idx="minor">
      <a:schemeClr val="tx1"/>
    </cs:fontRef>
  </cs:dataPoint3D>
  <cs:dataPointLine>
    <cs:lnRef idx="0">
      <cs:styleClr val="auto"/>
    </cs:lnRef>
    <cs:fillRef idx="3"/>
    <cs:effectRef idx="3"/>
    <cs:fontRef idx="minor">
      <a:schemeClr val="tx1"/>
    </cs:fontRef>
    <cs:spPr>
      <a:ln w="3492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3">
      <cs:styleClr val="auto"/>
    </cs:fillRef>
    <cs:effectRef idx="3"/>
    <cs:fontRef idx="minor">
      <a:schemeClr val="tx1"/>
    </cs:fontRef>
    <cs:spPr>
      <a:ln w="9525">
        <a:solidFill>
          <a:schemeClr val="phClr"/>
        </a:solidFill>
        <a:round/>
      </a:ln>
    </cs:spPr>
  </cs:dataPointMarker>
  <cs:dataPointMarkerLayout symbol="circle" size="6"/>
  <cs:dataPointWireframe>
    <cs:lnRef idx="0">
      <cs:styleClr val="auto"/>
    </cs:lnRef>
    <cs:fillRef idx="3"/>
    <cs:effectRef idx="3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lt1">
        <a:lumMod val="85000"/>
      </a:schemeClr>
    </cs:fontRef>
    <cs:spPr>
      <a:ln w="9525">
        <a:solidFill>
          <a:schemeClr val="lt1">
            <a:lumMod val="95000"/>
            <a:alpha val="54000"/>
          </a:schemeClr>
        </a:solidFill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>
        <a:solidFill>
          <a:schemeClr val="lt1">
            <a:lumMod val="95000"/>
            <a:alpha val="54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  <a:prstDash val="dash"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lt1">
            <a:lumMod val="9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lt1">
            <a:lumMod val="95000"/>
            <a:alpha val="10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>
        <a:solidFill>
          <a:schemeClr val="lt1">
            <a:lumMod val="95000"/>
            <a:alpha val="5000"/>
          </a:schemeClr>
        </a:solidFill>
      </a:ln>
    </cs:spPr>
  </cs:gridlineMinor>
  <cs:hiLo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  <a:prstDash val="dash"/>
      </a:ln>
    </cs:spPr>
  </cs:hiLoLine>
  <cs:leader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</a:ln>
    </cs:spPr>
  </cs:leaderLine>
  <cs:legend>
    <cs:lnRef idx="0"/>
    <cs:fillRef idx="0"/>
    <cs:effectRef idx="0"/>
    <cs:fontRef idx="minor">
      <a:schemeClr val="lt1">
        <a:lumMod val="85000"/>
      </a:schemeClr>
    </cs:fontRef>
    <cs:defRPr sz="900" kern="1200"/>
  </cs:legend>
  <cs:plotArea>
    <cs:lnRef idx="0"/>
    <cs:fillRef idx="0"/>
    <cs:effectRef idx="0"/>
    <cs:fontRef idx="minor">
      <a:schemeClr val="tx1"/>
    </cs:fontRef>
  </cs:plotArea>
  <cs:plotArea3D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lt1">
        <a:lumMod val="85000"/>
      </a:schemeClr>
    </cs:fontRef>
    <cs:spPr>
      <a:ln w="12700" cap="flat" cmpd="sng" algn="ctr">
        <a:solidFill>
          <a:schemeClr val="lt1">
            <a:lumMod val="95000"/>
            <a:alpha val="54000"/>
          </a:schemeClr>
        </a:solidFill>
        <a:round/>
      </a:ln>
    </cs:spPr>
    <cs:defRPr sz="900" kern="1200"/>
  </cs:seriesAxis>
  <cs:seriesLine>
    <cs:lnRef idx="0"/>
    <cs:fillRef idx="0"/>
    <cs:effectRef idx="0"/>
    <cs:fontRef idx="minor">
      <a:schemeClr val="lt1"/>
    </cs:fontRef>
    <cs:spPr>
      <a:ln w="9525" cap="flat" cmpd="sng" algn="ctr">
        <a:solidFill>
          <a:schemeClr val="lt1">
            <a:lumMod val="95000"/>
            <a:alpha val="54000"/>
          </a:schemeClr>
        </a:solidFill>
        <a:round/>
      </a:ln>
    </cs:spPr>
  </cs:seriesLine>
  <cs:title>
    <cs:lnRef idx="0"/>
    <cs:fillRef idx="0"/>
    <cs:effectRef idx="0"/>
    <cs:fontRef idx="minor">
      <a:schemeClr val="lt1">
        <a:lumMod val="95000"/>
      </a:schemeClr>
    </cs:fontRef>
    <cs:defRPr sz="1600" b="1" kern="1200" spc="100" baseline="0">
      <a:effectLst>
        <a:outerShdw blurRad="50800" dist="38100" dir="5400000" algn="t" rotWithShape="0">
          <a:prstClr val="black">
            <a:alpha val="40000"/>
          </a:prstClr>
        </a:outerShdw>
      </a:effectLst>
    </cs:defRPr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</a:ln>
    </cs:spPr>
  </cs:trendline>
  <cs:trendlineLabel>
    <cs:lnRef idx="0"/>
    <cs:fillRef idx="0"/>
    <cs:effectRef idx="0"/>
    <cs:fontRef idx="minor">
      <a:schemeClr val="lt1">
        <a:lumMod val="8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>
        <a:solidFill>
          <a:schemeClr val="lt1">
            <a:lumMod val="95000"/>
            <a:alpha val="54000"/>
          </a:schemeClr>
        </a:solidFill>
      </a:ln>
    </cs:spPr>
  </cs:upBar>
  <cs:valueAxis>
    <cs:lnRef idx="0"/>
    <cs:fillRef idx="0"/>
    <cs:effectRef idx="0"/>
    <cs:fontRef idx="minor">
      <a:schemeClr val="lt1">
        <a:lumMod val="85000"/>
      </a:schemeClr>
    </cs:fontRef>
    <cs:defRPr sz="900" kern="1200"/>
  </cs:valueAxis>
  <cs:wall>
    <cs:lnRef idx="0"/>
    <cs:fillRef idx="0"/>
    <cs:effectRef idx="0"/>
    <cs:fontRef idx="minor">
      <a:schemeClr val="tx1"/>
    </cs:fontRef>
  </cs:wall>
</cs:chartStyle>
</file>

<file path=xl/charts/style12.xml><?xml version="1.0" encoding="utf-8"?>
<cs:chartStyle xmlns:cs="http://schemas.microsoft.com/office/drawing/2012/chartStyle" xmlns:a="http://schemas.openxmlformats.org/drawingml/2006/main" id="233">
  <cs:axisTitle>
    <cs:lnRef idx="0"/>
    <cs:fillRef idx="0"/>
    <cs:effectRef idx="0"/>
    <cs:fontRef idx="minor">
      <a:schemeClr val="lt1">
        <a:lumMod val="85000"/>
      </a:schemeClr>
    </cs:fontRef>
    <cs:defRPr sz="900" b="1" kern="1200" cap="all"/>
  </cs:axisTitle>
  <cs:categoryAxis>
    <cs:lnRef idx="0"/>
    <cs:fillRef idx="0"/>
    <cs:effectRef idx="0"/>
    <cs:fontRef idx="minor">
      <a:schemeClr val="lt1">
        <a:lumMod val="85000"/>
      </a:schemeClr>
    </cs:fontRef>
    <cs:spPr>
      <a:ln w="9525" cap="flat" cmpd="sng" algn="ctr">
        <a:solidFill>
          <a:schemeClr val="lt1">
            <a:lumMod val="95000"/>
            <a:alpha val="10000"/>
          </a:schemeClr>
        </a:solidFill>
        <a:round/>
      </a:ln>
    </cs:spPr>
    <cs:defRPr sz="900" kern="1200"/>
  </cs:categoryAxis>
  <cs:chartArea>
    <cs:lnRef idx="0"/>
    <cs:fillRef idx="0"/>
    <cs:effectRef idx="0"/>
    <cs:fontRef idx="minor">
      <a:schemeClr val="dk1"/>
    </cs:fontRef>
    <cs:spPr>
      <a:gradFill flip="none" rotWithShape="1">
        <a:gsLst>
          <a:gs pos="0">
            <a:schemeClr val="dk1">
              <a:lumMod val="65000"/>
              <a:lumOff val="35000"/>
            </a:schemeClr>
          </a:gs>
          <a:gs pos="100000">
            <a:schemeClr val="dk1">
              <a:lumMod val="85000"/>
              <a:lumOff val="15000"/>
            </a:schemeClr>
          </a:gs>
        </a:gsLst>
        <a:path path="circle">
          <a:fillToRect l="50000" t="50000" r="50000" b="50000"/>
        </a:path>
        <a:tileRect/>
      </a:gradFill>
    </cs:spPr>
    <cs:defRPr sz="1000" kern="1200"/>
  </cs:chartArea>
  <cs:dataLabel>
    <cs:lnRef idx="0"/>
    <cs:fillRef idx="0"/>
    <cs:effectRef idx="0"/>
    <cs:fontRef idx="minor">
      <a:schemeClr val="lt1">
        <a:lumMod val="8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3">
      <cs:styleClr val="auto"/>
    </cs:fillRef>
    <cs:effectRef idx="3"/>
    <cs:fontRef idx="minor">
      <a:schemeClr val="tx1"/>
    </cs:fontRef>
  </cs:dataPoint>
  <cs:dataPoint3D>
    <cs:lnRef idx="0"/>
    <cs:fillRef idx="3">
      <cs:styleClr val="auto"/>
    </cs:fillRef>
    <cs:effectRef idx="3"/>
    <cs:fontRef idx="minor">
      <a:schemeClr val="tx1"/>
    </cs:fontRef>
  </cs:dataPoint3D>
  <cs:dataPointLine>
    <cs:lnRef idx="0">
      <cs:styleClr val="auto"/>
    </cs:lnRef>
    <cs:fillRef idx="3"/>
    <cs:effectRef idx="3"/>
    <cs:fontRef idx="minor">
      <a:schemeClr val="tx1"/>
    </cs:fontRef>
    <cs:spPr>
      <a:ln w="3492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3">
      <cs:styleClr val="auto"/>
    </cs:fillRef>
    <cs:effectRef idx="3"/>
    <cs:fontRef idx="minor">
      <a:schemeClr val="tx1"/>
    </cs:fontRef>
    <cs:spPr>
      <a:ln w="9525">
        <a:solidFill>
          <a:schemeClr val="phClr"/>
        </a:solidFill>
        <a:round/>
      </a:ln>
    </cs:spPr>
  </cs:dataPointMarker>
  <cs:dataPointMarkerLayout symbol="circle" size="6"/>
  <cs:dataPointWireframe>
    <cs:lnRef idx="0">
      <cs:styleClr val="auto"/>
    </cs:lnRef>
    <cs:fillRef idx="3"/>
    <cs:effectRef idx="3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lt1">
        <a:lumMod val="85000"/>
      </a:schemeClr>
    </cs:fontRef>
    <cs:spPr>
      <a:ln w="9525">
        <a:solidFill>
          <a:schemeClr val="lt1">
            <a:lumMod val="95000"/>
            <a:alpha val="54000"/>
          </a:schemeClr>
        </a:solidFill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>
        <a:solidFill>
          <a:schemeClr val="lt1">
            <a:lumMod val="95000"/>
            <a:alpha val="54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  <a:prstDash val="dash"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lt1">
            <a:lumMod val="9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lt1">
            <a:lumMod val="95000"/>
            <a:alpha val="10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>
        <a:solidFill>
          <a:schemeClr val="lt1">
            <a:lumMod val="95000"/>
            <a:alpha val="5000"/>
          </a:schemeClr>
        </a:solidFill>
      </a:ln>
    </cs:spPr>
  </cs:gridlineMinor>
  <cs:hiLo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  <a:prstDash val="dash"/>
      </a:ln>
    </cs:spPr>
  </cs:hiLoLine>
  <cs:leader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</a:ln>
    </cs:spPr>
  </cs:leaderLine>
  <cs:legend>
    <cs:lnRef idx="0"/>
    <cs:fillRef idx="0"/>
    <cs:effectRef idx="0"/>
    <cs:fontRef idx="minor">
      <a:schemeClr val="lt1">
        <a:lumMod val="85000"/>
      </a:schemeClr>
    </cs:fontRef>
    <cs:defRPr sz="900" kern="1200"/>
  </cs:legend>
  <cs:plotArea>
    <cs:lnRef idx="0"/>
    <cs:fillRef idx="0"/>
    <cs:effectRef idx="0"/>
    <cs:fontRef idx="minor">
      <a:schemeClr val="tx1"/>
    </cs:fontRef>
  </cs:plotArea>
  <cs:plotArea3D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lt1">
        <a:lumMod val="85000"/>
      </a:schemeClr>
    </cs:fontRef>
    <cs:spPr>
      <a:ln w="12700" cap="flat" cmpd="sng" algn="ctr">
        <a:solidFill>
          <a:schemeClr val="lt1">
            <a:lumMod val="95000"/>
            <a:alpha val="54000"/>
          </a:schemeClr>
        </a:solidFill>
        <a:round/>
      </a:ln>
    </cs:spPr>
    <cs:defRPr sz="900" kern="1200"/>
  </cs:seriesAxis>
  <cs:seriesLine>
    <cs:lnRef idx="0"/>
    <cs:fillRef idx="0"/>
    <cs:effectRef idx="0"/>
    <cs:fontRef idx="minor">
      <a:schemeClr val="lt1"/>
    </cs:fontRef>
    <cs:spPr>
      <a:ln w="9525" cap="flat" cmpd="sng" algn="ctr">
        <a:solidFill>
          <a:schemeClr val="lt1">
            <a:lumMod val="95000"/>
            <a:alpha val="54000"/>
          </a:schemeClr>
        </a:solidFill>
        <a:round/>
      </a:ln>
    </cs:spPr>
  </cs:seriesLine>
  <cs:title>
    <cs:lnRef idx="0"/>
    <cs:fillRef idx="0"/>
    <cs:effectRef idx="0"/>
    <cs:fontRef idx="minor">
      <a:schemeClr val="lt1">
        <a:lumMod val="95000"/>
      </a:schemeClr>
    </cs:fontRef>
    <cs:defRPr sz="1600" b="1" kern="1200" spc="100" baseline="0">
      <a:effectLst>
        <a:outerShdw blurRad="50800" dist="38100" dir="5400000" algn="t" rotWithShape="0">
          <a:prstClr val="black">
            <a:alpha val="40000"/>
          </a:prstClr>
        </a:outerShdw>
      </a:effectLst>
    </cs:defRPr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</a:ln>
    </cs:spPr>
  </cs:trendline>
  <cs:trendlineLabel>
    <cs:lnRef idx="0"/>
    <cs:fillRef idx="0"/>
    <cs:effectRef idx="0"/>
    <cs:fontRef idx="minor">
      <a:schemeClr val="lt1">
        <a:lumMod val="8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>
        <a:solidFill>
          <a:schemeClr val="lt1">
            <a:lumMod val="95000"/>
            <a:alpha val="54000"/>
          </a:schemeClr>
        </a:solidFill>
      </a:ln>
    </cs:spPr>
  </cs:upBar>
  <cs:valueAxis>
    <cs:lnRef idx="0"/>
    <cs:fillRef idx="0"/>
    <cs:effectRef idx="0"/>
    <cs:fontRef idx="minor">
      <a:schemeClr val="lt1">
        <a:lumMod val="85000"/>
      </a:schemeClr>
    </cs:fontRef>
    <cs:defRPr sz="900" kern="1200"/>
  </cs:valueAxis>
  <cs:wall>
    <cs:lnRef idx="0"/>
    <cs:fillRef idx="0"/>
    <cs:effectRef idx="0"/>
    <cs:fontRef idx="minor">
      <a:schemeClr val="tx1"/>
    </cs:fontRef>
  </cs:wall>
</cs:chartStyle>
</file>

<file path=xl/charts/style13.xml><?xml version="1.0" encoding="utf-8"?>
<cs:chartStyle xmlns:cs="http://schemas.microsoft.com/office/drawing/2012/chartStyle" xmlns:a="http://schemas.openxmlformats.org/drawingml/2006/main" id="233">
  <cs:axisTitle>
    <cs:lnRef idx="0"/>
    <cs:fillRef idx="0"/>
    <cs:effectRef idx="0"/>
    <cs:fontRef idx="minor">
      <a:schemeClr val="lt1">
        <a:lumMod val="85000"/>
      </a:schemeClr>
    </cs:fontRef>
    <cs:defRPr sz="900" b="1" kern="1200" cap="all"/>
  </cs:axisTitle>
  <cs:categoryAxis>
    <cs:lnRef idx="0"/>
    <cs:fillRef idx="0"/>
    <cs:effectRef idx="0"/>
    <cs:fontRef idx="minor">
      <a:schemeClr val="lt1">
        <a:lumMod val="85000"/>
      </a:schemeClr>
    </cs:fontRef>
    <cs:spPr>
      <a:ln w="9525" cap="flat" cmpd="sng" algn="ctr">
        <a:solidFill>
          <a:schemeClr val="lt1">
            <a:lumMod val="95000"/>
            <a:alpha val="10000"/>
          </a:schemeClr>
        </a:solidFill>
        <a:round/>
      </a:ln>
    </cs:spPr>
    <cs:defRPr sz="900" kern="1200"/>
  </cs:categoryAxis>
  <cs:chartArea>
    <cs:lnRef idx="0"/>
    <cs:fillRef idx="0"/>
    <cs:effectRef idx="0"/>
    <cs:fontRef idx="minor">
      <a:schemeClr val="dk1"/>
    </cs:fontRef>
    <cs:spPr>
      <a:gradFill flip="none" rotWithShape="1">
        <a:gsLst>
          <a:gs pos="0">
            <a:schemeClr val="dk1">
              <a:lumMod val="65000"/>
              <a:lumOff val="35000"/>
            </a:schemeClr>
          </a:gs>
          <a:gs pos="100000">
            <a:schemeClr val="dk1">
              <a:lumMod val="85000"/>
              <a:lumOff val="15000"/>
            </a:schemeClr>
          </a:gs>
        </a:gsLst>
        <a:path path="circle">
          <a:fillToRect l="50000" t="50000" r="50000" b="50000"/>
        </a:path>
        <a:tileRect/>
      </a:gradFill>
    </cs:spPr>
    <cs:defRPr sz="1000" kern="1200"/>
  </cs:chartArea>
  <cs:dataLabel>
    <cs:lnRef idx="0"/>
    <cs:fillRef idx="0"/>
    <cs:effectRef idx="0"/>
    <cs:fontRef idx="minor">
      <a:schemeClr val="lt1">
        <a:lumMod val="8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3">
      <cs:styleClr val="auto"/>
    </cs:fillRef>
    <cs:effectRef idx="3"/>
    <cs:fontRef idx="minor">
      <a:schemeClr val="tx1"/>
    </cs:fontRef>
  </cs:dataPoint>
  <cs:dataPoint3D>
    <cs:lnRef idx="0"/>
    <cs:fillRef idx="3">
      <cs:styleClr val="auto"/>
    </cs:fillRef>
    <cs:effectRef idx="3"/>
    <cs:fontRef idx="minor">
      <a:schemeClr val="tx1"/>
    </cs:fontRef>
  </cs:dataPoint3D>
  <cs:dataPointLine>
    <cs:lnRef idx="0">
      <cs:styleClr val="auto"/>
    </cs:lnRef>
    <cs:fillRef idx="3"/>
    <cs:effectRef idx="3"/>
    <cs:fontRef idx="minor">
      <a:schemeClr val="tx1"/>
    </cs:fontRef>
    <cs:spPr>
      <a:ln w="3492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3">
      <cs:styleClr val="auto"/>
    </cs:fillRef>
    <cs:effectRef idx="3"/>
    <cs:fontRef idx="minor">
      <a:schemeClr val="tx1"/>
    </cs:fontRef>
    <cs:spPr>
      <a:ln w="9525">
        <a:solidFill>
          <a:schemeClr val="phClr"/>
        </a:solidFill>
        <a:round/>
      </a:ln>
    </cs:spPr>
  </cs:dataPointMarker>
  <cs:dataPointMarkerLayout symbol="circle" size="6"/>
  <cs:dataPointWireframe>
    <cs:lnRef idx="0">
      <cs:styleClr val="auto"/>
    </cs:lnRef>
    <cs:fillRef idx="3"/>
    <cs:effectRef idx="3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lt1">
        <a:lumMod val="85000"/>
      </a:schemeClr>
    </cs:fontRef>
    <cs:spPr>
      <a:ln w="9525">
        <a:solidFill>
          <a:schemeClr val="lt1">
            <a:lumMod val="95000"/>
            <a:alpha val="54000"/>
          </a:schemeClr>
        </a:solidFill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>
        <a:solidFill>
          <a:schemeClr val="lt1">
            <a:lumMod val="95000"/>
            <a:alpha val="54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  <a:prstDash val="dash"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lt1">
            <a:lumMod val="9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lt1">
            <a:lumMod val="95000"/>
            <a:alpha val="10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>
        <a:solidFill>
          <a:schemeClr val="lt1">
            <a:lumMod val="95000"/>
            <a:alpha val="5000"/>
          </a:schemeClr>
        </a:solidFill>
      </a:ln>
    </cs:spPr>
  </cs:gridlineMinor>
  <cs:hiLo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  <a:prstDash val="dash"/>
      </a:ln>
    </cs:spPr>
  </cs:hiLoLine>
  <cs:leader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</a:ln>
    </cs:spPr>
  </cs:leaderLine>
  <cs:legend>
    <cs:lnRef idx="0"/>
    <cs:fillRef idx="0"/>
    <cs:effectRef idx="0"/>
    <cs:fontRef idx="minor">
      <a:schemeClr val="lt1">
        <a:lumMod val="85000"/>
      </a:schemeClr>
    </cs:fontRef>
    <cs:defRPr sz="900" kern="1200"/>
  </cs:legend>
  <cs:plotArea>
    <cs:lnRef idx="0"/>
    <cs:fillRef idx="0"/>
    <cs:effectRef idx="0"/>
    <cs:fontRef idx="minor">
      <a:schemeClr val="tx1"/>
    </cs:fontRef>
  </cs:plotArea>
  <cs:plotArea3D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lt1">
        <a:lumMod val="85000"/>
      </a:schemeClr>
    </cs:fontRef>
    <cs:spPr>
      <a:ln w="12700" cap="flat" cmpd="sng" algn="ctr">
        <a:solidFill>
          <a:schemeClr val="lt1">
            <a:lumMod val="95000"/>
            <a:alpha val="54000"/>
          </a:schemeClr>
        </a:solidFill>
        <a:round/>
      </a:ln>
    </cs:spPr>
    <cs:defRPr sz="900" kern="1200"/>
  </cs:seriesAxis>
  <cs:seriesLine>
    <cs:lnRef idx="0"/>
    <cs:fillRef idx="0"/>
    <cs:effectRef idx="0"/>
    <cs:fontRef idx="minor">
      <a:schemeClr val="lt1"/>
    </cs:fontRef>
    <cs:spPr>
      <a:ln w="9525" cap="flat" cmpd="sng" algn="ctr">
        <a:solidFill>
          <a:schemeClr val="lt1">
            <a:lumMod val="95000"/>
            <a:alpha val="54000"/>
          </a:schemeClr>
        </a:solidFill>
        <a:round/>
      </a:ln>
    </cs:spPr>
  </cs:seriesLine>
  <cs:title>
    <cs:lnRef idx="0"/>
    <cs:fillRef idx="0"/>
    <cs:effectRef idx="0"/>
    <cs:fontRef idx="minor">
      <a:schemeClr val="lt1">
        <a:lumMod val="95000"/>
      </a:schemeClr>
    </cs:fontRef>
    <cs:defRPr sz="1600" b="1" kern="1200" spc="100" baseline="0">
      <a:effectLst>
        <a:outerShdw blurRad="50800" dist="38100" dir="5400000" algn="t" rotWithShape="0">
          <a:prstClr val="black">
            <a:alpha val="40000"/>
          </a:prstClr>
        </a:outerShdw>
      </a:effectLst>
    </cs:defRPr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</a:ln>
    </cs:spPr>
  </cs:trendline>
  <cs:trendlineLabel>
    <cs:lnRef idx="0"/>
    <cs:fillRef idx="0"/>
    <cs:effectRef idx="0"/>
    <cs:fontRef idx="minor">
      <a:schemeClr val="lt1">
        <a:lumMod val="8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>
        <a:solidFill>
          <a:schemeClr val="lt1">
            <a:lumMod val="95000"/>
            <a:alpha val="54000"/>
          </a:schemeClr>
        </a:solidFill>
      </a:ln>
    </cs:spPr>
  </cs:upBar>
  <cs:valueAxis>
    <cs:lnRef idx="0"/>
    <cs:fillRef idx="0"/>
    <cs:effectRef idx="0"/>
    <cs:fontRef idx="minor">
      <a:schemeClr val="lt1">
        <a:lumMod val="85000"/>
      </a:schemeClr>
    </cs:fontRef>
    <cs:defRPr sz="900" kern="1200"/>
  </cs:valueAxis>
  <cs:wall>
    <cs:lnRef idx="0"/>
    <cs:fillRef idx="0"/>
    <cs:effectRef idx="0"/>
    <cs:fontRef idx="minor">
      <a:schemeClr val="tx1"/>
    </cs:fontRef>
  </cs:wall>
</cs:chartStyle>
</file>

<file path=xl/charts/style14.xml><?xml version="1.0" encoding="utf-8"?>
<cs:chartStyle xmlns:cs="http://schemas.microsoft.com/office/drawing/2012/chartStyle" xmlns:a="http://schemas.openxmlformats.org/drawingml/2006/main" id="233">
  <cs:axisTitle>
    <cs:lnRef idx="0"/>
    <cs:fillRef idx="0"/>
    <cs:effectRef idx="0"/>
    <cs:fontRef idx="minor">
      <a:schemeClr val="lt1">
        <a:lumMod val="85000"/>
      </a:schemeClr>
    </cs:fontRef>
    <cs:defRPr sz="900" b="1" kern="1200" cap="all"/>
  </cs:axisTitle>
  <cs:categoryAxis>
    <cs:lnRef idx="0"/>
    <cs:fillRef idx="0"/>
    <cs:effectRef idx="0"/>
    <cs:fontRef idx="minor">
      <a:schemeClr val="lt1">
        <a:lumMod val="85000"/>
      </a:schemeClr>
    </cs:fontRef>
    <cs:spPr>
      <a:ln w="9525" cap="flat" cmpd="sng" algn="ctr">
        <a:solidFill>
          <a:schemeClr val="lt1">
            <a:lumMod val="95000"/>
            <a:alpha val="10000"/>
          </a:schemeClr>
        </a:solidFill>
        <a:round/>
      </a:ln>
    </cs:spPr>
    <cs:defRPr sz="900" kern="1200"/>
  </cs:categoryAxis>
  <cs:chartArea>
    <cs:lnRef idx="0"/>
    <cs:fillRef idx="0"/>
    <cs:effectRef idx="0"/>
    <cs:fontRef idx="minor">
      <a:schemeClr val="dk1"/>
    </cs:fontRef>
    <cs:spPr>
      <a:gradFill flip="none" rotWithShape="1">
        <a:gsLst>
          <a:gs pos="0">
            <a:schemeClr val="dk1">
              <a:lumMod val="65000"/>
              <a:lumOff val="35000"/>
            </a:schemeClr>
          </a:gs>
          <a:gs pos="100000">
            <a:schemeClr val="dk1">
              <a:lumMod val="85000"/>
              <a:lumOff val="15000"/>
            </a:schemeClr>
          </a:gs>
        </a:gsLst>
        <a:path path="circle">
          <a:fillToRect l="50000" t="50000" r="50000" b="50000"/>
        </a:path>
        <a:tileRect/>
      </a:gradFill>
    </cs:spPr>
    <cs:defRPr sz="1000" kern="1200"/>
  </cs:chartArea>
  <cs:dataLabel>
    <cs:lnRef idx="0"/>
    <cs:fillRef idx="0"/>
    <cs:effectRef idx="0"/>
    <cs:fontRef idx="minor">
      <a:schemeClr val="lt1">
        <a:lumMod val="8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3">
      <cs:styleClr val="auto"/>
    </cs:fillRef>
    <cs:effectRef idx="3"/>
    <cs:fontRef idx="minor">
      <a:schemeClr val="tx1"/>
    </cs:fontRef>
  </cs:dataPoint>
  <cs:dataPoint3D>
    <cs:lnRef idx="0"/>
    <cs:fillRef idx="3">
      <cs:styleClr val="auto"/>
    </cs:fillRef>
    <cs:effectRef idx="3"/>
    <cs:fontRef idx="minor">
      <a:schemeClr val="tx1"/>
    </cs:fontRef>
  </cs:dataPoint3D>
  <cs:dataPointLine>
    <cs:lnRef idx="0">
      <cs:styleClr val="auto"/>
    </cs:lnRef>
    <cs:fillRef idx="3"/>
    <cs:effectRef idx="3"/>
    <cs:fontRef idx="minor">
      <a:schemeClr val="tx1"/>
    </cs:fontRef>
    <cs:spPr>
      <a:ln w="3492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3">
      <cs:styleClr val="auto"/>
    </cs:fillRef>
    <cs:effectRef idx="3"/>
    <cs:fontRef idx="minor">
      <a:schemeClr val="tx1"/>
    </cs:fontRef>
    <cs:spPr>
      <a:ln w="9525">
        <a:solidFill>
          <a:schemeClr val="phClr"/>
        </a:solidFill>
        <a:round/>
      </a:ln>
    </cs:spPr>
  </cs:dataPointMarker>
  <cs:dataPointMarkerLayout symbol="circle" size="6"/>
  <cs:dataPointWireframe>
    <cs:lnRef idx="0">
      <cs:styleClr val="auto"/>
    </cs:lnRef>
    <cs:fillRef idx="3"/>
    <cs:effectRef idx="3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lt1">
        <a:lumMod val="85000"/>
      </a:schemeClr>
    </cs:fontRef>
    <cs:spPr>
      <a:ln w="9525">
        <a:solidFill>
          <a:schemeClr val="lt1">
            <a:lumMod val="95000"/>
            <a:alpha val="54000"/>
          </a:schemeClr>
        </a:solidFill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>
        <a:solidFill>
          <a:schemeClr val="lt1">
            <a:lumMod val="95000"/>
            <a:alpha val="54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  <a:prstDash val="dash"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lt1">
            <a:lumMod val="9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lt1">
            <a:lumMod val="95000"/>
            <a:alpha val="10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>
        <a:solidFill>
          <a:schemeClr val="lt1">
            <a:lumMod val="95000"/>
            <a:alpha val="5000"/>
          </a:schemeClr>
        </a:solidFill>
      </a:ln>
    </cs:spPr>
  </cs:gridlineMinor>
  <cs:hiLo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  <a:prstDash val="dash"/>
      </a:ln>
    </cs:spPr>
  </cs:hiLoLine>
  <cs:leader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</a:ln>
    </cs:spPr>
  </cs:leaderLine>
  <cs:legend>
    <cs:lnRef idx="0"/>
    <cs:fillRef idx="0"/>
    <cs:effectRef idx="0"/>
    <cs:fontRef idx="minor">
      <a:schemeClr val="lt1">
        <a:lumMod val="85000"/>
      </a:schemeClr>
    </cs:fontRef>
    <cs:defRPr sz="900" kern="1200"/>
  </cs:legend>
  <cs:plotArea>
    <cs:lnRef idx="0"/>
    <cs:fillRef idx="0"/>
    <cs:effectRef idx="0"/>
    <cs:fontRef idx="minor">
      <a:schemeClr val="tx1"/>
    </cs:fontRef>
  </cs:plotArea>
  <cs:plotArea3D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lt1">
        <a:lumMod val="85000"/>
      </a:schemeClr>
    </cs:fontRef>
    <cs:spPr>
      <a:ln w="12700" cap="flat" cmpd="sng" algn="ctr">
        <a:solidFill>
          <a:schemeClr val="lt1">
            <a:lumMod val="95000"/>
            <a:alpha val="54000"/>
          </a:schemeClr>
        </a:solidFill>
        <a:round/>
      </a:ln>
    </cs:spPr>
    <cs:defRPr sz="900" kern="1200"/>
  </cs:seriesAxis>
  <cs:seriesLine>
    <cs:lnRef idx="0"/>
    <cs:fillRef idx="0"/>
    <cs:effectRef idx="0"/>
    <cs:fontRef idx="minor">
      <a:schemeClr val="lt1"/>
    </cs:fontRef>
    <cs:spPr>
      <a:ln w="9525" cap="flat" cmpd="sng" algn="ctr">
        <a:solidFill>
          <a:schemeClr val="lt1">
            <a:lumMod val="95000"/>
            <a:alpha val="54000"/>
          </a:schemeClr>
        </a:solidFill>
        <a:round/>
      </a:ln>
    </cs:spPr>
  </cs:seriesLine>
  <cs:title>
    <cs:lnRef idx="0"/>
    <cs:fillRef idx="0"/>
    <cs:effectRef idx="0"/>
    <cs:fontRef idx="minor">
      <a:schemeClr val="lt1">
        <a:lumMod val="95000"/>
      </a:schemeClr>
    </cs:fontRef>
    <cs:defRPr sz="1600" b="1" kern="1200" spc="100" baseline="0">
      <a:effectLst>
        <a:outerShdw blurRad="50800" dist="38100" dir="5400000" algn="t" rotWithShape="0">
          <a:prstClr val="black">
            <a:alpha val="40000"/>
          </a:prstClr>
        </a:outerShdw>
      </a:effectLst>
    </cs:defRPr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</a:ln>
    </cs:spPr>
  </cs:trendline>
  <cs:trendlineLabel>
    <cs:lnRef idx="0"/>
    <cs:fillRef idx="0"/>
    <cs:effectRef idx="0"/>
    <cs:fontRef idx="minor">
      <a:schemeClr val="lt1">
        <a:lumMod val="8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>
        <a:solidFill>
          <a:schemeClr val="lt1">
            <a:lumMod val="95000"/>
            <a:alpha val="54000"/>
          </a:schemeClr>
        </a:solidFill>
      </a:ln>
    </cs:spPr>
  </cs:upBar>
  <cs:valueAxis>
    <cs:lnRef idx="0"/>
    <cs:fillRef idx="0"/>
    <cs:effectRef idx="0"/>
    <cs:fontRef idx="minor">
      <a:schemeClr val="lt1">
        <a:lumMod val="85000"/>
      </a:schemeClr>
    </cs:fontRef>
    <cs:defRPr sz="900" kern="1200"/>
  </cs:valueAxis>
  <cs:wall>
    <cs:lnRef idx="0"/>
    <cs:fillRef idx="0"/>
    <cs:effectRef idx="0"/>
    <cs:fontRef idx="minor">
      <a:schemeClr val="tx1"/>
    </cs:fontRef>
  </cs:wall>
</cs:chartStyle>
</file>

<file path=xl/charts/style15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16.xml><?xml version="1.0" encoding="utf-8"?>
<cs:chartStyle xmlns:cs="http://schemas.microsoft.com/office/drawing/2012/chartStyle" xmlns:a="http://schemas.openxmlformats.org/drawingml/2006/main" id="233">
  <cs:axisTitle>
    <cs:lnRef idx="0"/>
    <cs:fillRef idx="0"/>
    <cs:effectRef idx="0"/>
    <cs:fontRef idx="minor">
      <a:schemeClr val="lt1">
        <a:lumMod val="85000"/>
      </a:schemeClr>
    </cs:fontRef>
    <cs:defRPr sz="900" b="1" kern="1200" cap="all"/>
  </cs:axisTitle>
  <cs:categoryAxis>
    <cs:lnRef idx="0"/>
    <cs:fillRef idx="0"/>
    <cs:effectRef idx="0"/>
    <cs:fontRef idx="minor">
      <a:schemeClr val="lt1">
        <a:lumMod val="85000"/>
      </a:schemeClr>
    </cs:fontRef>
    <cs:spPr>
      <a:ln w="9525" cap="flat" cmpd="sng" algn="ctr">
        <a:solidFill>
          <a:schemeClr val="lt1">
            <a:lumMod val="95000"/>
            <a:alpha val="10000"/>
          </a:schemeClr>
        </a:solidFill>
        <a:round/>
      </a:ln>
    </cs:spPr>
    <cs:defRPr sz="900" kern="1200"/>
  </cs:categoryAxis>
  <cs:chartArea>
    <cs:lnRef idx="0"/>
    <cs:fillRef idx="0"/>
    <cs:effectRef idx="0"/>
    <cs:fontRef idx="minor">
      <a:schemeClr val="dk1"/>
    </cs:fontRef>
    <cs:spPr>
      <a:gradFill flip="none" rotWithShape="1">
        <a:gsLst>
          <a:gs pos="0">
            <a:schemeClr val="dk1">
              <a:lumMod val="65000"/>
              <a:lumOff val="35000"/>
            </a:schemeClr>
          </a:gs>
          <a:gs pos="100000">
            <a:schemeClr val="dk1">
              <a:lumMod val="85000"/>
              <a:lumOff val="15000"/>
            </a:schemeClr>
          </a:gs>
        </a:gsLst>
        <a:path path="circle">
          <a:fillToRect l="50000" t="50000" r="50000" b="50000"/>
        </a:path>
        <a:tileRect/>
      </a:gradFill>
    </cs:spPr>
    <cs:defRPr sz="1000" kern="1200"/>
  </cs:chartArea>
  <cs:dataLabel>
    <cs:lnRef idx="0"/>
    <cs:fillRef idx="0"/>
    <cs:effectRef idx="0"/>
    <cs:fontRef idx="minor">
      <a:schemeClr val="lt1">
        <a:lumMod val="8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3">
      <cs:styleClr val="auto"/>
    </cs:fillRef>
    <cs:effectRef idx="3"/>
    <cs:fontRef idx="minor">
      <a:schemeClr val="tx1"/>
    </cs:fontRef>
  </cs:dataPoint>
  <cs:dataPoint3D>
    <cs:lnRef idx="0"/>
    <cs:fillRef idx="3">
      <cs:styleClr val="auto"/>
    </cs:fillRef>
    <cs:effectRef idx="3"/>
    <cs:fontRef idx="minor">
      <a:schemeClr val="tx1"/>
    </cs:fontRef>
  </cs:dataPoint3D>
  <cs:dataPointLine>
    <cs:lnRef idx="0">
      <cs:styleClr val="auto"/>
    </cs:lnRef>
    <cs:fillRef idx="3"/>
    <cs:effectRef idx="3"/>
    <cs:fontRef idx="minor">
      <a:schemeClr val="tx1"/>
    </cs:fontRef>
    <cs:spPr>
      <a:ln w="3492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3">
      <cs:styleClr val="auto"/>
    </cs:fillRef>
    <cs:effectRef idx="3"/>
    <cs:fontRef idx="minor">
      <a:schemeClr val="tx1"/>
    </cs:fontRef>
    <cs:spPr>
      <a:ln w="9525">
        <a:solidFill>
          <a:schemeClr val="phClr"/>
        </a:solidFill>
        <a:round/>
      </a:ln>
    </cs:spPr>
  </cs:dataPointMarker>
  <cs:dataPointMarkerLayout symbol="circle" size="6"/>
  <cs:dataPointWireframe>
    <cs:lnRef idx="0">
      <cs:styleClr val="auto"/>
    </cs:lnRef>
    <cs:fillRef idx="3"/>
    <cs:effectRef idx="3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lt1">
        <a:lumMod val="85000"/>
      </a:schemeClr>
    </cs:fontRef>
    <cs:spPr>
      <a:ln w="9525">
        <a:solidFill>
          <a:schemeClr val="lt1">
            <a:lumMod val="95000"/>
            <a:alpha val="54000"/>
          </a:schemeClr>
        </a:solidFill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>
        <a:solidFill>
          <a:schemeClr val="lt1">
            <a:lumMod val="95000"/>
            <a:alpha val="54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  <a:prstDash val="dash"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lt1">
            <a:lumMod val="9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lt1">
            <a:lumMod val="95000"/>
            <a:alpha val="10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>
        <a:solidFill>
          <a:schemeClr val="lt1">
            <a:lumMod val="95000"/>
            <a:alpha val="5000"/>
          </a:schemeClr>
        </a:solidFill>
      </a:ln>
    </cs:spPr>
  </cs:gridlineMinor>
  <cs:hiLo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  <a:prstDash val="dash"/>
      </a:ln>
    </cs:spPr>
  </cs:hiLoLine>
  <cs:leader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</a:ln>
    </cs:spPr>
  </cs:leaderLine>
  <cs:legend>
    <cs:lnRef idx="0"/>
    <cs:fillRef idx="0"/>
    <cs:effectRef idx="0"/>
    <cs:fontRef idx="minor">
      <a:schemeClr val="lt1">
        <a:lumMod val="85000"/>
      </a:schemeClr>
    </cs:fontRef>
    <cs:defRPr sz="900" kern="1200"/>
  </cs:legend>
  <cs:plotArea>
    <cs:lnRef idx="0"/>
    <cs:fillRef idx="0"/>
    <cs:effectRef idx="0"/>
    <cs:fontRef idx="minor">
      <a:schemeClr val="tx1"/>
    </cs:fontRef>
  </cs:plotArea>
  <cs:plotArea3D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lt1">
        <a:lumMod val="85000"/>
      </a:schemeClr>
    </cs:fontRef>
    <cs:spPr>
      <a:ln w="12700" cap="flat" cmpd="sng" algn="ctr">
        <a:solidFill>
          <a:schemeClr val="lt1">
            <a:lumMod val="95000"/>
            <a:alpha val="54000"/>
          </a:schemeClr>
        </a:solidFill>
        <a:round/>
      </a:ln>
    </cs:spPr>
    <cs:defRPr sz="900" kern="1200"/>
  </cs:seriesAxis>
  <cs:seriesLine>
    <cs:lnRef idx="0"/>
    <cs:fillRef idx="0"/>
    <cs:effectRef idx="0"/>
    <cs:fontRef idx="minor">
      <a:schemeClr val="lt1"/>
    </cs:fontRef>
    <cs:spPr>
      <a:ln w="9525" cap="flat" cmpd="sng" algn="ctr">
        <a:solidFill>
          <a:schemeClr val="lt1">
            <a:lumMod val="95000"/>
            <a:alpha val="54000"/>
          </a:schemeClr>
        </a:solidFill>
        <a:round/>
      </a:ln>
    </cs:spPr>
  </cs:seriesLine>
  <cs:title>
    <cs:lnRef idx="0"/>
    <cs:fillRef idx="0"/>
    <cs:effectRef idx="0"/>
    <cs:fontRef idx="minor">
      <a:schemeClr val="lt1">
        <a:lumMod val="95000"/>
      </a:schemeClr>
    </cs:fontRef>
    <cs:defRPr sz="1600" b="1" kern="1200" spc="100" baseline="0">
      <a:effectLst>
        <a:outerShdw blurRad="50800" dist="38100" dir="5400000" algn="t" rotWithShape="0">
          <a:prstClr val="black">
            <a:alpha val="40000"/>
          </a:prstClr>
        </a:outerShdw>
      </a:effectLst>
    </cs:defRPr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</a:ln>
    </cs:spPr>
  </cs:trendline>
  <cs:trendlineLabel>
    <cs:lnRef idx="0"/>
    <cs:fillRef idx="0"/>
    <cs:effectRef idx="0"/>
    <cs:fontRef idx="minor">
      <a:schemeClr val="lt1">
        <a:lumMod val="8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>
        <a:solidFill>
          <a:schemeClr val="lt1">
            <a:lumMod val="95000"/>
            <a:alpha val="54000"/>
          </a:schemeClr>
        </a:solidFill>
      </a:ln>
    </cs:spPr>
  </cs:upBar>
  <cs:valueAxis>
    <cs:lnRef idx="0"/>
    <cs:fillRef idx="0"/>
    <cs:effectRef idx="0"/>
    <cs:fontRef idx="minor">
      <a:schemeClr val="lt1">
        <a:lumMod val="85000"/>
      </a:schemeClr>
    </cs:fontRef>
    <cs:defRPr sz="900" kern="1200"/>
  </cs:valueAxis>
  <cs:wall>
    <cs:lnRef idx="0"/>
    <cs:fillRef idx="0"/>
    <cs:effectRef idx="0"/>
    <cs:fontRef idx="minor">
      <a:schemeClr val="tx1"/>
    </cs:fontRef>
  </cs:wall>
</cs:chartStyle>
</file>

<file path=xl/charts/style17.xml><?xml version="1.0" encoding="utf-8"?>
<cs:chartStyle xmlns:cs="http://schemas.microsoft.com/office/drawing/2012/chartStyle" xmlns:a="http://schemas.openxmlformats.org/drawingml/2006/main" id="233">
  <cs:axisTitle>
    <cs:lnRef idx="0"/>
    <cs:fillRef idx="0"/>
    <cs:effectRef idx="0"/>
    <cs:fontRef idx="minor">
      <a:schemeClr val="lt1">
        <a:lumMod val="85000"/>
      </a:schemeClr>
    </cs:fontRef>
    <cs:defRPr sz="900" b="1" kern="1200" cap="all"/>
  </cs:axisTitle>
  <cs:categoryAxis>
    <cs:lnRef idx="0"/>
    <cs:fillRef idx="0"/>
    <cs:effectRef idx="0"/>
    <cs:fontRef idx="minor">
      <a:schemeClr val="lt1">
        <a:lumMod val="85000"/>
      </a:schemeClr>
    </cs:fontRef>
    <cs:spPr>
      <a:ln w="9525" cap="flat" cmpd="sng" algn="ctr">
        <a:solidFill>
          <a:schemeClr val="lt1">
            <a:lumMod val="95000"/>
            <a:alpha val="10000"/>
          </a:schemeClr>
        </a:solidFill>
        <a:round/>
      </a:ln>
    </cs:spPr>
    <cs:defRPr sz="900" kern="1200"/>
  </cs:categoryAxis>
  <cs:chartArea>
    <cs:lnRef idx="0"/>
    <cs:fillRef idx="0"/>
    <cs:effectRef idx="0"/>
    <cs:fontRef idx="minor">
      <a:schemeClr val="dk1"/>
    </cs:fontRef>
    <cs:spPr>
      <a:gradFill flip="none" rotWithShape="1">
        <a:gsLst>
          <a:gs pos="0">
            <a:schemeClr val="dk1">
              <a:lumMod val="65000"/>
              <a:lumOff val="35000"/>
            </a:schemeClr>
          </a:gs>
          <a:gs pos="100000">
            <a:schemeClr val="dk1">
              <a:lumMod val="85000"/>
              <a:lumOff val="15000"/>
            </a:schemeClr>
          </a:gs>
        </a:gsLst>
        <a:path path="circle">
          <a:fillToRect l="50000" t="50000" r="50000" b="50000"/>
        </a:path>
        <a:tileRect/>
      </a:gradFill>
    </cs:spPr>
    <cs:defRPr sz="1000" kern="1200"/>
  </cs:chartArea>
  <cs:dataLabel>
    <cs:lnRef idx="0"/>
    <cs:fillRef idx="0"/>
    <cs:effectRef idx="0"/>
    <cs:fontRef idx="minor">
      <a:schemeClr val="lt1">
        <a:lumMod val="8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3">
      <cs:styleClr val="auto"/>
    </cs:fillRef>
    <cs:effectRef idx="3"/>
    <cs:fontRef idx="minor">
      <a:schemeClr val="tx1"/>
    </cs:fontRef>
  </cs:dataPoint>
  <cs:dataPoint3D>
    <cs:lnRef idx="0"/>
    <cs:fillRef idx="3">
      <cs:styleClr val="auto"/>
    </cs:fillRef>
    <cs:effectRef idx="3"/>
    <cs:fontRef idx="minor">
      <a:schemeClr val="tx1"/>
    </cs:fontRef>
  </cs:dataPoint3D>
  <cs:dataPointLine>
    <cs:lnRef idx="0">
      <cs:styleClr val="auto"/>
    </cs:lnRef>
    <cs:fillRef idx="3"/>
    <cs:effectRef idx="3"/>
    <cs:fontRef idx="minor">
      <a:schemeClr val="tx1"/>
    </cs:fontRef>
    <cs:spPr>
      <a:ln w="3492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3">
      <cs:styleClr val="auto"/>
    </cs:fillRef>
    <cs:effectRef idx="3"/>
    <cs:fontRef idx="minor">
      <a:schemeClr val="tx1"/>
    </cs:fontRef>
    <cs:spPr>
      <a:ln w="9525">
        <a:solidFill>
          <a:schemeClr val="phClr"/>
        </a:solidFill>
        <a:round/>
      </a:ln>
    </cs:spPr>
  </cs:dataPointMarker>
  <cs:dataPointMarkerLayout symbol="circle" size="6"/>
  <cs:dataPointWireframe>
    <cs:lnRef idx="0">
      <cs:styleClr val="auto"/>
    </cs:lnRef>
    <cs:fillRef idx="3"/>
    <cs:effectRef idx="3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lt1">
        <a:lumMod val="85000"/>
      </a:schemeClr>
    </cs:fontRef>
    <cs:spPr>
      <a:ln w="9525">
        <a:solidFill>
          <a:schemeClr val="lt1">
            <a:lumMod val="95000"/>
            <a:alpha val="54000"/>
          </a:schemeClr>
        </a:solidFill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>
        <a:solidFill>
          <a:schemeClr val="lt1">
            <a:lumMod val="95000"/>
            <a:alpha val="54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  <a:prstDash val="dash"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lt1">
            <a:lumMod val="9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lt1">
            <a:lumMod val="95000"/>
            <a:alpha val="10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>
        <a:solidFill>
          <a:schemeClr val="lt1">
            <a:lumMod val="95000"/>
            <a:alpha val="5000"/>
          </a:schemeClr>
        </a:solidFill>
      </a:ln>
    </cs:spPr>
  </cs:gridlineMinor>
  <cs:hiLo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  <a:prstDash val="dash"/>
      </a:ln>
    </cs:spPr>
  </cs:hiLoLine>
  <cs:leader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</a:ln>
    </cs:spPr>
  </cs:leaderLine>
  <cs:legend>
    <cs:lnRef idx="0"/>
    <cs:fillRef idx="0"/>
    <cs:effectRef idx="0"/>
    <cs:fontRef idx="minor">
      <a:schemeClr val="lt1">
        <a:lumMod val="85000"/>
      </a:schemeClr>
    </cs:fontRef>
    <cs:defRPr sz="900" kern="1200"/>
  </cs:legend>
  <cs:plotArea>
    <cs:lnRef idx="0"/>
    <cs:fillRef idx="0"/>
    <cs:effectRef idx="0"/>
    <cs:fontRef idx="minor">
      <a:schemeClr val="tx1"/>
    </cs:fontRef>
  </cs:plotArea>
  <cs:plotArea3D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lt1">
        <a:lumMod val="85000"/>
      </a:schemeClr>
    </cs:fontRef>
    <cs:spPr>
      <a:ln w="12700" cap="flat" cmpd="sng" algn="ctr">
        <a:solidFill>
          <a:schemeClr val="lt1">
            <a:lumMod val="95000"/>
            <a:alpha val="54000"/>
          </a:schemeClr>
        </a:solidFill>
        <a:round/>
      </a:ln>
    </cs:spPr>
    <cs:defRPr sz="900" kern="1200"/>
  </cs:seriesAxis>
  <cs:seriesLine>
    <cs:lnRef idx="0"/>
    <cs:fillRef idx="0"/>
    <cs:effectRef idx="0"/>
    <cs:fontRef idx="minor">
      <a:schemeClr val="lt1"/>
    </cs:fontRef>
    <cs:spPr>
      <a:ln w="9525" cap="flat" cmpd="sng" algn="ctr">
        <a:solidFill>
          <a:schemeClr val="lt1">
            <a:lumMod val="95000"/>
            <a:alpha val="54000"/>
          </a:schemeClr>
        </a:solidFill>
        <a:round/>
      </a:ln>
    </cs:spPr>
  </cs:seriesLine>
  <cs:title>
    <cs:lnRef idx="0"/>
    <cs:fillRef idx="0"/>
    <cs:effectRef idx="0"/>
    <cs:fontRef idx="minor">
      <a:schemeClr val="lt1">
        <a:lumMod val="95000"/>
      </a:schemeClr>
    </cs:fontRef>
    <cs:defRPr sz="1600" b="1" kern="1200" spc="100" baseline="0">
      <a:effectLst>
        <a:outerShdw blurRad="50800" dist="38100" dir="5400000" algn="t" rotWithShape="0">
          <a:prstClr val="black">
            <a:alpha val="40000"/>
          </a:prstClr>
        </a:outerShdw>
      </a:effectLst>
    </cs:defRPr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</a:ln>
    </cs:spPr>
  </cs:trendline>
  <cs:trendlineLabel>
    <cs:lnRef idx="0"/>
    <cs:fillRef idx="0"/>
    <cs:effectRef idx="0"/>
    <cs:fontRef idx="minor">
      <a:schemeClr val="lt1">
        <a:lumMod val="8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>
        <a:solidFill>
          <a:schemeClr val="lt1">
            <a:lumMod val="95000"/>
            <a:alpha val="54000"/>
          </a:schemeClr>
        </a:solidFill>
      </a:ln>
    </cs:spPr>
  </cs:upBar>
  <cs:valueAxis>
    <cs:lnRef idx="0"/>
    <cs:fillRef idx="0"/>
    <cs:effectRef idx="0"/>
    <cs:fontRef idx="minor">
      <a:schemeClr val="lt1">
        <a:lumMod val="85000"/>
      </a:schemeClr>
    </cs:fontRef>
    <cs:defRPr sz="900" kern="1200"/>
  </cs:valueAxis>
  <cs:wall>
    <cs:lnRef idx="0"/>
    <cs:fillRef idx="0"/>
    <cs:effectRef idx="0"/>
    <cs:fontRef idx="minor">
      <a:schemeClr val="tx1"/>
    </cs:fontRef>
  </cs:wall>
</cs:chartStyle>
</file>

<file path=xl/charts/style18.xml><?xml version="1.0" encoding="utf-8"?>
<cs:chartStyle xmlns:cs="http://schemas.microsoft.com/office/drawing/2012/chartStyle" xmlns:a="http://schemas.openxmlformats.org/drawingml/2006/main" id="233">
  <cs:axisTitle>
    <cs:lnRef idx="0"/>
    <cs:fillRef idx="0"/>
    <cs:effectRef idx="0"/>
    <cs:fontRef idx="minor">
      <a:schemeClr val="lt1">
        <a:lumMod val="85000"/>
      </a:schemeClr>
    </cs:fontRef>
    <cs:defRPr sz="900" b="1" kern="1200" cap="all"/>
  </cs:axisTitle>
  <cs:categoryAxis>
    <cs:lnRef idx="0"/>
    <cs:fillRef idx="0"/>
    <cs:effectRef idx="0"/>
    <cs:fontRef idx="minor">
      <a:schemeClr val="lt1">
        <a:lumMod val="85000"/>
      </a:schemeClr>
    </cs:fontRef>
    <cs:spPr>
      <a:ln w="9525" cap="flat" cmpd="sng" algn="ctr">
        <a:solidFill>
          <a:schemeClr val="lt1">
            <a:lumMod val="95000"/>
            <a:alpha val="10000"/>
          </a:schemeClr>
        </a:solidFill>
        <a:round/>
      </a:ln>
    </cs:spPr>
    <cs:defRPr sz="900" kern="1200"/>
  </cs:categoryAxis>
  <cs:chartArea>
    <cs:lnRef idx="0"/>
    <cs:fillRef idx="0"/>
    <cs:effectRef idx="0"/>
    <cs:fontRef idx="minor">
      <a:schemeClr val="dk1"/>
    </cs:fontRef>
    <cs:spPr>
      <a:gradFill flip="none" rotWithShape="1">
        <a:gsLst>
          <a:gs pos="0">
            <a:schemeClr val="dk1">
              <a:lumMod val="65000"/>
              <a:lumOff val="35000"/>
            </a:schemeClr>
          </a:gs>
          <a:gs pos="100000">
            <a:schemeClr val="dk1">
              <a:lumMod val="85000"/>
              <a:lumOff val="15000"/>
            </a:schemeClr>
          </a:gs>
        </a:gsLst>
        <a:path path="circle">
          <a:fillToRect l="50000" t="50000" r="50000" b="50000"/>
        </a:path>
        <a:tileRect/>
      </a:gradFill>
    </cs:spPr>
    <cs:defRPr sz="1000" kern="1200"/>
  </cs:chartArea>
  <cs:dataLabel>
    <cs:lnRef idx="0"/>
    <cs:fillRef idx="0"/>
    <cs:effectRef idx="0"/>
    <cs:fontRef idx="minor">
      <a:schemeClr val="lt1">
        <a:lumMod val="8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3">
      <cs:styleClr val="auto"/>
    </cs:fillRef>
    <cs:effectRef idx="3"/>
    <cs:fontRef idx="minor">
      <a:schemeClr val="tx1"/>
    </cs:fontRef>
  </cs:dataPoint>
  <cs:dataPoint3D>
    <cs:lnRef idx="0"/>
    <cs:fillRef idx="3">
      <cs:styleClr val="auto"/>
    </cs:fillRef>
    <cs:effectRef idx="3"/>
    <cs:fontRef idx="minor">
      <a:schemeClr val="tx1"/>
    </cs:fontRef>
  </cs:dataPoint3D>
  <cs:dataPointLine>
    <cs:lnRef idx="0">
      <cs:styleClr val="auto"/>
    </cs:lnRef>
    <cs:fillRef idx="3"/>
    <cs:effectRef idx="3"/>
    <cs:fontRef idx="minor">
      <a:schemeClr val="tx1"/>
    </cs:fontRef>
    <cs:spPr>
      <a:ln w="3492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3">
      <cs:styleClr val="auto"/>
    </cs:fillRef>
    <cs:effectRef idx="3"/>
    <cs:fontRef idx="minor">
      <a:schemeClr val="tx1"/>
    </cs:fontRef>
    <cs:spPr>
      <a:ln w="9525">
        <a:solidFill>
          <a:schemeClr val="phClr"/>
        </a:solidFill>
        <a:round/>
      </a:ln>
    </cs:spPr>
  </cs:dataPointMarker>
  <cs:dataPointMarkerLayout symbol="circle" size="6"/>
  <cs:dataPointWireframe>
    <cs:lnRef idx="0">
      <cs:styleClr val="auto"/>
    </cs:lnRef>
    <cs:fillRef idx="3"/>
    <cs:effectRef idx="3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lt1">
        <a:lumMod val="85000"/>
      </a:schemeClr>
    </cs:fontRef>
    <cs:spPr>
      <a:ln w="9525">
        <a:solidFill>
          <a:schemeClr val="lt1">
            <a:lumMod val="95000"/>
            <a:alpha val="54000"/>
          </a:schemeClr>
        </a:solidFill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>
        <a:solidFill>
          <a:schemeClr val="lt1">
            <a:lumMod val="95000"/>
            <a:alpha val="54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  <a:prstDash val="dash"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lt1">
            <a:lumMod val="9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lt1">
            <a:lumMod val="95000"/>
            <a:alpha val="10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>
        <a:solidFill>
          <a:schemeClr val="lt1">
            <a:lumMod val="95000"/>
            <a:alpha val="5000"/>
          </a:schemeClr>
        </a:solidFill>
      </a:ln>
    </cs:spPr>
  </cs:gridlineMinor>
  <cs:hiLo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  <a:prstDash val="dash"/>
      </a:ln>
    </cs:spPr>
  </cs:hiLoLine>
  <cs:leader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</a:ln>
    </cs:spPr>
  </cs:leaderLine>
  <cs:legend>
    <cs:lnRef idx="0"/>
    <cs:fillRef idx="0"/>
    <cs:effectRef idx="0"/>
    <cs:fontRef idx="minor">
      <a:schemeClr val="lt1">
        <a:lumMod val="85000"/>
      </a:schemeClr>
    </cs:fontRef>
    <cs:defRPr sz="900" kern="1200"/>
  </cs:legend>
  <cs:plotArea>
    <cs:lnRef idx="0"/>
    <cs:fillRef idx="0"/>
    <cs:effectRef idx="0"/>
    <cs:fontRef idx="minor">
      <a:schemeClr val="tx1"/>
    </cs:fontRef>
  </cs:plotArea>
  <cs:plotArea3D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lt1">
        <a:lumMod val="85000"/>
      </a:schemeClr>
    </cs:fontRef>
    <cs:spPr>
      <a:ln w="12700" cap="flat" cmpd="sng" algn="ctr">
        <a:solidFill>
          <a:schemeClr val="lt1">
            <a:lumMod val="95000"/>
            <a:alpha val="54000"/>
          </a:schemeClr>
        </a:solidFill>
        <a:round/>
      </a:ln>
    </cs:spPr>
    <cs:defRPr sz="900" kern="1200"/>
  </cs:seriesAxis>
  <cs:seriesLine>
    <cs:lnRef idx="0"/>
    <cs:fillRef idx="0"/>
    <cs:effectRef idx="0"/>
    <cs:fontRef idx="minor">
      <a:schemeClr val="lt1"/>
    </cs:fontRef>
    <cs:spPr>
      <a:ln w="9525" cap="flat" cmpd="sng" algn="ctr">
        <a:solidFill>
          <a:schemeClr val="lt1">
            <a:lumMod val="95000"/>
            <a:alpha val="54000"/>
          </a:schemeClr>
        </a:solidFill>
        <a:round/>
      </a:ln>
    </cs:spPr>
  </cs:seriesLine>
  <cs:title>
    <cs:lnRef idx="0"/>
    <cs:fillRef idx="0"/>
    <cs:effectRef idx="0"/>
    <cs:fontRef idx="minor">
      <a:schemeClr val="lt1">
        <a:lumMod val="95000"/>
      </a:schemeClr>
    </cs:fontRef>
    <cs:defRPr sz="1600" b="1" kern="1200" spc="100" baseline="0">
      <a:effectLst>
        <a:outerShdw blurRad="50800" dist="38100" dir="5400000" algn="t" rotWithShape="0">
          <a:prstClr val="black">
            <a:alpha val="40000"/>
          </a:prstClr>
        </a:outerShdw>
      </a:effectLst>
    </cs:defRPr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</a:ln>
    </cs:spPr>
  </cs:trendline>
  <cs:trendlineLabel>
    <cs:lnRef idx="0"/>
    <cs:fillRef idx="0"/>
    <cs:effectRef idx="0"/>
    <cs:fontRef idx="minor">
      <a:schemeClr val="lt1">
        <a:lumMod val="8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>
        <a:solidFill>
          <a:schemeClr val="lt1">
            <a:lumMod val="95000"/>
            <a:alpha val="54000"/>
          </a:schemeClr>
        </a:solidFill>
      </a:ln>
    </cs:spPr>
  </cs:upBar>
  <cs:valueAxis>
    <cs:lnRef idx="0"/>
    <cs:fillRef idx="0"/>
    <cs:effectRef idx="0"/>
    <cs:fontRef idx="minor">
      <a:schemeClr val="lt1">
        <a:lumMod val="85000"/>
      </a:schemeClr>
    </cs:fontRef>
    <cs:defRPr sz="900" kern="1200"/>
  </cs:valueAxis>
  <cs:wall>
    <cs:lnRef idx="0"/>
    <cs:fillRef idx="0"/>
    <cs:effectRef idx="0"/>
    <cs:fontRef idx="minor">
      <a:schemeClr val="tx1"/>
    </cs:fontRef>
  </cs:wall>
</cs:chartStyle>
</file>

<file path=xl/charts/style19.xml><?xml version="1.0" encoding="utf-8"?>
<cs:chartStyle xmlns:cs="http://schemas.microsoft.com/office/drawing/2012/chartStyle" xmlns:a="http://schemas.openxmlformats.org/drawingml/2006/main" id="233">
  <cs:axisTitle>
    <cs:lnRef idx="0"/>
    <cs:fillRef idx="0"/>
    <cs:effectRef idx="0"/>
    <cs:fontRef idx="minor">
      <a:schemeClr val="lt1">
        <a:lumMod val="85000"/>
      </a:schemeClr>
    </cs:fontRef>
    <cs:defRPr sz="900" b="1" kern="1200" cap="all"/>
  </cs:axisTitle>
  <cs:categoryAxis>
    <cs:lnRef idx="0"/>
    <cs:fillRef idx="0"/>
    <cs:effectRef idx="0"/>
    <cs:fontRef idx="minor">
      <a:schemeClr val="lt1">
        <a:lumMod val="85000"/>
      </a:schemeClr>
    </cs:fontRef>
    <cs:spPr>
      <a:ln w="9525" cap="flat" cmpd="sng" algn="ctr">
        <a:solidFill>
          <a:schemeClr val="lt1">
            <a:lumMod val="95000"/>
            <a:alpha val="10000"/>
          </a:schemeClr>
        </a:solidFill>
        <a:round/>
      </a:ln>
    </cs:spPr>
    <cs:defRPr sz="900" kern="1200"/>
  </cs:categoryAxis>
  <cs:chartArea>
    <cs:lnRef idx="0"/>
    <cs:fillRef idx="0"/>
    <cs:effectRef idx="0"/>
    <cs:fontRef idx="minor">
      <a:schemeClr val="dk1"/>
    </cs:fontRef>
    <cs:spPr>
      <a:gradFill flip="none" rotWithShape="1">
        <a:gsLst>
          <a:gs pos="0">
            <a:schemeClr val="dk1">
              <a:lumMod val="65000"/>
              <a:lumOff val="35000"/>
            </a:schemeClr>
          </a:gs>
          <a:gs pos="100000">
            <a:schemeClr val="dk1">
              <a:lumMod val="85000"/>
              <a:lumOff val="15000"/>
            </a:schemeClr>
          </a:gs>
        </a:gsLst>
        <a:path path="circle">
          <a:fillToRect l="50000" t="50000" r="50000" b="50000"/>
        </a:path>
        <a:tileRect/>
      </a:gradFill>
    </cs:spPr>
    <cs:defRPr sz="1000" kern="1200"/>
  </cs:chartArea>
  <cs:dataLabel>
    <cs:lnRef idx="0"/>
    <cs:fillRef idx="0"/>
    <cs:effectRef idx="0"/>
    <cs:fontRef idx="minor">
      <a:schemeClr val="lt1">
        <a:lumMod val="8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3">
      <cs:styleClr val="auto"/>
    </cs:fillRef>
    <cs:effectRef idx="3"/>
    <cs:fontRef idx="minor">
      <a:schemeClr val="tx1"/>
    </cs:fontRef>
  </cs:dataPoint>
  <cs:dataPoint3D>
    <cs:lnRef idx="0"/>
    <cs:fillRef idx="3">
      <cs:styleClr val="auto"/>
    </cs:fillRef>
    <cs:effectRef idx="3"/>
    <cs:fontRef idx="minor">
      <a:schemeClr val="tx1"/>
    </cs:fontRef>
  </cs:dataPoint3D>
  <cs:dataPointLine>
    <cs:lnRef idx="0">
      <cs:styleClr val="auto"/>
    </cs:lnRef>
    <cs:fillRef idx="3"/>
    <cs:effectRef idx="3"/>
    <cs:fontRef idx="minor">
      <a:schemeClr val="tx1"/>
    </cs:fontRef>
    <cs:spPr>
      <a:ln w="3492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3">
      <cs:styleClr val="auto"/>
    </cs:fillRef>
    <cs:effectRef idx="3"/>
    <cs:fontRef idx="minor">
      <a:schemeClr val="tx1"/>
    </cs:fontRef>
    <cs:spPr>
      <a:ln w="9525">
        <a:solidFill>
          <a:schemeClr val="phClr"/>
        </a:solidFill>
        <a:round/>
      </a:ln>
    </cs:spPr>
  </cs:dataPointMarker>
  <cs:dataPointMarkerLayout symbol="circle" size="6"/>
  <cs:dataPointWireframe>
    <cs:lnRef idx="0">
      <cs:styleClr val="auto"/>
    </cs:lnRef>
    <cs:fillRef idx="3"/>
    <cs:effectRef idx="3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lt1">
        <a:lumMod val="85000"/>
      </a:schemeClr>
    </cs:fontRef>
    <cs:spPr>
      <a:ln w="9525">
        <a:solidFill>
          <a:schemeClr val="lt1">
            <a:lumMod val="95000"/>
            <a:alpha val="54000"/>
          </a:schemeClr>
        </a:solidFill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>
        <a:solidFill>
          <a:schemeClr val="lt1">
            <a:lumMod val="95000"/>
            <a:alpha val="54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  <a:prstDash val="dash"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lt1">
            <a:lumMod val="9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lt1">
            <a:lumMod val="95000"/>
            <a:alpha val="10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>
        <a:solidFill>
          <a:schemeClr val="lt1">
            <a:lumMod val="95000"/>
            <a:alpha val="5000"/>
          </a:schemeClr>
        </a:solidFill>
      </a:ln>
    </cs:spPr>
  </cs:gridlineMinor>
  <cs:hiLo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  <a:prstDash val="dash"/>
      </a:ln>
    </cs:spPr>
  </cs:hiLoLine>
  <cs:leader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</a:ln>
    </cs:spPr>
  </cs:leaderLine>
  <cs:legend>
    <cs:lnRef idx="0"/>
    <cs:fillRef idx="0"/>
    <cs:effectRef idx="0"/>
    <cs:fontRef idx="minor">
      <a:schemeClr val="lt1">
        <a:lumMod val="85000"/>
      </a:schemeClr>
    </cs:fontRef>
    <cs:defRPr sz="900" kern="1200"/>
  </cs:legend>
  <cs:plotArea>
    <cs:lnRef idx="0"/>
    <cs:fillRef idx="0"/>
    <cs:effectRef idx="0"/>
    <cs:fontRef idx="minor">
      <a:schemeClr val="tx1"/>
    </cs:fontRef>
  </cs:plotArea>
  <cs:plotArea3D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lt1">
        <a:lumMod val="85000"/>
      </a:schemeClr>
    </cs:fontRef>
    <cs:spPr>
      <a:ln w="12700" cap="flat" cmpd="sng" algn="ctr">
        <a:solidFill>
          <a:schemeClr val="lt1">
            <a:lumMod val="95000"/>
            <a:alpha val="54000"/>
          </a:schemeClr>
        </a:solidFill>
        <a:round/>
      </a:ln>
    </cs:spPr>
    <cs:defRPr sz="900" kern="1200"/>
  </cs:seriesAxis>
  <cs:seriesLine>
    <cs:lnRef idx="0"/>
    <cs:fillRef idx="0"/>
    <cs:effectRef idx="0"/>
    <cs:fontRef idx="minor">
      <a:schemeClr val="lt1"/>
    </cs:fontRef>
    <cs:spPr>
      <a:ln w="9525" cap="flat" cmpd="sng" algn="ctr">
        <a:solidFill>
          <a:schemeClr val="lt1">
            <a:lumMod val="95000"/>
            <a:alpha val="54000"/>
          </a:schemeClr>
        </a:solidFill>
        <a:round/>
      </a:ln>
    </cs:spPr>
  </cs:seriesLine>
  <cs:title>
    <cs:lnRef idx="0"/>
    <cs:fillRef idx="0"/>
    <cs:effectRef idx="0"/>
    <cs:fontRef idx="minor">
      <a:schemeClr val="lt1">
        <a:lumMod val="95000"/>
      </a:schemeClr>
    </cs:fontRef>
    <cs:defRPr sz="1600" b="1" kern="1200" spc="100" baseline="0">
      <a:effectLst>
        <a:outerShdw blurRad="50800" dist="38100" dir="5400000" algn="t" rotWithShape="0">
          <a:prstClr val="black">
            <a:alpha val="40000"/>
          </a:prstClr>
        </a:outerShdw>
      </a:effectLst>
    </cs:defRPr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</a:ln>
    </cs:spPr>
  </cs:trendline>
  <cs:trendlineLabel>
    <cs:lnRef idx="0"/>
    <cs:fillRef idx="0"/>
    <cs:effectRef idx="0"/>
    <cs:fontRef idx="minor">
      <a:schemeClr val="lt1">
        <a:lumMod val="8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>
        <a:solidFill>
          <a:schemeClr val="lt1">
            <a:lumMod val="95000"/>
            <a:alpha val="54000"/>
          </a:schemeClr>
        </a:solidFill>
      </a:ln>
    </cs:spPr>
  </cs:upBar>
  <cs:valueAxis>
    <cs:lnRef idx="0"/>
    <cs:fillRef idx="0"/>
    <cs:effectRef idx="0"/>
    <cs:fontRef idx="minor">
      <a:schemeClr val="lt1">
        <a:lumMod val="85000"/>
      </a:schemeClr>
    </cs:fontRef>
    <cs:defRPr sz="900" kern="1200"/>
  </cs:valueAxis>
  <cs:wall>
    <cs:lnRef idx="0"/>
    <cs:fillRef idx="0"/>
    <cs:effectRef idx="0"/>
    <cs:fontRef idx="minor">
      <a:schemeClr val="tx1"/>
    </cs:fontRef>
  </cs:wall>
</cs:chartStyle>
</file>

<file path=xl/charts/style20.xml><?xml version="1.0" encoding="utf-8"?>
<cs:chartStyle xmlns:cs="http://schemas.microsoft.com/office/drawing/2012/chartStyle" xmlns:a="http://schemas.openxmlformats.org/drawingml/2006/main" id="233">
  <cs:axisTitle>
    <cs:lnRef idx="0"/>
    <cs:fillRef idx="0"/>
    <cs:effectRef idx="0"/>
    <cs:fontRef idx="minor">
      <a:schemeClr val="lt1">
        <a:lumMod val="85000"/>
      </a:schemeClr>
    </cs:fontRef>
    <cs:defRPr sz="900" b="1" kern="1200" cap="all"/>
  </cs:axisTitle>
  <cs:categoryAxis>
    <cs:lnRef idx="0"/>
    <cs:fillRef idx="0"/>
    <cs:effectRef idx="0"/>
    <cs:fontRef idx="minor">
      <a:schemeClr val="lt1">
        <a:lumMod val="85000"/>
      </a:schemeClr>
    </cs:fontRef>
    <cs:spPr>
      <a:ln w="9525" cap="flat" cmpd="sng" algn="ctr">
        <a:solidFill>
          <a:schemeClr val="lt1">
            <a:lumMod val="95000"/>
            <a:alpha val="10000"/>
          </a:schemeClr>
        </a:solidFill>
        <a:round/>
      </a:ln>
    </cs:spPr>
    <cs:defRPr sz="900" kern="1200"/>
  </cs:categoryAxis>
  <cs:chartArea>
    <cs:lnRef idx="0"/>
    <cs:fillRef idx="0"/>
    <cs:effectRef idx="0"/>
    <cs:fontRef idx="minor">
      <a:schemeClr val="dk1"/>
    </cs:fontRef>
    <cs:spPr>
      <a:gradFill flip="none" rotWithShape="1">
        <a:gsLst>
          <a:gs pos="0">
            <a:schemeClr val="dk1">
              <a:lumMod val="65000"/>
              <a:lumOff val="35000"/>
            </a:schemeClr>
          </a:gs>
          <a:gs pos="100000">
            <a:schemeClr val="dk1">
              <a:lumMod val="85000"/>
              <a:lumOff val="15000"/>
            </a:schemeClr>
          </a:gs>
        </a:gsLst>
        <a:path path="circle">
          <a:fillToRect l="50000" t="50000" r="50000" b="50000"/>
        </a:path>
        <a:tileRect/>
      </a:gradFill>
    </cs:spPr>
    <cs:defRPr sz="1000" kern="1200"/>
  </cs:chartArea>
  <cs:dataLabel>
    <cs:lnRef idx="0"/>
    <cs:fillRef idx="0"/>
    <cs:effectRef idx="0"/>
    <cs:fontRef idx="minor">
      <a:schemeClr val="lt1">
        <a:lumMod val="8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3">
      <cs:styleClr val="auto"/>
    </cs:fillRef>
    <cs:effectRef idx="3"/>
    <cs:fontRef idx="minor">
      <a:schemeClr val="tx1"/>
    </cs:fontRef>
  </cs:dataPoint>
  <cs:dataPoint3D>
    <cs:lnRef idx="0"/>
    <cs:fillRef idx="3">
      <cs:styleClr val="auto"/>
    </cs:fillRef>
    <cs:effectRef idx="3"/>
    <cs:fontRef idx="minor">
      <a:schemeClr val="tx1"/>
    </cs:fontRef>
  </cs:dataPoint3D>
  <cs:dataPointLine>
    <cs:lnRef idx="0">
      <cs:styleClr val="auto"/>
    </cs:lnRef>
    <cs:fillRef idx="3"/>
    <cs:effectRef idx="3"/>
    <cs:fontRef idx="minor">
      <a:schemeClr val="tx1"/>
    </cs:fontRef>
    <cs:spPr>
      <a:ln w="3492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3">
      <cs:styleClr val="auto"/>
    </cs:fillRef>
    <cs:effectRef idx="3"/>
    <cs:fontRef idx="minor">
      <a:schemeClr val="tx1"/>
    </cs:fontRef>
    <cs:spPr>
      <a:ln w="9525">
        <a:solidFill>
          <a:schemeClr val="phClr"/>
        </a:solidFill>
        <a:round/>
      </a:ln>
    </cs:spPr>
  </cs:dataPointMarker>
  <cs:dataPointMarkerLayout symbol="circle" size="6"/>
  <cs:dataPointWireframe>
    <cs:lnRef idx="0">
      <cs:styleClr val="auto"/>
    </cs:lnRef>
    <cs:fillRef idx="3"/>
    <cs:effectRef idx="3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lt1">
        <a:lumMod val="85000"/>
      </a:schemeClr>
    </cs:fontRef>
    <cs:spPr>
      <a:ln w="9525">
        <a:solidFill>
          <a:schemeClr val="lt1">
            <a:lumMod val="95000"/>
            <a:alpha val="54000"/>
          </a:schemeClr>
        </a:solidFill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>
        <a:solidFill>
          <a:schemeClr val="lt1">
            <a:lumMod val="95000"/>
            <a:alpha val="54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  <a:prstDash val="dash"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lt1">
            <a:lumMod val="9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lt1">
            <a:lumMod val="95000"/>
            <a:alpha val="10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>
        <a:solidFill>
          <a:schemeClr val="lt1">
            <a:lumMod val="95000"/>
            <a:alpha val="5000"/>
          </a:schemeClr>
        </a:solidFill>
      </a:ln>
    </cs:spPr>
  </cs:gridlineMinor>
  <cs:hiLo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  <a:prstDash val="dash"/>
      </a:ln>
    </cs:spPr>
  </cs:hiLoLine>
  <cs:leader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</a:ln>
    </cs:spPr>
  </cs:leaderLine>
  <cs:legend>
    <cs:lnRef idx="0"/>
    <cs:fillRef idx="0"/>
    <cs:effectRef idx="0"/>
    <cs:fontRef idx="minor">
      <a:schemeClr val="lt1">
        <a:lumMod val="85000"/>
      </a:schemeClr>
    </cs:fontRef>
    <cs:defRPr sz="900" kern="1200"/>
  </cs:legend>
  <cs:plotArea>
    <cs:lnRef idx="0"/>
    <cs:fillRef idx="0"/>
    <cs:effectRef idx="0"/>
    <cs:fontRef idx="minor">
      <a:schemeClr val="tx1"/>
    </cs:fontRef>
  </cs:plotArea>
  <cs:plotArea3D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lt1">
        <a:lumMod val="85000"/>
      </a:schemeClr>
    </cs:fontRef>
    <cs:spPr>
      <a:ln w="12700" cap="flat" cmpd="sng" algn="ctr">
        <a:solidFill>
          <a:schemeClr val="lt1">
            <a:lumMod val="95000"/>
            <a:alpha val="54000"/>
          </a:schemeClr>
        </a:solidFill>
        <a:round/>
      </a:ln>
    </cs:spPr>
    <cs:defRPr sz="900" kern="1200"/>
  </cs:seriesAxis>
  <cs:seriesLine>
    <cs:lnRef idx="0"/>
    <cs:fillRef idx="0"/>
    <cs:effectRef idx="0"/>
    <cs:fontRef idx="minor">
      <a:schemeClr val="lt1"/>
    </cs:fontRef>
    <cs:spPr>
      <a:ln w="9525" cap="flat" cmpd="sng" algn="ctr">
        <a:solidFill>
          <a:schemeClr val="lt1">
            <a:lumMod val="95000"/>
            <a:alpha val="54000"/>
          </a:schemeClr>
        </a:solidFill>
        <a:round/>
      </a:ln>
    </cs:spPr>
  </cs:seriesLine>
  <cs:title>
    <cs:lnRef idx="0"/>
    <cs:fillRef idx="0"/>
    <cs:effectRef idx="0"/>
    <cs:fontRef idx="minor">
      <a:schemeClr val="lt1">
        <a:lumMod val="95000"/>
      </a:schemeClr>
    </cs:fontRef>
    <cs:defRPr sz="1600" b="1" kern="1200" spc="100" baseline="0">
      <a:effectLst>
        <a:outerShdw blurRad="50800" dist="38100" dir="5400000" algn="t" rotWithShape="0">
          <a:prstClr val="black">
            <a:alpha val="40000"/>
          </a:prstClr>
        </a:outerShdw>
      </a:effectLst>
    </cs:defRPr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</a:ln>
    </cs:spPr>
  </cs:trendline>
  <cs:trendlineLabel>
    <cs:lnRef idx="0"/>
    <cs:fillRef idx="0"/>
    <cs:effectRef idx="0"/>
    <cs:fontRef idx="minor">
      <a:schemeClr val="lt1">
        <a:lumMod val="8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>
        <a:solidFill>
          <a:schemeClr val="lt1">
            <a:lumMod val="95000"/>
            <a:alpha val="54000"/>
          </a:schemeClr>
        </a:solidFill>
      </a:ln>
    </cs:spPr>
  </cs:upBar>
  <cs:valueAxis>
    <cs:lnRef idx="0"/>
    <cs:fillRef idx="0"/>
    <cs:effectRef idx="0"/>
    <cs:fontRef idx="minor">
      <a:schemeClr val="lt1">
        <a:lumMod val="85000"/>
      </a:schemeClr>
    </cs:fontRef>
    <cs:defRPr sz="900" kern="1200"/>
  </cs:valueAxis>
  <cs:wall>
    <cs:lnRef idx="0"/>
    <cs:fillRef idx="0"/>
    <cs:effectRef idx="0"/>
    <cs:fontRef idx="minor">
      <a:schemeClr val="tx1"/>
    </cs:fontRef>
  </cs:wall>
</cs:chartStyle>
</file>

<file path=xl/charts/style21.xml><?xml version="1.0" encoding="utf-8"?>
<cs:chartStyle xmlns:cs="http://schemas.microsoft.com/office/drawing/2012/chartStyle" xmlns:a="http://schemas.openxmlformats.org/drawingml/2006/main" id="233">
  <cs:axisTitle>
    <cs:lnRef idx="0"/>
    <cs:fillRef idx="0"/>
    <cs:effectRef idx="0"/>
    <cs:fontRef idx="minor">
      <a:schemeClr val="lt1">
        <a:lumMod val="85000"/>
      </a:schemeClr>
    </cs:fontRef>
    <cs:defRPr sz="900" b="1" kern="1200" cap="all"/>
  </cs:axisTitle>
  <cs:categoryAxis>
    <cs:lnRef idx="0"/>
    <cs:fillRef idx="0"/>
    <cs:effectRef idx="0"/>
    <cs:fontRef idx="minor">
      <a:schemeClr val="lt1">
        <a:lumMod val="85000"/>
      </a:schemeClr>
    </cs:fontRef>
    <cs:spPr>
      <a:ln w="9525" cap="flat" cmpd="sng" algn="ctr">
        <a:solidFill>
          <a:schemeClr val="lt1">
            <a:lumMod val="95000"/>
            <a:alpha val="10000"/>
          </a:schemeClr>
        </a:solidFill>
        <a:round/>
      </a:ln>
    </cs:spPr>
    <cs:defRPr sz="900" kern="1200"/>
  </cs:categoryAxis>
  <cs:chartArea>
    <cs:lnRef idx="0"/>
    <cs:fillRef idx="0"/>
    <cs:effectRef idx="0"/>
    <cs:fontRef idx="minor">
      <a:schemeClr val="dk1"/>
    </cs:fontRef>
    <cs:spPr>
      <a:gradFill flip="none" rotWithShape="1">
        <a:gsLst>
          <a:gs pos="0">
            <a:schemeClr val="dk1">
              <a:lumMod val="65000"/>
              <a:lumOff val="35000"/>
            </a:schemeClr>
          </a:gs>
          <a:gs pos="100000">
            <a:schemeClr val="dk1">
              <a:lumMod val="85000"/>
              <a:lumOff val="15000"/>
            </a:schemeClr>
          </a:gs>
        </a:gsLst>
        <a:path path="circle">
          <a:fillToRect l="50000" t="50000" r="50000" b="50000"/>
        </a:path>
        <a:tileRect/>
      </a:gradFill>
    </cs:spPr>
    <cs:defRPr sz="1000" kern="1200"/>
  </cs:chartArea>
  <cs:dataLabel>
    <cs:lnRef idx="0"/>
    <cs:fillRef idx="0"/>
    <cs:effectRef idx="0"/>
    <cs:fontRef idx="minor">
      <a:schemeClr val="lt1">
        <a:lumMod val="8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3">
      <cs:styleClr val="auto"/>
    </cs:fillRef>
    <cs:effectRef idx="3"/>
    <cs:fontRef idx="minor">
      <a:schemeClr val="tx1"/>
    </cs:fontRef>
  </cs:dataPoint>
  <cs:dataPoint3D>
    <cs:lnRef idx="0"/>
    <cs:fillRef idx="3">
      <cs:styleClr val="auto"/>
    </cs:fillRef>
    <cs:effectRef idx="3"/>
    <cs:fontRef idx="minor">
      <a:schemeClr val="tx1"/>
    </cs:fontRef>
  </cs:dataPoint3D>
  <cs:dataPointLine>
    <cs:lnRef idx="0">
      <cs:styleClr val="auto"/>
    </cs:lnRef>
    <cs:fillRef idx="3"/>
    <cs:effectRef idx="3"/>
    <cs:fontRef idx="minor">
      <a:schemeClr val="tx1"/>
    </cs:fontRef>
    <cs:spPr>
      <a:ln w="3492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3">
      <cs:styleClr val="auto"/>
    </cs:fillRef>
    <cs:effectRef idx="3"/>
    <cs:fontRef idx="minor">
      <a:schemeClr val="tx1"/>
    </cs:fontRef>
    <cs:spPr>
      <a:ln w="9525">
        <a:solidFill>
          <a:schemeClr val="phClr"/>
        </a:solidFill>
        <a:round/>
      </a:ln>
    </cs:spPr>
  </cs:dataPointMarker>
  <cs:dataPointMarkerLayout symbol="circle" size="6"/>
  <cs:dataPointWireframe>
    <cs:lnRef idx="0">
      <cs:styleClr val="auto"/>
    </cs:lnRef>
    <cs:fillRef idx="3"/>
    <cs:effectRef idx="3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lt1">
        <a:lumMod val="85000"/>
      </a:schemeClr>
    </cs:fontRef>
    <cs:spPr>
      <a:ln w="9525">
        <a:solidFill>
          <a:schemeClr val="lt1">
            <a:lumMod val="95000"/>
            <a:alpha val="54000"/>
          </a:schemeClr>
        </a:solidFill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>
        <a:solidFill>
          <a:schemeClr val="lt1">
            <a:lumMod val="95000"/>
            <a:alpha val="54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  <a:prstDash val="dash"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lt1">
            <a:lumMod val="9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lt1">
            <a:lumMod val="95000"/>
            <a:alpha val="10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>
        <a:solidFill>
          <a:schemeClr val="lt1">
            <a:lumMod val="95000"/>
            <a:alpha val="5000"/>
          </a:schemeClr>
        </a:solidFill>
      </a:ln>
    </cs:spPr>
  </cs:gridlineMinor>
  <cs:hiLo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  <a:prstDash val="dash"/>
      </a:ln>
    </cs:spPr>
  </cs:hiLoLine>
  <cs:leader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</a:ln>
    </cs:spPr>
  </cs:leaderLine>
  <cs:legend>
    <cs:lnRef idx="0"/>
    <cs:fillRef idx="0"/>
    <cs:effectRef idx="0"/>
    <cs:fontRef idx="minor">
      <a:schemeClr val="lt1">
        <a:lumMod val="85000"/>
      </a:schemeClr>
    </cs:fontRef>
    <cs:defRPr sz="900" kern="1200"/>
  </cs:legend>
  <cs:plotArea>
    <cs:lnRef idx="0"/>
    <cs:fillRef idx="0"/>
    <cs:effectRef idx="0"/>
    <cs:fontRef idx="minor">
      <a:schemeClr val="tx1"/>
    </cs:fontRef>
  </cs:plotArea>
  <cs:plotArea3D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lt1">
        <a:lumMod val="85000"/>
      </a:schemeClr>
    </cs:fontRef>
    <cs:spPr>
      <a:ln w="12700" cap="flat" cmpd="sng" algn="ctr">
        <a:solidFill>
          <a:schemeClr val="lt1">
            <a:lumMod val="95000"/>
            <a:alpha val="54000"/>
          </a:schemeClr>
        </a:solidFill>
        <a:round/>
      </a:ln>
    </cs:spPr>
    <cs:defRPr sz="900" kern="1200"/>
  </cs:seriesAxis>
  <cs:seriesLine>
    <cs:lnRef idx="0"/>
    <cs:fillRef idx="0"/>
    <cs:effectRef idx="0"/>
    <cs:fontRef idx="minor">
      <a:schemeClr val="lt1"/>
    </cs:fontRef>
    <cs:spPr>
      <a:ln w="9525" cap="flat" cmpd="sng" algn="ctr">
        <a:solidFill>
          <a:schemeClr val="lt1">
            <a:lumMod val="95000"/>
            <a:alpha val="54000"/>
          </a:schemeClr>
        </a:solidFill>
        <a:round/>
      </a:ln>
    </cs:spPr>
  </cs:seriesLine>
  <cs:title>
    <cs:lnRef idx="0"/>
    <cs:fillRef idx="0"/>
    <cs:effectRef idx="0"/>
    <cs:fontRef idx="minor">
      <a:schemeClr val="lt1">
        <a:lumMod val="95000"/>
      </a:schemeClr>
    </cs:fontRef>
    <cs:defRPr sz="1600" b="1" kern="1200" spc="100" baseline="0">
      <a:effectLst>
        <a:outerShdw blurRad="50800" dist="38100" dir="5400000" algn="t" rotWithShape="0">
          <a:prstClr val="black">
            <a:alpha val="40000"/>
          </a:prstClr>
        </a:outerShdw>
      </a:effectLst>
    </cs:defRPr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</a:ln>
    </cs:spPr>
  </cs:trendline>
  <cs:trendlineLabel>
    <cs:lnRef idx="0"/>
    <cs:fillRef idx="0"/>
    <cs:effectRef idx="0"/>
    <cs:fontRef idx="minor">
      <a:schemeClr val="lt1">
        <a:lumMod val="8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>
        <a:solidFill>
          <a:schemeClr val="lt1">
            <a:lumMod val="95000"/>
            <a:alpha val="54000"/>
          </a:schemeClr>
        </a:solidFill>
      </a:ln>
    </cs:spPr>
  </cs:upBar>
  <cs:valueAxis>
    <cs:lnRef idx="0"/>
    <cs:fillRef idx="0"/>
    <cs:effectRef idx="0"/>
    <cs:fontRef idx="minor">
      <a:schemeClr val="lt1">
        <a:lumMod val="85000"/>
      </a:schemeClr>
    </cs:fontRef>
    <cs:defRPr sz="900" kern="1200"/>
  </cs:valueAxis>
  <cs:wall>
    <cs:lnRef idx="0"/>
    <cs:fillRef idx="0"/>
    <cs:effectRef idx="0"/>
    <cs:fontRef idx="minor">
      <a:schemeClr val="tx1"/>
    </cs:fontRef>
  </cs:wall>
</cs:chartStyle>
</file>

<file path=xl/charts/style22.xml><?xml version="1.0" encoding="utf-8"?>
<cs:chartStyle xmlns:cs="http://schemas.microsoft.com/office/drawing/2012/chartStyle" xmlns:a="http://schemas.openxmlformats.org/drawingml/2006/main" id="233">
  <cs:axisTitle>
    <cs:lnRef idx="0"/>
    <cs:fillRef idx="0"/>
    <cs:effectRef idx="0"/>
    <cs:fontRef idx="minor">
      <a:schemeClr val="lt1">
        <a:lumMod val="85000"/>
      </a:schemeClr>
    </cs:fontRef>
    <cs:defRPr sz="900" b="1" kern="1200" cap="all"/>
  </cs:axisTitle>
  <cs:categoryAxis>
    <cs:lnRef idx="0"/>
    <cs:fillRef idx="0"/>
    <cs:effectRef idx="0"/>
    <cs:fontRef idx="minor">
      <a:schemeClr val="lt1">
        <a:lumMod val="85000"/>
      </a:schemeClr>
    </cs:fontRef>
    <cs:spPr>
      <a:ln w="9525" cap="flat" cmpd="sng" algn="ctr">
        <a:solidFill>
          <a:schemeClr val="lt1">
            <a:lumMod val="95000"/>
            <a:alpha val="10000"/>
          </a:schemeClr>
        </a:solidFill>
        <a:round/>
      </a:ln>
    </cs:spPr>
    <cs:defRPr sz="900" kern="1200"/>
  </cs:categoryAxis>
  <cs:chartArea>
    <cs:lnRef idx="0"/>
    <cs:fillRef idx="0"/>
    <cs:effectRef idx="0"/>
    <cs:fontRef idx="minor">
      <a:schemeClr val="dk1"/>
    </cs:fontRef>
    <cs:spPr>
      <a:gradFill flip="none" rotWithShape="1">
        <a:gsLst>
          <a:gs pos="0">
            <a:schemeClr val="dk1">
              <a:lumMod val="65000"/>
              <a:lumOff val="35000"/>
            </a:schemeClr>
          </a:gs>
          <a:gs pos="100000">
            <a:schemeClr val="dk1">
              <a:lumMod val="85000"/>
              <a:lumOff val="15000"/>
            </a:schemeClr>
          </a:gs>
        </a:gsLst>
        <a:path path="circle">
          <a:fillToRect l="50000" t="50000" r="50000" b="50000"/>
        </a:path>
        <a:tileRect/>
      </a:gradFill>
    </cs:spPr>
    <cs:defRPr sz="1000" kern="1200"/>
  </cs:chartArea>
  <cs:dataLabel>
    <cs:lnRef idx="0"/>
    <cs:fillRef idx="0"/>
    <cs:effectRef idx="0"/>
    <cs:fontRef idx="minor">
      <a:schemeClr val="lt1">
        <a:lumMod val="8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3">
      <cs:styleClr val="auto"/>
    </cs:fillRef>
    <cs:effectRef idx="3"/>
    <cs:fontRef idx="minor">
      <a:schemeClr val="tx1"/>
    </cs:fontRef>
  </cs:dataPoint>
  <cs:dataPoint3D>
    <cs:lnRef idx="0"/>
    <cs:fillRef idx="3">
      <cs:styleClr val="auto"/>
    </cs:fillRef>
    <cs:effectRef idx="3"/>
    <cs:fontRef idx="minor">
      <a:schemeClr val="tx1"/>
    </cs:fontRef>
  </cs:dataPoint3D>
  <cs:dataPointLine>
    <cs:lnRef idx="0">
      <cs:styleClr val="auto"/>
    </cs:lnRef>
    <cs:fillRef idx="3"/>
    <cs:effectRef idx="3"/>
    <cs:fontRef idx="minor">
      <a:schemeClr val="tx1"/>
    </cs:fontRef>
    <cs:spPr>
      <a:ln w="3492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3">
      <cs:styleClr val="auto"/>
    </cs:fillRef>
    <cs:effectRef idx="3"/>
    <cs:fontRef idx="minor">
      <a:schemeClr val="tx1"/>
    </cs:fontRef>
    <cs:spPr>
      <a:ln w="9525">
        <a:solidFill>
          <a:schemeClr val="phClr"/>
        </a:solidFill>
        <a:round/>
      </a:ln>
    </cs:spPr>
  </cs:dataPointMarker>
  <cs:dataPointMarkerLayout symbol="circle" size="6"/>
  <cs:dataPointWireframe>
    <cs:lnRef idx="0">
      <cs:styleClr val="auto"/>
    </cs:lnRef>
    <cs:fillRef idx="3"/>
    <cs:effectRef idx="3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lt1">
        <a:lumMod val="85000"/>
      </a:schemeClr>
    </cs:fontRef>
    <cs:spPr>
      <a:ln w="9525">
        <a:solidFill>
          <a:schemeClr val="lt1">
            <a:lumMod val="95000"/>
            <a:alpha val="54000"/>
          </a:schemeClr>
        </a:solidFill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>
        <a:solidFill>
          <a:schemeClr val="lt1">
            <a:lumMod val="95000"/>
            <a:alpha val="54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  <a:prstDash val="dash"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lt1">
            <a:lumMod val="9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lt1">
            <a:lumMod val="95000"/>
            <a:alpha val="10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>
        <a:solidFill>
          <a:schemeClr val="lt1">
            <a:lumMod val="95000"/>
            <a:alpha val="5000"/>
          </a:schemeClr>
        </a:solidFill>
      </a:ln>
    </cs:spPr>
  </cs:gridlineMinor>
  <cs:hiLo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  <a:prstDash val="dash"/>
      </a:ln>
    </cs:spPr>
  </cs:hiLoLine>
  <cs:leader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</a:ln>
    </cs:spPr>
  </cs:leaderLine>
  <cs:legend>
    <cs:lnRef idx="0"/>
    <cs:fillRef idx="0"/>
    <cs:effectRef idx="0"/>
    <cs:fontRef idx="minor">
      <a:schemeClr val="lt1">
        <a:lumMod val="85000"/>
      </a:schemeClr>
    </cs:fontRef>
    <cs:defRPr sz="900" kern="1200"/>
  </cs:legend>
  <cs:plotArea>
    <cs:lnRef idx="0"/>
    <cs:fillRef idx="0"/>
    <cs:effectRef idx="0"/>
    <cs:fontRef idx="minor">
      <a:schemeClr val="tx1"/>
    </cs:fontRef>
  </cs:plotArea>
  <cs:plotArea3D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lt1">
        <a:lumMod val="85000"/>
      </a:schemeClr>
    </cs:fontRef>
    <cs:spPr>
      <a:ln w="12700" cap="flat" cmpd="sng" algn="ctr">
        <a:solidFill>
          <a:schemeClr val="lt1">
            <a:lumMod val="95000"/>
            <a:alpha val="54000"/>
          </a:schemeClr>
        </a:solidFill>
        <a:round/>
      </a:ln>
    </cs:spPr>
    <cs:defRPr sz="900" kern="1200"/>
  </cs:seriesAxis>
  <cs:seriesLine>
    <cs:lnRef idx="0"/>
    <cs:fillRef idx="0"/>
    <cs:effectRef idx="0"/>
    <cs:fontRef idx="minor">
      <a:schemeClr val="lt1"/>
    </cs:fontRef>
    <cs:spPr>
      <a:ln w="9525" cap="flat" cmpd="sng" algn="ctr">
        <a:solidFill>
          <a:schemeClr val="lt1">
            <a:lumMod val="95000"/>
            <a:alpha val="54000"/>
          </a:schemeClr>
        </a:solidFill>
        <a:round/>
      </a:ln>
    </cs:spPr>
  </cs:seriesLine>
  <cs:title>
    <cs:lnRef idx="0"/>
    <cs:fillRef idx="0"/>
    <cs:effectRef idx="0"/>
    <cs:fontRef idx="minor">
      <a:schemeClr val="lt1">
        <a:lumMod val="95000"/>
      </a:schemeClr>
    </cs:fontRef>
    <cs:defRPr sz="1600" b="1" kern="1200" spc="100" baseline="0">
      <a:effectLst>
        <a:outerShdw blurRad="50800" dist="38100" dir="5400000" algn="t" rotWithShape="0">
          <a:prstClr val="black">
            <a:alpha val="40000"/>
          </a:prstClr>
        </a:outerShdw>
      </a:effectLst>
    </cs:defRPr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</a:ln>
    </cs:spPr>
  </cs:trendline>
  <cs:trendlineLabel>
    <cs:lnRef idx="0"/>
    <cs:fillRef idx="0"/>
    <cs:effectRef idx="0"/>
    <cs:fontRef idx="minor">
      <a:schemeClr val="lt1">
        <a:lumMod val="8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>
        <a:solidFill>
          <a:schemeClr val="lt1">
            <a:lumMod val="95000"/>
            <a:alpha val="54000"/>
          </a:schemeClr>
        </a:solidFill>
      </a:ln>
    </cs:spPr>
  </cs:upBar>
  <cs:valueAxis>
    <cs:lnRef idx="0"/>
    <cs:fillRef idx="0"/>
    <cs:effectRef idx="0"/>
    <cs:fontRef idx="minor">
      <a:schemeClr val="lt1">
        <a:lumMod val="85000"/>
      </a:schemeClr>
    </cs:fontRef>
    <cs:defRPr sz="900" kern="1200"/>
  </cs:valueAxis>
  <cs:wall>
    <cs:lnRef idx="0"/>
    <cs:fillRef idx="0"/>
    <cs:effectRef idx="0"/>
    <cs:fontRef idx="minor">
      <a:schemeClr val="tx1"/>
    </cs:fontRef>
  </cs:wall>
</cs:chartStyle>
</file>

<file path=xl/charts/style23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24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25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26.xml><?xml version="1.0" encoding="utf-8"?>
<cs:chartStyle xmlns:cs="http://schemas.microsoft.com/office/drawing/2012/chartStyle" xmlns:a="http://schemas.openxmlformats.org/drawingml/2006/main" id="233">
  <cs:axisTitle>
    <cs:lnRef idx="0"/>
    <cs:fillRef idx="0"/>
    <cs:effectRef idx="0"/>
    <cs:fontRef idx="minor">
      <a:schemeClr val="lt1">
        <a:lumMod val="85000"/>
      </a:schemeClr>
    </cs:fontRef>
    <cs:defRPr sz="900" b="1" kern="1200" cap="all"/>
  </cs:axisTitle>
  <cs:categoryAxis>
    <cs:lnRef idx="0"/>
    <cs:fillRef idx="0"/>
    <cs:effectRef idx="0"/>
    <cs:fontRef idx="minor">
      <a:schemeClr val="lt1">
        <a:lumMod val="85000"/>
      </a:schemeClr>
    </cs:fontRef>
    <cs:spPr>
      <a:ln w="9525" cap="flat" cmpd="sng" algn="ctr">
        <a:solidFill>
          <a:schemeClr val="lt1">
            <a:lumMod val="95000"/>
            <a:alpha val="10000"/>
          </a:schemeClr>
        </a:solidFill>
        <a:round/>
      </a:ln>
    </cs:spPr>
    <cs:defRPr sz="900" kern="1200"/>
  </cs:categoryAxis>
  <cs:chartArea>
    <cs:lnRef idx="0"/>
    <cs:fillRef idx="0"/>
    <cs:effectRef idx="0"/>
    <cs:fontRef idx="minor">
      <a:schemeClr val="dk1"/>
    </cs:fontRef>
    <cs:spPr>
      <a:gradFill flip="none" rotWithShape="1">
        <a:gsLst>
          <a:gs pos="0">
            <a:schemeClr val="dk1">
              <a:lumMod val="65000"/>
              <a:lumOff val="35000"/>
            </a:schemeClr>
          </a:gs>
          <a:gs pos="100000">
            <a:schemeClr val="dk1">
              <a:lumMod val="85000"/>
              <a:lumOff val="15000"/>
            </a:schemeClr>
          </a:gs>
        </a:gsLst>
        <a:path path="circle">
          <a:fillToRect l="50000" t="50000" r="50000" b="50000"/>
        </a:path>
        <a:tileRect/>
      </a:gradFill>
    </cs:spPr>
    <cs:defRPr sz="1000" kern="1200"/>
  </cs:chartArea>
  <cs:dataLabel>
    <cs:lnRef idx="0"/>
    <cs:fillRef idx="0"/>
    <cs:effectRef idx="0"/>
    <cs:fontRef idx="minor">
      <a:schemeClr val="lt1">
        <a:lumMod val="8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3">
      <cs:styleClr val="auto"/>
    </cs:fillRef>
    <cs:effectRef idx="3"/>
    <cs:fontRef idx="minor">
      <a:schemeClr val="tx1"/>
    </cs:fontRef>
  </cs:dataPoint>
  <cs:dataPoint3D>
    <cs:lnRef idx="0"/>
    <cs:fillRef idx="3">
      <cs:styleClr val="auto"/>
    </cs:fillRef>
    <cs:effectRef idx="3"/>
    <cs:fontRef idx="minor">
      <a:schemeClr val="tx1"/>
    </cs:fontRef>
  </cs:dataPoint3D>
  <cs:dataPointLine>
    <cs:lnRef idx="0">
      <cs:styleClr val="auto"/>
    </cs:lnRef>
    <cs:fillRef idx="3"/>
    <cs:effectRef idx="3"/>
    <cs:fontRef idx="minor">
      <a:schemeClr val="tx1"/>
    </cs:fontRef>
    <cs:spPr>
      <a:ln w="3492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3">
      <cs:styleClr val="auto"/>
    </cs:fillRef>
    <cs:effectRef idx="3"/>
    <cs:fontRef idx="minor">
      <a:schemeClr val="tx1"/>
    </cs:fontRef>
    <cs:spPr>
      <a:ln w="9525">
        <a:solidFill>
          <a:schemeClr val="phClr"/>
        </a:solidFill>
        <a:round/>
      </a:ln>
    </cs:spPr>
  </cs:dataPointMarker>
  <cs:dataPointMarkerLayout symbol="circle" size="6"/>
  <cs:dataPointWireframe>
    <cs:lnRef idx="0">
      <cs:styleClr val="auto"/>
    </cs:lnRef>
    <cs:fillRef idx="3"/>
    <cs:effectRef idx="3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lt1">
        <a:lumMod val="85000"/>
      </a:schemeClr>
    </cs:fontRef>
    <cs:spPr>
      <a:ln w="9525">
        <a:solidFill>
          <a:schemeClr val="lt1">
            <a:lumMod val="95000"/>
            <a:alpha val="54000"/>
          </a:schemeClr>
        </a:solidFill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>
        <a:solidFill>
          <a:schemeClr val="lt1">
            <a:lumMod val="95000"/>
            <a:alpha val="54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  <a:prstDash val="dash"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lt1">
            <a:lumMod val="9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lt1">
            <a:lumMod val="95000"/>
            <a:alpha val="10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>
        <a:solidFill>
          <a:schemeClr val="lt1">
            <a:lumMod val="95000"/>
            <a:alpha val="5000"/>
          </a:schemeClr>
        </a:solidFill>
      </a:ln>
    </cs:spPr>
  </cs:gridlineMinor>
  <cs:hiLo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  <a:prstDash val="dash"/>
      </a:ln>
    </cs:spPr>
  </cs:hiLoLine>
  <cs:leader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</a:ln>
    </cs:spPr>
  </cs:leaderLine>
  <cs:legend>
    <cs:lnRef idx="0"/>
    <cs:fillRef idx="0"/>
    <cs:effectRef idx="0"/>
    <cs:fontRef idx="minor">
      <a:schemeClr val="lt1">
        <a:lumMod val="85000"/>
      </a:schemeClr>
    </cs:fontRef>
    <cs:defRPr sz="900" kern="1200"/>
  </cs:legend>
  <cs:plotArea>
    <cs:lnRef idx="0"/>
    <cs:fillRef idx="0"/>
    <cs:effectRef idx="0"/>
    <cs:fontRef idx="minor">
      <a:schemeClr val="tx1"/>
    </cs:fontRef>
  </cs:plotArea>
  <cs:plotArea3D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lt1">
        <a:lumMod val="85000"/>
      </a:schemeClr>
    </cs:fontRef>
    <cs:spPr>
      <a:ln w="12700" cap="flat" cmpd="sng" algn="ctr">
        <a:solidFill>
          <a:schemeClr val="lt1">
            <a:lumMod val="95000"/>
            <a:alpha val="54000"/>
          </a:schemeClr>
        </a:solidFill>
        <a:round/>
      </a:ln>
    </cs:spPr>
    <cs:defRPr sz="900" kern="1200"/>
  </cs:seriesAxis>
  <cs:seriesLine>
    <cs:lnRef idx="0"/>
    <cs:fillRef idx="0"/>
    <cs:effectRef idx="0"/>
    <cs:fontRef idx="minor">
      <a:schemeClr val="lt1"/>
    </cs:fontRef>
    <cs:spPr>
      <a:ln w="9525" cap="flat" cmpd="sng" algn="ctr">
        <a:solidFill>
          <a:schemeClr val="lt1">
            <a:lumMod val="95000"/>
            <a:alpha val="54000"/>
          </a:schemeClr>
        </a:solidFill>
        <a:round/>
      </a:ln>
    </cs:spPr>
  </cs:seriesLine>
  <cs:title>
    <cs:lnRef idx="0"/>
    <cs:fillRef idx="0"/>
    <cs:effectRef idx="0"/>
    <cs:fontRef idx="minor">
      <a:schemeClr val="lt1">
        <a:lumMod val="95000"/>
      </a:schemeClr>
    </cs:fontRef>
    <cs:defRPr sz="1600" b="1" kern="1200" spc="100" baseline="0">
      <a:effectLst>
        <a:outerShdw blurRad="50800" dist="38100" dir="5400000" algn="t" rotWithShape="0">
          <a:prstClr val="black">
            <a:alpha val="40000"/>
          </a:prstClr>
        </a:outerShdw>
      </a:effectLst>
    </cs:defRPr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</a:ln>
    </cs:spPr>
  </cs:trendline>
  <cs:trendlineLabel>
    <cs:lnRef idx="0"/>
    <cs:fillRef idx="0"/>
    <cs:effectRef idx="0"/>
    <cs:fontRef idx="minor">
      <a:schemeClr val="lt1">
        <a:lumMod val="8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>
        <a:solidFill>
          <a:schemeClr val="lt1">
            <a:lumMod val="95000"/>
            <a:alpha val="54000"/>
          </a:schemeClr>
        </a:solidFill>
      </a:ln>
    </cs:spPr>
  </cs:upBar>
  <cs:valueAxis>
    <cs:lnRef idx="0"/>
    <cs:fillRef idx="0"/>
    <cs:effectRef idx="0"/>
    <cs:fontRef idx="minor">
      <a:schemeClr val="lt1">
        <a:lumMod val="85000"/>
      </a:schemeClr>
    </cs:fontRef>
    <cs:defRPr sz="900" kern="1200"/>
  </cs:valueAxis>
  <cs:wall>
    <cs:lnRef idx="0"/>
    <cs:fillRef idx="0"/>
    <cs:effectRef idx="0"/>
    <cs:fontRef idx="minor">
      <a:schemeClr val="tx1"/>
    </cs:fontRef>
  </cs:wall>
</cs:chartStyle>
</file>

<file path=xl/charts/style27.xml><?xml version="1.0" encoding="utf-8"?>
<cs:chartStyle xmlns:cs="http://schemas.microsoft.com/office/drawing/2012/chartStyle" xmlns:a="http://schemas.openxmlformats.org/drawingml/2006/main" id="233">
  <cs:axisTitle>
    <cs:lnRef idx="0"/>
    <cs:fillRef idx="0"/>
    <cs:effectRef idx="0"/>
    <cs:fontRef idx="minor">
      <a:schemeClr val="lt1">
        <a:lumMod val="85000"/>
      </a:schemeClr>
    </cs:fontRef>
    <cs:defRPr sz="900" b="1" kern="1200" cap="all"/>
  </cs:axisTitle>
  <cs:categoryAxis>
    <cs:lnRef idx="0"/>
    <cs:fillRef idx="0"/>
    <cs:effectRef idx="0"/>
    <cs:fontRef idx="minor">
      <a:schemeClr val="lt1">
        <a:lumMod val="85000"/>
      </a:schemeClr>
    </cs:fontRef>
    <cs:spPr>
      <a:ln w="9525" cap="flat" cmpd="sng" algn="ctr">
        <a:solidFill>
          <a:schemeClr val="lt1">
            <a:lumMod val="95000"/>
            <a:alpha val="10000"/>
          </a:schemeClr>
        </a:solidFill>
        <a:round/>
      </a:ln>
    </cs:spPr>
    <cs:defRPr sz="900" kern="1200"/>
  </cs:categoryAxis>
  <cs:chartArea>
    <cs:lnRef idx="0"/>
    <cs:fillRef idx="0"/>
    <cs:effectRef idx="0"/>
    <cs:fontRef idx="minor">
      <a:schemeClr val="dk1"/>
    </cs:fontRef>
    <cs:spPr>
      <a:gradFill flip="none" rotWithShape="1">
        <a:gsLst>
          <a:gs pos="0">
            <a:schemeClr val="dk1">
              <a:lumMod val="65000"/>
              <a:lumOff val="35000"/>
            </a:schemeClr>
          </a:gs>
          <a:gs pos="100000">
            <a:schemeClr val="dk1">
              <a:lumMod val="85000"/>
              <a:lumOff val="15000"/>
            </a:schemeClr>
          </a:gs>
        </a:gsLst>
        <a:path path="circle">
          <a:fillToRect l="50000" t="50000" r="50000" b="50000"/>
        </a:path>
        <a:tileRect/>
      </a:gradFill>
    </cs:spPr>
    <cs:defRPr sz="1000" kern="1200"/>
  </cs:chartArea>
  <cs:dataLabel>
    <cs:lnRef idx="0"/>
    <cs:fillRef idx="0"/>
    <cs:effectRef idx="0"/>
    <cs:fontRef idx="minor">
      <a:schemeClr val="lt1">
        <a:lumMod val="8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3">
      <cs:styleClr val="auto"/>
    </cs:fillRef>
    <cs:effectRef idx="3"/>
    <cs:fontRef idx="minor">
      <a:schemeClr val="tx1"/>
    </cs:fontRef>
  </cs:dataPoint>
  <cs:dataPoint3D>
    <cs:lnRef idx="0"/>
    <cs:fillRef idx="3">
      <cs:styleClr val="auto"/>
    </cs:fillRef>
    <cs:effectRef idx="3"/>
    <cs:fontRef idx="minor">
      <a:schemeClr val="tx1"/>
    </cs:fontRef>
  </cs:dataPoint3D>
  <cs:dataPointLine>
    <cs:lnRef idx="0">
      <cs:styleClr val="auto"/>
    </cs:lnRef>
    <cs:fillRef idx="3"/>
    <cs:effectRef idx="3"/>
    <cs:fontRef idx="minor">
      <a:schemeClr val="tx1"/>
    </cs:fontRef>
    <cs:spPr>
      <a:ln w="3492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3">
      <cs:styleClr val="auto"/>
    </cs:fillRef>
    <cs:effectRef idx="3"/>
    <cs:fontRef idx="minor">
      <a:schemeClr val="tx1"/>
    </cs:fontRef>
    <cs:spPr>
      <a:ln w="9525">
        <a:solidFill>
          <a:schemeClr val="phClr"/>
        </a:solidFill>
        <a:round/>
      </a:ln>
    </cs:spPr>
  </cs:dataPointMarker>
  <cs:dataPointMarkerLayout symbol="circle" size="6"/>
  <cs:dataPointWireframe>
    <cs:lnRef idx="0">
      <cs:styleClr val="auto"/>
    </cs:lnRef>
    <cs:fillRef idx="3"/>
    <cs:effectRef idx="3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lt1">
        <a:lumMod val="85000"/>
      </a:schemeClr>
    </cs:fontRef>
    <cs:spPr>
      <a:ln w="9525">
        <a:solidFill>
          <a:schemeClr val="lt1">
            <a:lumMod val="95000"/>
            <a:alpha val="54000"/>
          </a:schemeClr>
        </a:solidFill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>
        <a:solidFill>
          <a:schemeClr val="lt1">
            <a:lumMod val="95000"/>
            <a:alpha val="54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  <a:prstDash val="dash"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lt1">
            <a:lumMod val="9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lt1">
            <a:lumMod val="95000"/>
            <a:alpha val="10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>
        <a:solidFill>
          <a:schemeClr val="lt1">
            <a:lumMod val="95000"/>
            <a:alpha val="5000"/>
          </a:schemeClr>
        </a:solidFill>
      </a:ln>
    </cs:spPr>
  </cs:gridlineMinor>
  <cs:hiLo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  <a:prstDash val="dash"/>
      </a:ln>
    </cs:spPr>
  </cs:hiLoLine>
  <cs:leader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</a:ln>
    </cs:spPr>
  </cs:leaderLine>
  <cs:legend>
    <cs:lnRef idx="0"/>
    <cs:fillRef idx="0"/>
    <cs:effectRef idx="0"/>
    <cs:fontRef idx="minor">
      <a:schemeClr val="lt1">
        <a:lumMod val="85000"/>
      </a:schemeClr>
    </cs:fontRef>
    <cs:defRPr sz="900" kern="1200"/>
  </cs:legend>
  <cs:plotArea>
    <cs:lnRef idx="0"/>
    <cs:fillRef idx="0"/>
    <cs:effectRef idx="0"/>
    <cs:fontRef idx="minor">
      <a:schemeClr val="tx1"/>
    </cs:fontRef>
  </cs:plotArea>
  <cs:plotArea3D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lt1">
        <a:lumMod val="85000"/>
      </a:schemeClr>
    </cs:fontRef>
    <cs:spPr>
      <a:ln w="12700" cap="flat" cmpd="sng" algn="ctr">
        <a:solidFill>
          <a:schemeClr val="lt1">
            <a:lumMod val="95000"/>
            <a:alpha val="54000"/>
          </a:schemeClr>
        </a:solidFill>
        <a:round/>
      </a:ln>
    </cs:spPr>
    <cs:defRPr sz="900" kern="1200"/>
  </cs:seriesAxis>
  <cs:seriesLine>
    <cs:lnRef idx="0"/>
    <cs:fillRef idx="0"/>
    <cs:effectRef idx="0"/>
    <cs:fontRef idx="minor">
      <a:schemeClr val="lt1"/>
    </cs:fontRef>
    <cs:spPr>
      <a:ln w="9525" cap="flat" cmpd="sng" algn="ctr">
        <a:solidFill>
          <a:schemeClr val="lt1">
            <a:lumMod val="95000"/>
            <a:alpha val="54000"/>
          </a:schemeClr>
        </a:solidFill>
        <a:round/>
      </a:ln>
    </cs:spPr>
  </cs:seriesLine>
  <cs:title>
    <cs:lnRef idx="0"/>
    <cs:fillRef idx="0"/>
    <cs:effectRef idx="0"/>
    <cs:fontRef idx="minor">
      <a:schemeClr val="lt1">
        <a:lumMod val="95000"/>
      </a:schemeClr>
    </cs:fontRef>
    <cs:defRPr sz="1600" b="1" kern="1200" spc="100" baseline="0">
      <a:effectLst>
        <a:outerShdw blurRad="50800" dist="38100" dir="5400000" algn="t" rotWithShape="0">
          <a:prstClr val="black">
            <a:alpha val="40000"/>
          </a:prstClr>
        </a:outerShdw>
      </a:effectLst>
    </cs:defRPr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</a:ln>
    </cs:spPr>
  </cs:trendline>
  <cs:trendlineLabel>
    <cs:lnRef idx="0"/>
    <cs:fillRef idx="0"/>
    <cs:effectRef idx="0"/>
    <cs:fontRef idx="minor">
      <a:schemeClr val="lt1">
        <a:lumMod val="8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>
        <a:solidFill>
          <a:schemeClr val="lt1">
            <a:lumMod val="95000"/>
            <a:alpha val="54000"/>
          </a:schemeClr>
        </a:solidFill>
      </a:ln>
    </cs:spPr>
  </cs:upBar>
  <cs:valueAxis>
    <cs:lnRef idx="0"/>
    <cs:fillRef idx="0"/>
    <cs:effectRef idx="0"/>
    <cs:fontRef idx="minor">
      <a:schemeClr val="lt1">
        <a:lumMod val="85000"/>
      </a:schemeClr>
    </cs:fontRef>
    <cs:defRPr sz="900" kern="1200"/>
  </cs:valueAxis>
  <cs:wall>
    <cs:lnRef idx="0"/>
    <cs:fillRef idx="0"/>
    <cs:effectRef idx="0"/>
    <cs:fontRef idx="minor">
      <a:schemeClr val="tx1"/>
    </cs:fontRef>
  </cs:wall>
</cs:chartStyle>
</file>

<file path=xl/charts/style28.xml><?xml version="1.0" encoding="utf-8"?>
<cs:chartStyle xmlns:cs="http://schemas.microsoft.com/office/drawing/2012/chartStyle" xmlns:a="http://schemas.openxmlformats.org/drawingml/2006/main" id="233">
  <cs:axisTitle>
    <cs:lnRef idx="0"/>
    <cs:fillRef idx="0"/>
    <cs:effectRef idx="0"/>
    <cs:fontRef idx="minor">
      <a:schemeClr val="lt1">
        <a:lumMod val="85000"/>
      </a:schemeClr>
    </cs:fontRef>
    <cs:defRPr sz="900" b="1" kern="1200" cap="all"/>
  </cs:axisTitle>
  <cs:categoryAxis>
    <cs:lnRef idx="0"/>
    <cs:fillRef idx="0"/>
    <cs:effectRef idx="0"/>
    <cs:fontRef idx="minor">
      <a:schemeClr val="lt1">
        <a:lumMod val="85000"/>
      </a:schemeClr>
    </cs:fontRef>
    <cs:spPr>
      <a:ln w="9525" cap="flat" cmpd="sng" algn="ctr">
        <a:solidFill>
          <a:schemeClr val="lt1">
            <a:lumMod val="95000"/>
            <a:alpha val="10000"/>
          </a:schemeClr>
        </a:solidFill>
        <a:round/>
      </a:ln>
    </cs:spPr>
    <cs:defRPr sz="900" kern="1200"/>
  </cs:categoryAxis>
  <cs:chartArea>
    <cs:lnRef idx="0"/>
    <cs:fillRef idx="0"/>
    <cs:effectRef idx="0"/>
    <cs:fontRef idx="minor">
      <a:schemeClr val="dk1"/>
    </cs:fontRef>
    <cs:spPr>
      <a:gradFill flip="none" rotWithShape="1">
        <a:gsLst>
          <a:gs pos="0">
            <a:schemeClr val="dk1">
              <a:lumMod val="65000"/>
              <a:lumOff val="35000"/>
            </a:schemeClr>
          </a:gs>
          <a:gs pos="100000">
            <a:schemeClr val="dk1">
              <a:lumMod val="85000"/>
              <a:lumOff val="15000"/>
            </a:schemeClr>
          </a:gs>
        </a:gsLst>
        <a:path path="circle">
          <a:fillToRect l="50000" t="50000" r="50000" b="50000"/>
        </a:path>
        <a:tileRect/>
      </a:gradFill>
    </cs:spPr>
    <cs:defRPr sz="1000" kern="1200"/>
  </cs:chartArea>
  <cs:dataLabel>
    <cs:lnRef idx="0"/>
    <cs:fillRef idx="0"/>
    <cs:effectRef idx="0"/>
    <cs:fontRef idx="minor">
      <a:schemeClr val="lt1">
        <a:lumMod val="8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3">
      <cs:styleClr val="auto"/>
    </cs:fillRef>
    <cs:effectRef idx="3"/>
    <cs:fontRef idx="minor">
      <a:schemeClr val="tx1"/>
    </cs:fontRef>
  </cs:dataPoint>
  <cs:dataPoint3D>
    <cs:lnRef idx="0"/>
    <cs:fillRef idx="3">
      <cs:styleClr val="auto"/>
    </cs:fillRef>
    <cs:effectRef idx="3"/>
    <cs:fontRef idx="minor">
      <a:schemeClr val="tx1"/>
    </cs:fontRef>
  </cs:dataPoint3D>
  <cs:dataPointLine>
    <cs:lnRef idx="0">
      <cs:styleClr val="auto"/>
    </cs:lnRef>
    <cs:fillRef idx="3"/>
    <cs:effectRef idx="3"/>
    <cs:fontRef idx="minor">
      <a:schemeClr val="tx1"/>
    </cs:fontRef>
    <cs:spPr>
      <a:ln w="3492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3">
      <cs:styleClr val="auto"/>
    </cs:fillRef>
    <cs:effectRef idx="3"/>
    <cs:fontRef idx="minor">
      <a:schemeClr val="tx1"/>
    </cs:fontRef>
    <cs:spPr>
      <a:ln w="9525">
        <a:solidFill>
          <a:schemeClr val="phClr"/>
        </a:solidFill>
        <a:round/>
      </a:ln>
    </cs:spPr>
  </cs:dataPointMarker>
  <cs:dataPointMarkerLayout symbol="circle" size="6"/>
  <cs:dataPointWireframe>
    <cs:lnRef idx="0">
      <cs:styleClr val="auto"/>
    </cs:lnRef>
    <cs:fillRef idx="3"/>
    <cs:effectRef idx="3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lt1">
        <a:lumMod val="85000"/>
      </a:schemeClr>
    </cs:fontRef>
    <cs:spPr>
      <a:ln w="9525">
        <a:solidFill>
          <a:schemeClr val="lt1">
            <a:lumMod val="95000"/>
            <a:alpha val="54000"/>
          </a:schemeClr>
        </a:solidFill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>
        <a:solidFill>
          <a:schemeClr val="lt1">
            <a:lumMod val="95000"/>
            <a:alpha val="54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  <a:prstDash val="dash"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lt1">
            <a:lumMod val="9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lt1">
            <a:lumMod val="95000"/>
            <a:alpha val="10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>
        <a:solidFill>
          <a:schemeClr val="lt1">
            <a:lumMod val="95000"/>
            <a:alpha val="5000"/>
          </a:schemeClr>
        </a:solidFill>
      </a:ln>
    </cs:spPr>
  </cs:gridlineMinor>
  <cs:hiLo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  <a:prstDash val="dash"/>
      </a:ln>
    </cs:spPr>
  </cs:hiLoLine>
  <cs:leader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</a:ln>
    </cs:spPr>
  </cs:leaderLine>
  <cs:legend>
    <cs:lnRef idx="0"/>
    <cs:fillRef idx="0"/>
    <cs:effectRef idx="0"/>
    <cs:fontRef idx="minor">
      <a:schemeClr val="lt1">
        <a:lumMod val="85000"/>
      </a:schemeClr>
    </cs:fontRef>
    <cs:defRPr sz="900" kern="1200"/>
  </cs:legend>
  <cs:plotArea>
    <cs:lnRef idx="0"/>
    <cs:fillRef idx="0"/>
    <cs:effectRef idx="0"/>
    <cs:fontRef idx="minor">
      <a:schemeClr val="tx1"/>
    </cs:fontRef>
  </cs:plotArea>
  <cs:plotArea3D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lt1">
        <a:lumMod val="85000"/>
      </a:schemeClr>
    </cs:fontRef>
    <cs:spPr>
      <a:ln w="12700" cap="flat" cmpd="sng" algn="ctr">
        <a:solidFill>
          <a:schemeClr val="lt1">
            <a:lumMod val="95000"/>
            <a:alpha val="54000"/>
          </a:schemeClr>
        </a:solidFill>
        <a:round/>
      </a:ln>
    </cs:spPr>
    <cs:defRPr sz="900" kern="1200"/>
  </cs:seriesAxis>
  <cs:seriesLine>
    <cs:lnRef idx="0"/>
    <cs:fillRef idx="0"/>
    <cs:effectRef idx="0"/>
    <cs:fontRef idx="minor">
      <a:schemeClr val="lt1"/>
    </cs:fontRef>
    <cs:spPr>
      <a:ln w="9525" cap="flat" cmpd="sng" algn="ctr">
        <a:solidFill>
          <a:schemeClr val="lt1">
            <a:lumMod val="95000"/>
            <a:alpha val="54000"/>
          </a:schemeClr>
        </a:solidFill>
        <a:round/>
      </a:ln>
    </cs:spPr>
  </cs:seriesLine>
  <cs:title>
    <cs:lnRef idx="0"/>
    <cs:fillRef idx="0"/>
    <cs:effectRef idx="0"/>
    <cs:fontRef idx="minor">
      <a:schemeClr val="lt1">
        <a:lumMod val="95000"/>
      </a:schemeClr>
    </cs:fontRef>
    <cs:defRPr sz="1600" b="1" kern="1200" spc="100" baseline="0">
      <a:effectLst>
        <a:outerShdw blurRad="50800" dist="38100" dir="5400000" algn="t" rotWithShape="0">
          <a:prstClr val="black">
            <a:alpha val="40000"/>
          </a:prstClr>
        </a:outerShdw>
      </a:effectLst>
    </cs:defRPr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</a:ln>
    </cs:spPr>
  </cs:trendline>
  <cs:trendlineLabel>
    <cs:lnRef idx="0"/>
    <cs:fillRef idx="0"/>
    <cs:effectRef idx="0"/>
    <cs:fontRef idx="minor">
      <a:schemeClr val="lt1">
        <a:lumMod val="8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>
        <a:solidFill>
          <a:schemeClr val="lt1">
            <a:lumMod val="95000"/>
            <a:alpha val="54000"/>
          </a:schemeClr>
        </a:solidFill>
      </a:ln>
    </cs:spPr>
  </cs:upBar>
  <cs:valueAxis>
    <cs:lnRef idx="0"/>
    <cs:fillRef idx="0"/>
    <cs:effectRef idx="0"/>
    <cs:fontRef idx="minor">
      <a:schemeClr val="lt1">
        <a:lumMod val="85000"/>
      </a:schemeClr>
    </cs:fontRef>
    <cs:defRPr sz="900" kern="1200"/>
  </cs:valueAxis>
  <cs:wall>
    <cs:lnRef idx="0"/>
    <cs:fillRef idx="0"/>
    <cs:effectRef idx="0"/>
    <cs:fontRef idx="minor">
      <a:schemeClr val="tx1"/>
    </cs:fontRef>
  </cs:wall>
</cs:chartStyle>
</file>

<file path=xl/drawings/_rels/drawing1.xml.rels><?xml version="1.0" encoding="UTF-8" standalone="yes"?>
<Relationships xmlns="http://schemas.openxmlformats.org/package/2006/relationships"><Relationship Id="rId3" Type="http://schemas.openxmlformats.org/officeDocument/2006/relationships/chart" Target="../charts/chart3.xml"/><Relationship Id="rId2" Type="http://schemas.openxmlformats.org/officeDocument/2006/relationships/chart" Target="../charts/chart2.xml"/><Relationship Id="rId1" Type="http://schemas.openxmlformats.org/officeDocument/2006/relationships/chart" Target="../charts/chart1.xml"/></Relationships>
</file>

<file path=xl/drawings/_rels/drawing2.xml.rels><?xml version="1.0" encoding="UTF-8" standalone="yes"?>
<Relationships xmlns="http://schemas.openxmlformats.org/package/2006/relationships"><Relationship Id="rId2" Type="http://schemas.openxmlformats.org/officeDocument/2006/relationships/image" Target="../media/image2.png"/><Relationship Id="rId1" Type="http://schemas.openxmlformats.org/officeDocument/2006/relationships/image" Target="../media/image1.png"/></Relationships>
</file>

<file path=xl/drawings/_rels/drawing3.xml.rels><?xml version="1.0" encoding="UTF-8" standalone="yes"?>
<Relationships xmlns="http://schemas.openxmlformats.org/package/2006/relationships"><Relationship Id="rId3" Type="http://schemas.openxmlformats.org/officeDocument/2006/relationships/chart" Target="../charts/chart4.xml"/><Relationship Id="rId2" Type="http://schemas.openxmlformats.org/officeDocument/2006/relationships/image" Target="../media/image4.gif"/><Relationship Id="rId1" Type="http://schemas.openxmlformats.org/officeDocument/2006/relationships/image" Target="../media/image3.gif"/></Relationships>
</file>

<file path=xl/drawings/_rels/drawing4.xml.rels><?xml version="1.0" encoding="UTF-8" standalone="yes"?>
<Relationships xmlns="http://schemas.openxmlformats.org/package/2006/relationships"><Relationship Id="rId3" Type="http://schemas.openxmlformats.org/officeDocument/2006/relationships/chart" Target="../charts/chart5.xml"/><Relationship Id="rId2" Type="http://schemas.openxmlformats.org/officeDocument/2006/relationships/image" Target="../media/image5.jpeg"/><Relationship Id="rId1" Type="http://schemas.openxmlformats.org/officeDocument/2006/relationships/hyperlink" Target="http://investor.calpine.com/investor-relations/webcasts-and-presentations/default.aspx" TargetMode="External"/></Relationships>
</file>

<file path=xl/drawings/_rels/drawing5.xml.rels><?xml version="1.0" encoding="UTF-8" standalone="yes"?>
<Relationships xmlns="http://schemas.openxmlformats.org/package/2006/relationships"><Relationship Id="rId2" Type="http://schemas.openxmlformats.org/officeDocument/2006/relationships/chart" Target="../charts/chart6.xml"/><Relationship Id="rId1" Type="http://schemas.openxmlformats.org/officeDocument/2006/relationships/image" Target="../media/image6.png"/></Relationships>
</file>

<file path=xl/drawings/_rels/drawing6.xml.rels><?xml version="1.0" encoding="UTF-8" standalone="yes"?>
<Relationships xmlns="http://schemas.openxmlformats.org/package/2006/relationships"><Relationship Id="rId3" Type="http://schemas.openxmlformats.org/officeDocument/2006/relationships/chart" Target="../charts/chart7.xml"/><Relationship Id="rId2" Type="http://schemas.openxmlformats.org/officeDocument/2006/relationships/image" Target="../media/image7.png"/><Relationship Id="rId1" Type="http://schemas.openxmlformats.org/officeDocument/2006/relationships/hyperlink" Target="http://www.intc.com/investornews.cfm" TargetMode="External"/></Relationships>
</file>

<file path=xl/drawings/_rels/drawing7.xml.rels><?xml version="1.0" encoding="UTF-8" standalone="yes"?>
<Relationships xmlns="http://schemas.openxmlformats.org/package/2006/relationships"><Relationship Id="rId3" Type="http://schemas.openxmlformats.org/officeDocument/2006/relationships/chart" Target="../charts/chart8.xml"/><Relationship Id="rId2" Type="http://schemas.openxmlformats.org/officeDocument/2006/relationships/image" Target="../media/image8.gif"/><Relationship Id="rId1" Type="http://schemas.openxmlformats.org/officeDocument/2006/relationships/hyperlink" Target="http://www.hess.com/investors" TargetMode="External"/></Relationships>
</file>

<file path=xl/drawings/_rels/drawing8.xml.rels><?xml version="1.0" encoding="UTF-8" standalone="yes"?>
<Relationships xmlns="http://schemas.openxmlformats.org/package/2006/relationships"><Relationship Id="rId2" Type="http://schemas.openxmlformats.org/officeDocument/2006/relationships/chart" Target="../charts/chart9.xml"/><Relationship Id="rId1" Type="http://schemas.openxmlformats.org/officeDocument/2006/relationships/image" Target="../media/image9.jpeg"/></Relationships>
</file>

<file path=xl/drawings/_rels/drawing9.xml.rels><?xml version="1.0" encoding="UTF-8" standalone="yes"?>
<Relationships xmlns="http://schemas.openxmlformats.org/package/2006/relationships"><Relationship Id="rId3" Type="http://schemas.openxmlformats.org/officeDocument/2006/relationships/chart" Target="../charts/chart10.xml"/><Relationship Id="rId2" Type="http://schemas.openxmlformats.org/officeDocument/2006/relationships/image" Target="../media/image10.jpeg"/><Relationship Id="rId1" Type="http://schemas.openxmlformats.org/officeDocument/2006/relationships/hyperlink" Target="http://www.alcoa.com/global/en/investment/info_page/home.asp" TargetMode="External"/></Relationships>
</file>

<file path=xl/drawings/_rels/drawing10.xml.rels><?xml version="1.0" encoding="UTF-8" standalone="yes"?>
<Relationships xmlns="http://schemas.openxmlformats.org/package/2006/relationships"><Relationship Id="rId2" Type="http://schemas.openxmlformats.org/officeDocument/2006/relationships/chart" Target="../charts/chart11.xml"/><Relationship Id="rId1" Type="http://schemas.openxmlformats.org/officeDocument/2006/relationships/image" Target="../media/image11.jpeg"/></Relationships>
</file>

<file path=xl/drawings/_rels/drawing11.xml.rels><?xml version="1.0" encoding="UTF-8" standalone="yes"?>
<Relationships xmlns="http://schemas.openxmlformats.org/package/2006/relationships"><Relationship Id="rId2" Type="http://schemas.openxmlformats.org/officeDocument/2006/relationships/chart" Target="../charts/chart12.xml"/><Relationship Id="rId1" Type="http://schemas.openxmlformats.org/officeDocument/2006/relationships/image" Target="../media/image12.jpeg"/></Relationships>
</file>

<file path=xl/drawings/_rels/drawing12.xml.rels><?xml version="1.0" encoding="UTF-8" standalone="yes"?>
<Relationships xmlns="http://schemas.openxmlformats.org/package/2006/relationships"><Relationship Id="rId3" Type="http://schemas.openxmlformats.org/officeDocument/2006/relationships/chart" Target="../charts/chart13.xml"/><Relationship Id="rId2" Type="http://schemas.openxmlformats.org/officeDocument/2006/relationships/image" Target="../media/image13.jpeg"/><Relationship Id="rId1" Type="http://schemas.openxmlformats.org/officeDocument/2006/relationships/hyperlink" Target="http://www.allstateinvestors.com/phoenix.zhtml?c=93125&amp;p=irol-irhome" TargetMode="External"/></Relationships>
</file>

<file path=xl/drawings/_rels/drawing13.xml.rels><?xml version="1.0" encoding="UTF-8" standalone="yes"?>
<Relationships xmlns="http://schemas.openxmlformats.org/package/2006/relationships"><Relationship Id="rId2" Type="http://schemas.openxmlformats.org/officeDocument/2006/relationships/chart" Target="../charts/chart14.xml"/><Relationship Id="rId1" Type="http://schemas.openxmlformats.org/officeDocument/2006/relationships/image" Target="../media/image14.jpeg"/></Relationships>
</file>

<file path=xl/drawings/_rels/drawing14.xml.rels><?xml version="1.0" encoding="UTF-8" standalone="yes"?>
<Relationships xmlns="http://schemas.openxmlformats.org/package/2006/relationships"><Relationship Id="rId2" Type="http://schemas.openxmlformats.org/officeDocument/2006/relationships/chart" Target="../charts/chart15.xml"/><Relationship Id="rId1" Type="http://schemas.openxmlformats.org/officeDocument/2006/relationships/image" Target="../media/image15.png"/></Relationships>
</file>

<file path=xl/drawings/_rels/drawing15.xml.rels><?xml version="1.0" encoding="UTF-8" standalone="yes"?>
<Relationships xmlns="http://schemas.openxmlformats.org/package/2006/relationships"><Relationship Id="rId2" Type="http://schemas.openxmlformats.org/officeDocument/2006/relationships/chart" Target="../charts/chart16.xml"/><Relationship Id="rId1" Type="http://schemas.openxmlformats.org/officeDocument/2006/relationships/image" Target="../media/image16.png"/></Relationships>
</file>

<file path=xl/drawings/_rels/drawing16.xml.rels><?xml version="1.0" encoding="UTF-8" standalone="yes"?>
<Relationships xmlns="http://schemas.openxmlformats.org/package/2006/relationships"><Relationship Id="rId3" Type="http://schemas.openxmlformats.org/officeDocument/2006/relationships/chart" Target="../charts/chart17.xml"/><Relationship Id="rId2" Type="http://schemas.openxmlformats.org/officeDocument/2006/relationships/image" Target="../media/image17.png"/><Relationship Id="rId1" Type="http://schemas.openxmlformats.org/officeDocument/2006/relationships/hyperlink" Target="http://investors.avagotech.com/" TargetMode="External"/></Relationships>
</file>

<file path=xl/drawings/_rels/drawing17.xml.rels><?xml version="1.0" encoding="UTF-8" standalone="yes"?>
<Relationships xmlns="http://schemas.openxmlformats.org/package/2006/relationships"><Relationship Id="rId2" Type="http://schemas.openxmlformats.org/officeDocument/2006/relationships/chart" Target="../charts/chart18.xml"/><Relationship Id="rId1" Type="http://schemas.openxmlformats.org/officeDocument/2006/relationships/image" Target="../media/image18.jpeg"/></Relationships>
</file>

<file path=xl/drawings/_rels/drawing18.xml.rels><?xml version="1.0" encoding="UTF-8" standalone="yes"?>
<Relationships xmlns="http://schemas.openxmlformats.org/package/2006/relationships"><Relationship Id="rId2" Type="http://schemas.openxmlformats.org/officeDocument/2006/relationships/chart" Target="../charts/chart19.xml"/><Relationship Id="rId1" Type="http://schemas.openxmlformats.org/officeDocument/2006/relationships/image" Target="../media/image19.png"/></Relationships>
</file>

<file path=xl/drawings/_rels/drawing19.xml.rels><?xml version="1.0" encoding="UTF-8" standalone="yes"?>
<Relationships xmlns="http://schemas.openxmlformats.org/package/2006/relationships"><Relationship Id="rId2" Type="http://schemas.openxmlformats.org/officeDocument/2006/relationships/chart" Target="../charts/chart20.xml"/><Relationship Id="rId1" Type="http://schemas.openxmlformats.org/officeDocument/2006/relationships/image" Target="../media/image20.jpeg"/></Relationships>
</file>

<file path=xl/drawings/_rels/drawing20.xml.rels><?xml version="1.0" encoding="UTF-8" standalone="yes"?>
<Relationships xmlns="http://schemas.openxmlformats.org/package/2006/relationships"><Relationship Id="rId8" Type="http://schemas.openxmlformats.org/officeDocument/2006/relationships/image" Target="../media/image28.png"/><Relationship Id="rId3" Type="http://schemas.openxmlformats.org/officeDocument/2006/relationships/image" Target="../media/image23.png"/><Relationship Id="rId7" Type="http://schemas.openxmlformats.org/officeDocument/2006/relationships/image" Target="../media/image27.jpeg"/><Relationship Id="rId12" Type="http://schemas.openxmlformats.org/officeDocument/2006/relationships/chart" Target="../charts/chart21.xml"/><Relationship Id="rId2" Type="http://schemas.openxmlformats.org/officeDocument/2006/relationships/image" Target="../media/image22.png"/><Relationship Id="rId1" Type="http://schemas.openxmlformats.org/officeDocument/2006/relationships/image" Target="../media/image21.png"/><Relationship Id="rId6" Type="http://schemas.openxmlformats.org/officeDocument/2006/relationships/image" Target="../media/image26.png"/><Relationship Id="rId11" Type="http://schemas.openxmlformats.org/officeDocument/2006/relationships/image" Target="../media/image31.jpeg"/><Relationship Id="rId5" Type="http://schemas.openxmlformats.org/officeDocument/2006/relationships/image" Target="../media/image25.png"/><Relationship Id="rId10" Type="http://schemas.openxmlformats.org/officeDocument/2006/relationships/image" Target="../media/image30.jpeg"/><Relationship Id="rId4" Type="http://schemas.openxmlformats.org/officeDocument/2006/relationships/image" Target="../media/image24.png"/><Relationship Id="rId9" Type="http://schemas.openxmlformats.org/officeDocument/2006/relationships/image" Target="../media/image29.jpeg"/></Relationships>
</file>

<file path=xl/drawings/_rels/drawing21.xml.rels><?xml version="1.0" encoding="UTF-8" standalone="yes"?>
<Relationships xmlns="http://schemas.openxmlformats.org/package/2006/relationships"><Relationship Id="rId1" Type="http://schemas.openxmlformats.org/officeDocument/2006/relationships/image" Target="../media/image32.png"/></Relationships>
</file>

<file path=xl/drawings/_rels/drawing22.xml.rels><?xml version="1.0" encoding="UTF-8" standalone="yes"?>
<Relationships xmlns="http://schemas.openxmlformats.org/package/2006/relationships"><Relationship Id="rId2" Type="http://schemas.openxmlformats.org/officeDocument/2006/relationships/chart" Target="../charts/chart22.xml"/><Relationship Id="rId1" Type="http://schemas.openxmlformats.org/officeDocument/2006/relationships/image" Target="../media/image33.jpeg"/></Relationships>
</file>

<file path=xl/drawings/_rels/drawing23.xml.rels><?xml version="1.0" encoding="UTF-8" standalone="yes"?>
<Relationships xmlns="http://schemas.openxmlformats.org/package/2006/relationships"><Relationship Id="rId1" Type="http://schemas.openxmlformats.org/officeDocument/2006/relationships/chart" Target="../charts/chart23.xml"/></Relationships>
</file>

<file path=xl/drawings/_rels/drawing24.xml.rels><?xml version="1.0" encoding="UTF-8" standalone="yes"?>
<Relationships xmlns="http://schemas.openxmlformats.org/package/2006/relationships"><Relationship Id="rId2" Type="http://schemas.openxmlformats.org/officeDocument/2006/relationships/chart" Target="../charts/chart24.xml"/><Relationship Id="rId1" Type="http://schemas.openxmlformats.org/officeDocument/2006/relationships/image" Target="../media/image34.png"/></Relationships>
</file>

<file path=xl/drawings/_rels/drawing25.xml.rels><?xml version="1.0" encoding="UTF-8" standalone="yes"?>
<Relationships xmlns="http://schemas.openxmlformats.org/package/2006/relationships"><Relationship Id="rId2" Type="http://schemas.openxmlformats.org/officeDocument/2006/relationships/chart" Target="../charts/chart25.xml"/><Relationship Id="rId1" Type="http://schemas.openxmlformats.org/officeDocument/2006/relationships/image" Target="../media/image35.jpeg"/></Relationships>
</file>

<file path=xl/drawings/_rels/drawing26.xml.rels><?xml version="1.0" encoding="UTF-8" standalone="yes"?>
<Relationships xmlns="http://schemas.openxmlformats.org/package/2006/relationships"><Relationship Id="rId2" Type="http://schemas.openxmlformats.org/officeDocument/2006/relationships/chart" Target="../charts/chart26.xml"/><Relationship Id="rId1" Type="http://schemas.openxmlformats.org/officeDocument/2006/relationships/image" Target="../media/image36.png"/></Relationships>
</file>

<file path=xl/drawings/_rels/drawing27.xml.rels><?xml version="1.0" encoding="UTF-8" standalone="yes"?>
<Relationships xmlns="http://schemas.openxmlformats.org/package/2006/relationships"><Relationship Id="rId2" Type="http://schemas.openxmlformats.org/officeDocument/2006/relationships/chart" Target="../charts/chart27.xml"/><Relationship Id="rId1" Type="http://schemas.openxmlformats.org/officeDocument/2006/relationships/image" Target="../media/image37.gif"/></Relationships>
</file>

<file path=xl/drawings/_rels/drawing28.xml.rels><?xml version="1.0" encoding="UTF-8" standalone="yes"?>
<Relationships xmlns="http://schemas.openxmlformats.org/package/2006/relationships"><Relationship Id="rId2" Type="http://schemas.openxmlformats.org/officeDocument/2006/relationships/chart" Target="../charts/chart28.xml"/><Relationship Id="rId1" Type="http://schemas.openxmlformats.org/officeDocument/2006/relationships/image" Target="../media/image38.jpeg"/></Relationships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10</xdr:col>
      <xdr:colOff>442912</xdr:colOff>
      <xdr:row>15</xdr:row>
      <xdr:rowOff>19050</xdr:rowOff>
    </xdr:from>
    <xdr:to>
      <xdr:col>18</xdr:col>
      <xdr:colOff>209550</xdr:colOff>
      <xdr:row>31</xdr:row>
      <xdr:rowOff>57150</xdr:rowOff>
    </xdr:to>
    <xdr:graphicFrame macro="">
      <xdr:nvGraphicFramePr>
        <xdr:cNvPr id="2" name="Chart 1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10</xdr:col>
      <xdr:colOff>447675</xdr:colOff>
      <xdr:row>31</xdr:row>
      <xdr:rowOff>104775</xdr:rowOff>
    </xdr:from>
    <xdr:to>
      <xdr:col>18</xdr:col>
      <xdr:colOff>219075</xdr:colOff>
      <xdr:row>48</xdr:row>
      <xdr:rowOff>1</xdr:rowOff>
    </xdr:to>
    <xdr:graphicFrame macro="">
      <xdr:nvGraphicFramePr>
        <xdr:cNvPr id="7" name="Chart 6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xdr:twoCellAnchor>
    <xdr:from>
      <xdr:col>10</xdr:col>
      <xdr:colOff>471487</xdr:colOff>
      <xdr:row>0</xdr:row>
      <xdr:rowOff>66681</xdr:rowOff>
    </xdr:from>
    <xdr:to>
      <xdr:col>18</xdr:col>
      <xdr:colOff>166687</xdr:colOff>
      <xdr:row>14</xdr:row>
      <xdr:rowOff>142881</xdr:rowOff>
    </xdr:to>
    <xdr:graphicFrame macro="">
      <xdr:nvGraphicFramePr>
        <xdr:cNvPr id="3" name="Chart 2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"/>
        </a:graphicData>
      </a:graphic>
    </xdr:graphicFrame>
    <xdr:clientData/>
  </xdr:twoCellAnchor>
</xdr:wsDr>
</file>

<file path=xl/drawings/drawing2.xml><?xml version="1.0" encoding="utf-8"?>
<xdr:wsDr xmlns:xdr="http://schemas.openxmlformats.org/drawingml/2006/spreadsheetDrawing" xmlns:a="http://schemas.openxmlformats.org/drawingml/2006/main">
  <xdr:twoCellAnchor editAs="oneCell">
    <xdr:from>
      <xdr:col>0</xdr:col>
      <xdr:colOff>276226</xdr:colOff>
      <xdr:row>15</xdr:row>
      <xdr:rowOff>47625</xdr:rowOff>
    </xdr:from>
    <xdr:to>
      <xdr:col>2</xdr:col>
      <xdr:colOff>600075</xdr:colOff>
      <xdr:row>19</xdr:row>
      <xdr:rowOff>179638</xdr:rowOff>
    </xdr:to>
    <xdr:pic macro="[0]!sumPL">
      <xdr:nvPicPr>
        <xdr:cNvPr id="4" name="Picture 3" descr="Analyse" title="Analyse"/>
        <xdr:cNvPicPr>
          <a:picLocks noChangeAspect="1" noChangeArrowheads="1"/>
        </xdr:cNvPicPr>
      </xdr:nvPicPr>
      <xdr:blipFill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276226" y="4248150"/>
          <a:ext cx="1485899" cy="1084513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0</xdr:col>
      <xdr:colOff>200025</xdr:colOff>
      <xdr:row>4</xdr:row>
      <xdr:rowOff>133350</xdr:rowOff>
    </xdr:from>
    <xdr:to>
      <xdr:col>2</xdr:col>
      <xdr:colOff>514350</xdr:colOff>
      <xdr:row>10</xdr:row>
      <xdr:rowOff>180975</xdr:rowOff>
    </xdr:to>
    <xdr:pic macro="[0]!download">
      <xdr:nvPicPr>
        <xdr:cNvPr id="6" name="Picture 5" descr="http://mib.pianetalinux.org/2010.2/others/people/emanueleeeee/icon-samples/folder-download.png"/>
        <xdr:cNvPicPr>
          <a:picLocks noChangeAspect="1" noChangeArrowheads="1"/>
        </xdr:cNvPicPr>
      </xdr:nvPicPr>
      <xdr:blipFill>
        <a:blip xmlns:r="http://schemas.openxmlformats.org/officeDocument/2006/relationships" r:embed="rId2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200025" y="1733550"/>
          <a:ext cx="1476375" cy="147637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</xdr:wsDr>
</file>

<file path=xl/drawings/drawing3.xml><?xml version="1.0" encoding="utf-8"?>
<xdr:wsDr xmlns:xdr="http://schemas.openxmlformats.org/drawingml/2006/spreadsheetDrawing" xmlns:a="http://schemas.openxmlformats.org/drawingml/2006/main">
  <xdr:twoCellAnchor editAs="oneCell">
    <xdr:from>
      <xdr:col>14</xdr:col>
      <xdr:colOff>0</xdr:colOff>
      <xdr:row>7</xdr:row>
      <xdr:rowOff>0</xdr:rowOff>
    </xdr:from>
    <xdr:to>
      <xdr:col>14</xdr:col>
      <xdr:colOff>9525</xdr:colOff>
      <xdr:row>7</xdr:row>
      <xdr:rowOff>9525</xdr:rowOff>
    </xdr:to>
    <xdr:pic>
      <xdr:nvPicPr>
        <xdr:cNvPr id="5" name="Picture 4" descr="Marathon Logo"/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7410450" y="1362075"/>
          <a:ext cx="9525" cy="952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14</xdr:col>
      <xdr:colOff>0</xdr:colOff>
      <xdr:row>10</xdr:row>
      <xdr:rowOff>0</xdr:rowOff>
    </xdr:from>
    <xdr:to>
      <xdr:col>14</xdr:col>
      <xdr:colOff>9525</xdr:colOff>
      <xdr:row>10</xdr:row>
      <xdr:rowOff>9525</xdr:rowOff>
    </xdr:to>
    <xdr:pic>
      <xdr:nvPicPr>
        <xdr:cNvPr id="12" name="Picture 11" descr="Marathon Logo"/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7410450" y="1933575"/>
          <a:ext cx="9525" cy="952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14</xdr:col>
      <xdr:colOff>0</xdr:colOff>
      <xdr:row>10</xdr:row>
      <xdr:rowOff>0</xdr:rowOff>
    </xdr:from>
    <xdr:to>
      <xdr:col>14</xdr:col>
      <xdr:colOff>304800</xdr:colOff>
      <xdr:row>11</xdr:row>
      <xdr:rowOff>114300</xdr:rowOff>
    </xdr:to>
    <xdr:sp macro="" textlink="">
      <xdr:nvSpPr>
        <xdr:cNvPr id="3080" name="AutoShape 8" descr="Image result for marathon oil logo"/>
        <xdr:cNvSpPr>
          <a:spLocks noChangeAspect="1" noChangeArrowheads="1"/>
        </xdr:cNvSpPr>
      </xdr:nvSpPr>
      <xdr:spPr bwMode="auto">
        <a:xfrm>
          <a:off x="7410450" y="1933575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13</xdr:col>
      <xdr:colOff>209550</xdr:colOff>
      <xdr:row>8</xdr:row>
      <xdr:rowOff>133350</xdr:rowOff>
    </xdr:from>
    <xdr:to>
      <xdr:col>18</xdr:col>
      <xdr:colOff>399512</xdr:colOff>
      <xdr:row>15</xdr:row>
      <xdr:rowOff>168134</xdr:rowOff>
    </xdr:to>
    <xdr:pic>
      <xdr:nvPicPr>
        <xdr:cNvPr id="15" name="Picture 14" descr="http://www.marathon.com/images/Splash_01_02_slice_03.gif"/>
        <xdr:cNvPicPr>
          <a:picLocks noChangeAspect="1" noChangeArrowheads="1"/>
        </xdr:cNvPicPr>
      </xdr:nvPicPr>
      <xdr:blipFill>
        <a:blip xmlns:r="http://schemas.openxmlformats.org/officeDocument/2006/relationships" r:embed="rId2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8258175" y="1657350"/>
          <a:ext cx="3266537" cy="1368284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>
    <xdr:from>
      <xdr:col>13</xdr:col>
      <xdr:colOff>95250</xdr:colOff>
      <xdr:row>16</xdr:row>
      <xdr:rowOff>85725</xdr:rowOff>
    </xdr:from>
    <xdr:to>
      <xdr:col>21</xdr:col>
      <xdr:colOff>1581150</xdr:colOff>
      <xdr:row>47</xdr:row>
      <xdr:rowOff>28575</xdr:rowOff>
    </xdr:to>
    <xdr:graphicFrame macro="">
      <xdr:nvGraphicFramePr>
        <xdr:cNvPr id="2" name="Chart 1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"/>
        </a:graphicData>
      </a:graphic>
    </xdr:graphicFrame>
    <xdr:clientData/>
  </xdr:twoCellAnchor>
</xdr:wsDr>
</file>

<file path=xl/drawings/drawing4.xml><?xml version="1.0" encoding="utf-8"?>
<xdr:wsDr xmlns:xdr="http://schemas.openxmlformats.org/drawingml/2006/spreadsheetDrawing" xmlns:a="http://schemas.openxmlformats.org/drawingml/2006/main">
  <xdr:twoCellAnchor editAs="oneCell">
    <xdr:from>
      <xdr:col>14</xdr:col>
      <xdr:colOff>0</xdr:colOff>
      <xdr:row>10</xdr:row>
      <xdr:rowOff>1</xdr:rowOff>
    </xdr:from>
    <xdr:to>
      <xdr:col>18</xdr:col>
      <xdr:colOff>416772</xdr:colOff>
      <xdr:row>13</xdr:row>
      <xdr:rowOff>171451</xdr:rowOff>
    </xdr:to>
    <xdr:pic>
      <xdr:nvPicPr>
        <xdr:cNvPr id="2" name="Picture 1" descr="Black horizontal logo">
          <a:hlinkClick xmlns:r="http://schemas.openxmlformats.org/officeDocument/2006/relationships" r:id="rId1"/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2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7315200" y="1905001"/>
          <a:ext cx="2883747" cy="74295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>
    <xdr:from>
      <xdr:col>13</xdr:col>
      <xdr:colOff>428625</xdr:colOff>
      <xdr:row>16</xdr:row>
      <xdr:rowOff>76199</xdr:rowOff>
    </xdr:from>
    <xdr:to>
      <xdr:col>21</xdr:col>
      <xdr:colOff>47625</xdr:colOff>
      <xdr:row>41</xdr:row>
      <xdr:rowOff>38100</xdr:rowOff>
    </xdr:to>
    <xdr:graphicFrame macro="">
      <xdr:nvGraphicFramePr>
        <xdr:cNvPr id="4" name="Chart 3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"/>
        </a:graphicData>
      </a:graphic>
    </xdr:graphicFrame>
    <xdr:clientData/>
  </xdr:twoCellAnchor>
</xdr:wsDr>
</file>

<file path=xl/drawings/drawing5.xml><?xml version="1.0" encoding="utf-8"?>
<xdr:wsDr xmlns:xdr="http://schemas.openxmlformats.org/drawingml/2006/spreadsheetDrawing" xmlns:a="http://schemas.openxmlformats.org/drawingml/2006/main">
  <xdr:twoCellAnchor editAs="oneCell">
    <xdr:from>
      <xdr:col>14</xdr:col>
      <xdr:colOff>0</xdr:colOff>
      <xdr:row>9</xdr:row>
      <xdr:rowOff>190499</xdr:rowOff>
    </xdr:from>
    <xdr:to>
      <xdr:col>18</xdr:col>
      <xdr:colOff>445063</xdr:colOff>
      <xdr:row>14</xdr:row>
      <xdr:rowOff>47624</xdr:rowOff>
    </xdr:to>
    <xdr:pic>
      <xdr:nvPicPr>
        <xdr:cNvPr id="2" name="Picture 1" descr="logo-micron"/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8534400" y="1904999"/>
          <a:ext cx="2912038" cy="80962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>
    <xdr:from>
      <xdr:col>13</xdr:col>
      <xdr:colOff>552450</xdr:colOff>
      <xdr:row>17</xdr:row>
      <xdr:rowOff>161925</xdr:rowOff>
    </xdr:from>
    <xdr:to>
      <xdr:col>21</xdr:col>
      <xdr:colOff>114300</xdr:colOff>
      <xdr:row>41</xdr:row>
      <xdr:rowOff>152400</xdr:rowOff>
    </xdr:to>
    <xdr:graphicFrame macro="">
      <xdr:nvGraphicFramePr>
        <xdr:cNvPr id="3" name="Chart 2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</xdr:wsDr>
</file>

<file path=xl/drawings/drawing6.xml><?xml version="1.0" encoding="utf-8"?>
<xdr:wsDr xmlns:xdr="http://schemas.openxmlformats.org/drawingml/2006/spreadsheetDrawing" xmlns:a="http://schemas.openxmlformats.org/drawingml/2006/main">
  <xdr:twoCellAnchor editAs="oneCell">
    <xdr:from>
      <xdr:col>14</xdr:col>
      <xdr:colOff>542925</xdr:colOff>
      <xdr:row>8</xdr:row>
      <xdr:rowOff>161925</xdr:rowOff>
    </xdr:from>
    <xdr:to>
      <xdr:col>17</xdr:col>
      <xdr:colOff>754769</xdr:colOff>
      <xdr:row>15</xdr:row>
      <xdr:rowOff>151655</xdr:rowOff>
    </xdr:to>
    <xdr:pic>
      <xdr:nvPicPr>
        <xdr:cNvPr id="4" name="Picture 3" descr="http://www.intel.com/sites/sitewide/HAT/50recode/pix/main-logo.png">
          <a:hlinkClick xmlns:r="http://schemas.openxmlformats.org/officeDocument/2006/relationships" r:id="rId1"/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2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7858125" y="1685925"/>
          <a:ext cx="2040644" cy="132323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>
    <xdr:from>
      <xdr:col>14</xdr:col>
      <xdr:colOff>28574</xdr:colOff>
      <xdr:row>16</xdr:row>
      <xdr:rowOff>123824</xdr:rowOff>
    </xdr:from>
    <xdr:to>
      <xdr:col>19</xdr:col>
      <xdr:colOff>2381250</xdr:colOff>
      <xdr:row>37</xdr:row>
      <xdr:rowOff>19050</xdr:rowOff>
    </xdr:to>
    <xdr:graphicFrame macro="">
      <xdr:nvGraphicFramePr>
        <xdr:cNvPr id="2" name="Chart 1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"/>
        </a:graphicData>
      </a:graphic>
    </xdr:graphicFrame>
    <xdr:clientData/>
  </xdr:twoCellAnchor>
</xdr:wsDr>
</file>

<file path=xl/drawings/drawing7.xml><?xml version="1.0" encoding="utf-8"?>
<xdr:wsDr xmlns:xdr="http://schemas.openxmlformats.org/drawingml/2006/spreadsheetDrawing" xmlns:a="http://schemas.openxmlformats.org/drawingml/2006/main">
  <xdr:twoCellAnchor editAs="oneCell">
    <xdr:from>
      <xdr:col>14</xdr:col>
      <xdr:colOff>466724</xdr:colOff>
      <xdr:row>9</xdr:row>
      <xdr:rowOff>83820</xdr:rowOff>
    </xdr:from>
    <xdr:to>
      <xdr:col>17</xdr:col>
      <xdr:colOff>514349</xdr:colOff>
      <xdr:row>15</xdr:row>
      <xdr:rowOff>66675</xdr:rowOff>
    </xdr:to>
    <xdr:pic>
      <xdr:nvPicPr>
        <xdr:cNvPr id="2" name="Picture 1" descr="http://www.hess.com/Sitefinity/WebsiteTemplates/HessBootstrap/App_Themes/HessBootstrap/Images/logo_Hess.gif">
          <a:hlinkClick xmlns:r="http://schemas.openxmlformats.org/officeDocument/2006/relationships" r:id="rId1"/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2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7781924" y="1798320"/>
          <a:ext cx="1876425" cy="112585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>
    <xdr:from>
      <xdr:col>13</xdr:col>
      <xdr:colOff>219075</xdr:colOff>
      <xdr:row>16</xdr:row>
      <xdr:rowOff>66674</xdr:rowOff>
    </xdr:from>
    <xdr:to>
      <xdr:col>21</xdr:col>
      <xdr:colOff>638175</xdr:colOff>
      <xdr:row>41</xdr:row>
      <xdr:rowOff>95250</xdr:rowOff>
    </xdr:to>
    <xdr:graphicFrame macro="">
      <xdr:nvGraphicFramePr>
        <xdr:cNvPr id="3" name="Chart 2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"/>
        </a:graphicData>
      </a:graphic>
    </xdr:graphicFrame>
    <xdr:clientData/>
  </xdr:twoCellAnchor>
</xdr:wsDr>
</file>

<file path=xl/drawings/drawing8.xml><?xml version="1.0" encoding="utf-8"?>
<xdr:wsDr xmlns:xdr="http://schemas.openxmlformats.org/drawingml/2006/spreadsheetDrawing" xmlns:a="http://schemas.openxmlformats.org/drawingml/2006/main">
  <xdr:twoCellAnchor editAs="oneCell">
    <xdr:from>
      <xdr:col>14</xdr:col>
      <xdr:colOff>0</xdr:colOff>
      <xdr:row>9</xdr:row>
      <xdr:rowOff>1</xdr:rowOff>
    </xdr:from>
    <xdr:to>
      <xdr:col>17</xdr:col>
      <xdr:colOff>607925</xdr:colOff>
      <xdr:row>13</xdr:row>
      <xdr:rowOff>1</xdr:rowOff>
    </xdr:to>
    <xdr:pic>
      <xdr:nvPicPr>
        <xdr:cNvPr id="3" name="Picture 2" descr="https://up.jobs/img/logo-union-pacific.jpg"/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7315200" y="1714501"/>
          <a:ext cx="2436725" cy="7620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>
    <xdr:from>
      <xdr:col>13</xdr:col>
      <xdr:colOff>447675</xdr:colOff>
      <xdr:row>16</xdr:row>
      <xdr:rowOff>61912</xdr:rowOff>
    </xdr:from>
    <xdr:to>
      <xdr:col>21</xdr:col>
      <xdr:colOff>276225</xdr:colOff>
      <xdr:row>39</xdr:row>
      <xdr:rowOff>76200</xdr:rowOff>
    </xdr:to>
    <xdr:graphicFrame macro="">
      <xdr:nvGraphicFramePr>
        <xdr:cNvPr id="2" name="Chart 1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</xdr:wsDr>
</file>

<file path=xl/drawings/drawing9.xml><?xml version="1.0" encoding="utf-8"?>
<xdr:wsDr xmlns:xdr="http://schemas.openxmlformats.org/drawingml/2006/spreadsheetDrawing" xmlns:a="http://schemas.openxmlformats.org/drawingml/2006/main">
  <xdr:twoCellAnchor editAs="oneCell">
    <xdr:from>
      <xdr:col>14</xdr:col>
      <xdr:colOff>438150</xdr:colOff>
      <xdr:row>8</xdr:row>
      <xdr:rowOff>28575</xdr:rowOff>
    </xdr:from>
    <xdr:to>
      <xdr:col>16</xdr:col>
      <xdr:colOff>685800</xdr:colOff>
      <xdr:row>15</xdr:row>
      <xdr:rowOff>142875</xdr:rowOff>
    </xdr:to>
    <xdr:pic>
      <xdr:nvPicPr>
        <xdr:cNvPr id="4" name="Picture 3" descr="http://img2.wikia.nocookie.net/__cb20120428100518/logopedia/images/0/0c/Alcoa_Logo.jpg">
          <a:hlinkClick xmlns:r="http://schemas.openxmlformats.org/officeDocument/2006/relationships" r:id="rId1"/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2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7753350" y="1552575"/>
          <a:ext cx="1809750" cy="1447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>
    <xdr:from>
      <xdr:col>14</xdr:col>
      <xdr:colOff>257175</xdr:colOff>
      <xdr:row>16</xdr:row>
      <xdr:rowOff>176212</xdr:rowOff>
    </xdr:from>
    <xdr:to>
      <xdr:col>20</xdr:col>
      <xdr:colOff>1962150</xdr:colOff>
      <xdr:row>35</xdr:row>
      <xdr:rowOff>133350</xdr:rowOff>
    </xdr:to>
    <xdr:graphicFrame macro="">
      <xdr:nvGraphicFramePr>
        <xdr:cNvPr id="2" name="Chart 1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"/>
        </a:graphicData>
      </a:graphic>
    </xdr:graphicFrame>
    <xdr:clientData/>
  </xdr:twoCellAnchor>
</xdr:wsDr>
</file>

<file path=xl/drawings/drawing10.xml><?xml version="1.0" encoding="utf-8"?>
<xdr:wsDr xmlns:xdr="http://schemas.openxmlformats.org/drawingml/2006/spreadsheetDrawing" xmlns:a="http://schemas.openxmlformats.org/drawingml/2006/main">
  <xdr:twoCellAnchor editAs="oneCell">
    <xdr:from>
      <xdr:col>14</xdr:col>
      <xdr:colOff>28575</xdr:colOff>
      <xdr:row>9</xdr:row>
      <xdr:rowOff>66676</xdr:rowOff>
    </xdr:from>
    <xdr:to>
      <xdr:col>19</xdr:col>
      <xdr:colOff>47625</xdr:colOff>
      <xdr:row>14</xdr:row>
      <xdr:rowOff>131270</xdr:rowOff>
    </xdr:to>
    <xdr:pic>
      <xdr:nvPicPr>
        <xdr:cNvPr id="2" name="Picture 1" descr="Image result for kate spade logo"/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7343775" y="1781176"/>
          <a:ext cx="3067050" cy="1017094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>
    <xdr:from>
      <xdr:col>14</xdr:col>
      <xdr:colOff>66675</xdr:colOff>
      <xdr:row>16</xdr:row>
      <xdr:rowOff>176211</xdr:rowOff>
    </xdr:from>
    <xdr:to>
      <xdr:col>20</xdr:col>
      <xdr:colOff>2181225</xdr:colOff>
      <xdr:row>40</xdr:row>
      <xdr:rowOff>123824</xdr:rowOff>
    </xdr:to>
    <xdr:graphicFrame macro="">
      <xdr:nvGraphicFramePr>
        <xdr:cNvPr id="3" name="Chart 2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</xdr:wsDr>
</file>

<file path=xl/drawings/drawing11.xml><?xml version="1.0" encoding="utf-8"?>
<xdr:wsDr xmlns:xdr="http://schemas.openxmlformats.org/drawingml/2006/spreadsheetDrawing" xmlns:a="http://schemas.openxmlformats.org/drawingml/2006/main">
  <xdr:twoCellAnchor editAs="oneCell">
    <xdr:from>
      <xdr:col>14</xdr:col>
      <xdr:colOff>76200</xdr:colOff>
      <xdr:row>7</xdr:row>
      <xdr:rowOff>95250</xdr:rowOff>
    </xdr:from>
    <xdr:to>
      <xdr:col>17</xdr:col>
      <xdr:colOff>28575</xdr:colOff>
      <xdr:row>16</xdr:row>
      <xdr:rowOff>74064</xdr:rowOff>
    </xdr:to>
    <xdr:pic>
      <xdr:nvPicPr>
        <xdr:cNvPr id="2" name="Picture 1" descr="http://www.dakotafinancialnews.com/logos/michael-kors-holdings-ltd-logo.JPG"/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8724900" y="1438275"/>
          <a:ext cx="1781175" cy="1693314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>
    <xdr:from>
      <xdr:col>14</xdr:col>
      <xdr:colOff>52386</xdr:colOff>
      <xdr:row>17</xdr:row>
      <xdr:rowOff>100012</xdr:rowOff>
    </xdr:from>
    <xdr:to>
      <xdr:col>20</xdr:col>
      <xdr:colOff>2266950</xdr:colOff>
      <xdr:row>42</xdr:row>
      <xdr:rowOff>180975</xdr:rowOff>
    </xdr:to>
    <xdr:graphicFrame macro="">
      <xdr:nvGraphicFramePr>
        <xdr:cNvPr id="3" name="Chart 2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</xdr:wsDr>
</file>

<file path=xl/drawings/drawing12.xml><?xml version="1.0" encoding="utf-8"?>
<xdr:wsDr xmlns:xdr="http://schemas.openxmlformats.org/drawingml/2006/spreadsheetDrawing" xmlns:a="http://schemas.openxmlformats.org/drawingml/2006/main">
  <xdr:twoCellAnchor editAs="oneCell">
    <xdr:from>
      <xdr:col>14</xdr:col>
      <xdr:colOff>0</xdr:colOff>
      <xdr:row>9</xdr:row>
      <xdr:rowOff>28575</xdr:rowOff>
    </xdr:from>
    <xdr:to>
      <xdr:col>18</xdr:col>
      <xdr:colOff>17182</xdr:colOff>
      <xdr:row>12</xdr:row>
      <xdr:rowOff>180975</xdr:rowOff>
    </xdr:to>
    <xdr:pic>
      <xdr:nvPicPr>
        <xdr:cNvPr id="2" name="Picture 1" descr="http://1683ec48ca09288396f0-327b97a9aae0246e25df152d719beb2b.r95.cf1.rackcdn.com/global/imagelib/uncategorized/logo.jpg">
          <a:hlinkClick xmlns:r="http://schemas.openxmlformats.org/officeDocument/2006/relationships" r:id="rId1"/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2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7315200" y="1743075"/>
          <a:ext cx="2455582" cy="7239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>
    <xdr:from>
      <xdr:col>13</xdr:col>
      <xdr:colOff>609599</xdr:colOff>
      <xdr:row>15</xdr:row>
      <xdr:rowOff>23811</xdr:rowOff>
    </xdr:from>
    <xdr:to>
      <xdr:col>21</xdr:col>
      <xdr:colOff>542924</xdr:colOff>
      <xdr:row>32</xdr:row>
      <xdr:rowOff>142874</xdr:rowOff>
    </xdr:to>
    <xdr:graphicFrame macro="">
      <xdr:nvGraphicFramePr>
        <xdr:cNvPr id="4" name="Chart 3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"/>
        </a:graphicData>
      </a:graphic>
    </xdr:graphicFrame>
    <xdr:clientData/>
  </xdr:twoCellAnchor>
</xdr:wsDr>
</file>

<file path=xl/drawings/drawing13.xml><?xml version="1.0" encoding="utf-8"?>
<xdr:wsDr xmlns:xdr="http://schemas.openxmlformats.org/drawingml/2006/spreadsheetDrawing" xmlns:a="http://schemas.openxmlformats.org/drawingml/2006/main">
  <xdr:twoCellAnchor editAs="oneCell">
    <xdr:from>
      <xdr:col>14</xdr:col>
      <xdr:colOff>38100</xdr:colOff>
      <xdr:row>9</xdr:row>
      <xdr:rowOff>123825</xdr:rowOff>
    </xdr:from>
    <xdr:to>
      <xdr:col>17</xdr:col>
      <xdr:colOff>337222</xdr:colOff>
      <xdr:row>13</xdr:row>
      <xdr:rowOff>28575</xdr:rowOff>
    </xdr:to>
    <xdr:pic>
      <xdr:nvPicPr>
        <xdr:cNvPr id="2" name="Picture 1" descr="http://www.getfilings.com/sec-filings/131118/NORFOLK-SOUTHERN-CORP_8-K/nsc_logo.jpg"/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7353300" y="1838325"/>
          <a:ext cx="2404147" cy="66675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>
    <xdr:from>
      <xdr:col>14</xdr:col>
      <xdr:colOff>61912</xdr:colOff>
      <xdr:row>15</xdr:row>
      <xdr:rowOff>100012</xdr:rowOff>
    </xdr:from>
    <xdr:to>
      <xdr:col>21</xdr:col>
      <xdr:colOff>19050</xdr:colOff>
      <xdr:row>38</xdr:row>
      <xdr:rowOff>38100</xdr:rowOff>
    </xdr:to>
    <xdr:graphicFrame macro="">
      <xdr:nvGraphicFramePr>
        <xdr:cNvPr id="8" name="Chart 7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</xdr:wsDr>
</file>

<file path=xl/drawings/drawing14.xml><?xml version="1.0" encoding="utf-8"?>
<xdr:wsDr xmlns:xdr="http://schemas.openxmlformats.org/drawingml/2006/spreadsheetDrawing" xmlns:a="http://schemas.openxmlformats.org/drawingml/2006/main">
  <xdr:twoCellAnchor editAs="oneCell">
    <xdr:from>
      <xdr:col>13</xdr:col>
      <xdr:colOff>590550</xdr:colOff>
      <xdr:row>8</xdr:row>
      <xdr:rowOff>152399</xdr:rowOff>
    </xdr:from>
    <xdr:to>
      <xdr:col>18</xdr:col>
      <xdr:colOff>114300</xdr:colOff>
      <xdr:row>15</xdr:row>
      <xdr:rowOff>15062</xdr:rowOff>
    </xdr:to>
    <xdr:pic>
      <xdr:nvPicPr>
        <xdr:cNvPr id="2" name="Picture 1" descr="http://roselawgroupreporter.com/wp-content/uploads/2014/06/Solar-City.png"/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7296150" y="1676399"/>
          <a:ext cx="2571750" cy="1196163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>
    <xdr:from>
      <xdr:col>14</xdr:col>
      <xdr:colOff>0</xdr:colOff>
      <xdr:row>16</xdr:row>
      <xdr:rowOff>33336</xdr:rowOff>
    </xdr:from>
    <xdr:to>
      <xdr:col>21</xdr:col>
      <xdr:colOff>38100</xdr:colOff>
      <xdr:row>38</xdr:row>
      <xdr:rowOff>76199</xdr:rowOff>
    </xdr:to>
    <xdr:graphicFrame macro="">
      <xdr:nvGraphicFramePr>
        <xdr:cNvPr id="4" name="Chart 3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</xdr:wsDr>
</file>

<file path=xl/drawings/drawing15.xml><?xml version="1.0" encoding="utf-8"?>
<xdr:wsDr xmlns:xdr="http://schemas.openxmlformats.org/drawingml/2006/spreadsheetDrawing" xmlns:a="http://schemas.openxmlformats.org/drawingml/2006/main">
  <xdr:twoCellAnchor editAs="oneCell">
    <xdr:from>
      <xdr:col>14</xdr:col>
      <xdr:colOff>19050</xdr:colOff>
      <xdr:row>9</xdr:row>
      <xdr:rowOff>38100</xdr:rowOff>
    </xdr:from>
    <xdr:to>
      <xdr:col>18</xdr:col>
      <xdr:colOff>9525</xdr:colOff>
      <xdr:row>10</xdr:row>
      <xdr:rowOff>171450</xdr:rowOff>
    </xdr:to>
    <xdr:pic>
      <xdr:nvPicPr>
        <xdr:cNvPr id="2" name="Picture 1" descr="http://4.bp.blogspot.com/-kgYJHT7e_xc/VZvjK2shoaI/AAAAAAAAL5Y/vTGXqlRnQhI/s1600/advantest1.png"/>
        <xdr:cNvPicPr>
          <a:picLocks noChangeAspect="1" noChangeArrowheads="1"/>
        </xdr:cNvPicPr>
      </xdr:nvPicPr>
      <xdr:blipFill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7334250" y="1752600"/>
          <a:ext cx="2428875" cy="32385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>
    <xdr:from>
      <xdr:col>14</xdr:col>
      <xdr:colOff>47624</xdr:colOff>
      <xdr:row>13</xdr:row>
      <xdr:rowOff>109537</xdr:rowOff>
    </xdr:from>
    <xdr:to>
      <xdr:col>20</xdr:col>
      <xdr:colOff>2190749</xdr:colOff>
      <xdr:row>34</xdr:row>
      <xdr:rowOff>66675</xdr:rowOff>
    </xdr:to>
    <xdr:graphicFrame macro="">
      <xdr:nvGraphicFramePr>
        <xdr:cNvPr id="3" name="Chart 2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</xdr:wsDr>
</file>

<file path=xl/drawings/drawing16.xml><?xml version="1.0" encoding="utf-8"?>
<xdr:wsDr xmlns:xdr="http://schemas.openxmlformats.org/drawingml/2006/spreadsheetDrawing" xmlns:a="http://schemas.openxmlformats.org/drawingml/2006/main">
  <xdr:twoCellAnchor editAs="oneCell">
    <xdr:from>
      <xdr:col>14</xdr:col>
      <xdr:colOff>0</xdr:colOff>
      <xdr:row>9</xdr:row>
      <xdr:rowOff>190499</xdr:rowOff>
    </xdr:from>
    <xdr:to>
      <xdr:col>17</xdr:col>
      <xdr:colOff>542925</xdr:colOff>
      <xdr:row>14</xdr:row>
      <xdr:rowOff>44386</xdr:rowOff>
    </xdr:to>
    <xdr:pic>
      <xdr:nvPicPr>
        <xdr:cNvPr id="2" name="Picture 1" descr="http://www.mouser.com/images/microsites/AvagoLogo.png">
          <a:hlinkClick xmlns:r="http://schemas.openxmlformats.org/officeDocument/2006/relationships" r:id="rId1"/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2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7315200" y="1714499"/>
          <a:ext cx="2371725" cy="806387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>
    <xdr:from>
      <xdr:col>13</xdr:col>
      <xdr:colOff>590550</xdr:colOff>
      <xdr:row>16</xdr:row>
      <xdr:rowOff>33337</xdr:rowOff>
    </xdr:from>
    <xdr:to>
      <xdr:col>21</xdr:col>
      <xdr:colOff>19050</xdr:colOff>
      <xdr:row>37</xdr:row>
      <xdr:rowOff>142875</xdr:rowOff>
    </xdr:to>
    <xdr:graphicFrame macro="">
      <xdr:nvGraphicFramePr>
        <xdr:cNvPr id="3" name="Chart 2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"/>
        </a:graphicData>
      </a:graphic>
    </xdr:graphicFrame>
    <xdr:clientData/>
  </xdr:twoCellAnchor>
</xdr:wsDr>
</file>

<file path=xl/drawings/drawing17.xml><?xml version="1.0" encoding="utf-8"?>
<xdr:wsDr xmlns:xdr="http://schemas.openxmlformats.org/drawingml/2006/spreadsheetDrawing" xmlns:a="http://schemas.openxmlformats.org/drawingml/2006/main">
  <xdr:twoCellAnchor editAs="oneCell">
    <xdr:from>
      <xdr:col>13</xdr:col>
      <xdr:colOff>590550</xdr:colOff>
      <xdr:row>8</xdr:row>
      <xdr:rowOff>9526</xdr:rowOff>
    </xdr:from>
    <xdr:to>
      <xdr:col>17</xdr:col>
      <xdr:colOff>608077</xdr:colOff>
      <xdr:row>13</xdr:row>
      <xdr:rowOff>189822</xdr:rowOff>
    </xdr:to>
    <xdr:pic>
      <xdr:nvPicPr>
        <xdr:cNvPr id="2" name="Picture 1" descr="File:Disney-logo.jpg"/>
        <xdr:cNvPicPr>
          <a:picLocks noChangeAspect="1" noChangeArrowheads="1"/>
        </xdr:cNvPicPr>
      </xdr:nvPicPr>
      <xdr:blipFill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7296150" y="1533526"/>
          <a:ext cx="2455927" cy="1132796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>
    <xdr:from>
      <xdr:col>14</xdr:col>
      <xdr:colOff>9524</xdr:colOff>
      <xdr:row>14</xdr:row>
      <xdr:rowOff>157162</xdr:rowOff>
    </xdr:from>
    <xdr:to>
      <xdr:col>20</xdr:col>
      <xdr:colOff>2457449</xdr:colOff>
      <xdr:row>37</xdr:row>
      <xdr:rowOff>19050</xdr:rowOff>
    </xdr:to>
    <xdr:graphicFrame macro="">
      <xdr:nvGraphicFramePr>
        <xdr:cNvPr id="3" name="Chart 2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</xdr:wsDr>
</file>

<file path=xl/drawings/drawing18.xml><?xml version="1.0" encoding="utf-8"?>
<xdr:wsDr xmlns:xdr="http://schemas.openxmlformats.org/drawingml/2006/spreadsheetDrawing" xmlns:a="http://schemas.openxmlformats.org/drawingml/2006/main">
  <xdr:twoCellAnchor editAs="oneCell">
    <xdr:from>
      <xdr:col>13</xdr:col>
      <xdr:colOff>609599</xdr:colOff>
      <xdr:row>8</xdr:row>
      <xdr:rowOff>190499</xdr:rowOff>
    </xdr:from>
    <xdr:to>
      <xdr:col>18</xdr:col>
      <xdr:colOff>521156</xdr:colOff>
      <xdr:row>13</xdr:row>
      <xdr:rowOff>66675</xdr:rowOff>
    </xdr:to>
    <xdr:pic>
      <xdr:nvPicPr>
        <xdr:cNvPr id="2" name="Picture 1" descr="https://upload.wikimedia.org/wikipedia/en/thumb/5/56/Gilead_Sciences_Logo.svg/250px-Gilead_Sciences_Logo.svg.png"/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7315199" y="1714499"/>
          <a:ext cx="2959557" cy="828676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>
    <xdr:from>
      <xdr:col>13</xdr:col>
      <xdr:colOff>552450</xdr:colOff>
      <xdr:row>15</xdr:row>
      <xdr:rowOff>100012</xdr:rowOff>
    </xdr:from>
    <xdr:to>
      <xdr:col>20</xdr:col>
      <xdr:colOff>2228850</xdr:colOff>
      <xdr:row>39</xdr:row>
      <xdr:rowOff>38100</xdr:rowOff>
    </xdr:to>
    <xdr:graphicFrame macro="">
      <xdr:nvGraphicFramePr>
        <xdr:cNvPr id="3" name="Chart 2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</xdr:wsDr>
</file>

<file path=xl/drawings/drawing19.xml><?xml version="1.0" encoding="utf-8"?>
<xdr:wsDr xmlns:xdr="http://schemas.openxmlformats.org/drawingml/2006/spreadsheetDrawing" xmlns:a="http://schemas.openxmlformats.org/drawingml/2006/main">
  <xdr:twoCellAnchor editAs="oneCell">
    <xdr:from>
      <xdr:col>14</xdr:col>
      <xdr:colOff>1</xdr:colOff>
      <xdr:row>10</xdr:row>
      <xdr:rowOff>0</xdr:rowOff>
    </xdr:from>
    <xdr:to>
      <xdr:col>19</xdr:col>
      <xdr:colOff>32743</xdr:colOff>
      <xdr:row>12</xdr:row>
      <xdr:rowOff>57150</xdr:rowOff>
    </xdr:to>
    <xdr:pic>
      <xdr:nvPicPr>
        <xdr:cNvPr id="2" name="Picture 1" descr="http://www.shipserv.com/ShipServ/pages/attachments/53861/Woodward%20logo.jpg"/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7315201" y="1905000"/>
          <a:ext cx="3080742" cy="43815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>
    <xdr:from>
      <xdr:col>13</xdr:col>
      <xdr:colOff>604836</xdr:colOff>
      <xdr:row>14</xdr:row>
      <xdr:rowOff>119061</xdr:rowOff>
    </xdr:from>
    <xdr:to>
      <xdr:col>20</xdr:col>
      <xdr:colOff>2390774</xdr:colOff>
      <xdr:row>37</xdr:row>
      <xdr:rowOff>161924</xdr:rowOff>
    </xdr:to>
    <xdr:graphicFrame macro="">
      <xdr:nvGraphicFramePr>
        <xdr:cNvPr id="3" name="Chart 2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</xdr:wsDr>
</file>

<file path=xl/drawings/drawing20.xml><?xml version="1.0" encoding="utf-8"?>
<xdr:wsDr xmlns:xdr="http://schemas.openxmlformats.org/drawingml/2006/spreadsheetDrawing" xmlns:a="http://schemas.openxmlformats.org/drawingml/2006/main">
  <xdr:twoCellAnchor editAs="oneCell">
    <xdr:from>
      <xdr:col>14</xdr:col>
      <xdr:colOff>123825</xdr:colOff>
      <xdr:row>9</xdr:row>
      <xdr:rowOff>0</xdr:rowOff>
    </xdr:from>
    <xdr:to>
      <xdr:col>16</xdr:col>
      <xdr:colOff>409575</xdr:colOff>
      <xdr:row>16</xdr:row>
      <xdr:rowOff>171450</xdr:rowOff>
    </xdr:to>
    <xdr:pic>
      <xdr:nvPicPr>
        <xdr:cNvPr id="32" name="Picture 31" descr="File:GM, logo.png"/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7439025" y="1714500"/>
          <a:ext cx="1504950" cy="150495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0</xdr:col>
      <xdr:colOff>152400</xdr:colOff>
      <xdr:row>40</xdr:row>
      <xdr:rowOff>0</xdr:rowOff>
    </xdr:from>
    <xdr:to>
      <xdr:col>1</xdr:col>
      <xdr:colOff>510965</xdr:colOff>
      <xdr:row>44</xdr:row>
      <xdr:rowOff>142874</xdr:rowOff>
    </xdr:to>
    <xdr:pic>
      <xdr:nvPicPr>
        <xdr:cNvPr id="3" name="Picture 2" descr="Opel-Logo-2011-Slogan-Vector.svg"/>
        <xdr:cNvPicPr>
          <a:picLocks noChangeAspect="1" noChangeArrowheads="1"/>
        </xdr:cNvPicPr>
      </xdr:nvPicPr>
      <xdr:blipFill>
        <a:blip xmlns:r="http://schemas.openxmlformats.org/officeDocument/2006/relationships" r:embed="rId2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152400" y="7620000"/>
          <a:ext cx="968165" cy="981074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2</xdr:col>
      <xdr:colOff>219075</xdr:colOff>
      <xdr:row>41</xdr:row>
      <xdr:rowOff>19050</xdr:rowOff>
    </xdr:from>
    <xdr:to>
      <xdr:col>4</xdr:col>
      <xdr:colOff>35928</xdr:colOff>
      <xdr:row>42</xdr:row>
      <xdr:rowOff>114300</xdr:rowOff>
    </xdr:to>
    <xdr:pic>
      <xdr:nvPicPr>
        <xdr:cNvPr id="4" name="Picture 3" descr="Chevypnglogo.png"/>
        <xdr:cNvPicPr>
          <a:picLocks noChangeAspect="1" noChangeArrowheads="1"/>
        </xdr:cNvPicPr>
      </xdr:nvPicPr>
      <xdr:blipFill>
        <a:blip xmlns:r="http://schemas.openxmlformats.org/officeDocument/2006/relationships" r:embed="rId3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1438275" y="7829550"/>
          <a:ext cx="1036053" cy="29527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5</xdr:col>
      <xdr:colOff>200026</xdr:colOff>
      <xdr:row>40</xdr:row>
      <xdr:rowOff>57150</xdr:rowOff>
    </xdr:from>
    <xdr:to>
      <xdr:col>6</xdr:col>
      <xdr:colOff>367128</xdr:colOff>
      <xdr:row>43</xdr:row>
      <xdr:rowOff>180974</xdr:rowOff>
    </xdr:to>
    <xdr:pic>
      <xdr:nvPicPr>
        <xdr:cNvPr id="5" name="Picture 4" descr="Buick Logo.png"/>
        <xdr:cNvPicPr>
          <a:picLocks noChangeAspect="1" noChangeArrowheads="1"/>
        </xdr:cNvPicPr>
      </xdr:nvPicPr>
      <xdr:blipFill>
        <a:blip xmlns:r="http://schemas.openxmlformats.org/officeDocument/2006/relationships" r:embed="rId4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2638426" y="7677150"/>
          <a:ext cx="776702" cy="771524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7</xdr:col>
      <xdr:colOff>123826</xdr:colOff>
      <xdr:row>41</xdr:row>
      <xdr:rowOff>104775</xdr:rowOff>
    </xdr:from>
    <xdr:to>
      <xdr:col>9</xdr:col>
      <xdr:colOff>74362</xdr:colOff>
      <xdr:row>42</xdr:row>
      <xdr:rowOff>171450</xdr:rowOff>
    </xdr:to>
    <xdr:pic>
      <xdr:nvPicPr>
        <xdr:cNvPr id="6" name="Picture 5" descr="GMC-Logo.svg"/>
        <xdr:cNvPicPr>
          <a:picLocks noChangeAspect="1" noChangeArrowheads="1"/>
        </xdr:cNvPicPr>
      </xdr:nvPicPr>
      <xdr:blipFill>
        <a:blip xmlns:r="http://schemas.openxmlformats.org/officeDocument/2006/relationships" r:embed="rId5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3781426" y="7915275"/>
          <a:ext cx="1169736" cy="2667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10</xdr:col>
      <xdr:colOff>285751</xdr:colOff>
      <xdr:row>40</xdr:row>
      <xdr:rowOff>142875</xdr:rowOff>
    </xdr:from>
    <xdr:to>
      <xdr:col>12</xdr:col>
      <xdr:colOff>348763</xdr:colOff>
      <xdr:row>43</xdr:row>
      <xdr:rowOff>28575</xdr:rowOff>
    </xdr:to>
    <xdr:pic>
      <xdr:nvPicPr>
        <xdr:cNvPr id="7" name="Picture 6" descr="Cadillac logo.png"/>
        <xdr:cNvPicPr>
          <a:picLocks noChangeAspect="1" noChangeArrowheads="1"/>
        </xdr:cNvPicPr>
      </xdr:nvPicPr>
      <xdr:blipFill>
        <a:blip xmlns:r="http://schemas.openxmlformats.org/officeDocument/2006/relationships" r:embed="rId6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5162551" y="7762875"/>
          <a:ext cx="1282212" cy="5334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10</xdr:col>
      <xdr:colOff>381001</xdr:colOff>
      <xdr:row>45</xdr:row>
      <xdr:rowOff>180974</xdr:rowOff>
    </xdr:from>
    <xdr:to>
      <xdr:col>12</xdr:col>
      <xdr:colOff>178335</xdr:colOff>
      <xdr:row>52</xdr:row>
      <xdr:rowOff>57149</xdr:rowOff>
    </xdr:to>
    <xdr:pic>
      <xdr:nvPicPr>
        <xdr:cNvPr id="8" name="Picture 7" descr="50ppx"/>
        <xdr:cNvPicPr>
          <a:picLocks noChangeAspect="1" noChangeArrowheads="1"/>
        </xdr:cNvPicPr>
      </xdr:nvPicPr>
      <xdr:blipFill>
        <a:blip xmlns:r="http://schemas.openxmlformats.org/officeDocument/2006/relationships" r:embed="rId7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477001" y="8839199"/>
          <a:ext cx="1016534" cy="120967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7</xdr:col>
      <xdr:colOff>390525</xdr:colOff>
      <xdr:row>45</xdr:row>
      <xdr:rowOff>161925</xdr:rowOff>
    </xdr:from>
    <xdr:to>
      <xdr:col>9</xdr:col>
      <xdr:colOff>390114</xdr:colOff>
      <xdr:row>51</xdr:row>
      <xdr:rowOff>152399</xdr:rowOff>
    </xdr:to>
    <xdr:pic>
      <xdr:nvPicPr>
        <xdr:cNvPr id="9" name="Picture 8" descr="Holden logo.svg"/>
        <xdr:cNvPicPr>
          <a:picLocks noChangeAspect="1" noChangeArrowheads="1"/>
        </xdr:cNvPicPr>
      </xdr:nvPicPr>
      <xdr:blipFill>
        <a:blip xmlns:r="http://schemas.openxmlformats.org/officeDocument/2006/relationships" r:embed="rId8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657725" y="8820150"/>
          <a:ext cx="1218789" cy="1133474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5</xdr:col>
      <xdr:colOff>38100</xdr:colOff>
      <xdr:row>46</xdr:row>
      <xdr:rowOff>47625</xdr:rowOff>
    </xdr:from>
    <xdr:to>
      <xdr:col>7</xdr:col>
      <xdr:colOff>3790</xdr:colOff>
      <xdr:row>51</xdr:row>
      <xdr:rowOff>123825</xdr:rowOff>
    </xdr:to>
    <xdr:pic>
      <xdr:nvPicPr>
        <xdr:cNvPr id="10" name="Picture 9" descr="Baojun full logo.jpg"/>
        <xdr:cNvPicPr>
          <a:picLocks noChangeAspect="1" noChangeArrowheads="1"/>
        </xdr:cNvPicPr>
      </xdr:nvPicPr>
      <xdr:blipFill>
        <a:blip xmlns:r="http://schemas.openxmlformats.org/officeDocument/2006/relationships" r:embed="rId9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3086100" y="8896350"/>
          <a:ext cx="1184890" cy="10287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5</xdr:col>
      <xdr:colOff>276225</xdr:colOff>
      <xdr:row>56</xdr:row>
      <xdr:rowOff>68546</xdr:rowOff>
    </xdr:from>
    <xdr:to>
      <xdr:col>8</xdr:col>
      <xdr:colOff>19050</xdr:colOff>
      <xdr:row>57</xdr:row>
      <xdr:rowOff>85725</xdr:rowOff>
    </xdr:to>
    <xdr:pic>
      <xdr:nvPicPr>
        <xdr:cNvPr id="11" name="Picture 10" descr="Wuling logo.jpg"/>
        <xdr:cNvPicPr>
          <a:picLocks noChangeAspect="1" noChangeArrowheads="1"/>
        </xdr:cNvPicPr>
      </xdr:nvPicPr>
      <xdr:blipFill>
        <a:blip xmlns:r="http://schemas.openxmlformats.org/officeDocument/2006/relationships" r:embed="rId10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3324225" y="10822271"/>
          <a:ext cx="1571625" cy="207679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9</xdr:col>
      <xdr:colOff>171450</xdr:colOff>
      <xdr:row>55</xdr:row>
      <xdr:rowOff>172695</xdr:rowOff>
    </xdr:from>
    <xdr:to>
      <xdr:col>12</xdr:col>
      <xdr:colOff>381000</xdr:colOff>
      <xdr:row>57</xdr:row>
      <xdr:rowOff>133350</xdr:rowOff>
    </xdr:to>
    <xdr:pic>
      <xdr:nvPicPr>
        <xdr:cNvPr id="12" name="Picture 11" descr="Logo for FAW Jie Fang.jpg"/>
        <xdr:cNvPicPr>
          <a:picLocks noChangeAspect="1" noChangeArrowheads="1"/>
        </xdr:cNvPicPr>
      </xdr:nvPicPr>
      <xdr:blipFill>
        <a:blip xmlns:r="http://schemas.openxmlformats.org/officeDocument/2006/relationships" r:embed="rId1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5657850" y="10735920"/>
          <a:ext cx="2038350" cy="34165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>
    <xdr:from>
      <xdr:col>14</xdr:col>
      <xdr:colOff>28575</xdr:colOff>
      <xdr:row>17</xdr:row>
      <xdr:rowOff>109537</xdr:rowOff>
    </xdr:from>
    <xdr:to>
      <xdr:col>20</xdr:col>
      <xdr:colOff>2162175</xdr:colOff>
      <xdr:row>38</xdr:row>
      <xdr:rowOff>142875</xdr:rowOff>
    </xdr:to>
    <xdr:graphicFrame macro="">
      <xdr:nvGraphicFramePr>
        <xdr:cNvPr id="2" name="Chart 1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2"/>
        </a:graphicData>
      </a:graphic>
    </xdr:graphicFrame>
    <xdr:clientData/>
  </xdr:twoCellAnchor>
</xdr:wsDr>
</file>

<file path=xl/drawings/drawing21.xml><?xml version="1.0" encoding="utf-8"?>
<xdr:wsDr xmlns:xdr="http://schemas.openxmlformats.org/drawingml/2006/spreadsheetDrawing" xmlns:a="http://schemas.openxmlformats.org/drawingml/2006/main">
  <xdr:twoCellAnchor editAs="oneCell">
    <xdr:from>
      <xdr:col>14</xdr:col>
      <xdr:colOff>171450</xdr:colOff>
      <xdr:row>9</xdr:row>
      <xdr:rowOff>114301</xdr:rowOff>
    </xdr:from>
    <xdr:to>
      <xdr:col>18</xdr:col>
      <xdr:colOff>446359</xdr:colOff>
      <xdr:row>13</xdr:row>
      <xdr:rowOff>9525</xdr:rowOff>
    </xdr:to>
    <xdr:pic>
      <xdr:nvPicPr>
        <xdr:cNvPr id="2" name="Picture 1" descr="http://www.annualreports.com/HostedData/CompanyLogos/tco.PNG"/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7486650" y="1828801"/>
          <a:ext cx="2713309" cy="657224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</xdr:wsDr>
</file>

<file path=xl/drawings/drawing22.xml><?xml version="1.0" encoding="utf-8"?>
<xdr:wsDr xmlns:xdr="http://schemas.openxmlformats.org/drawingml/2006/spreadsheetDrawing" xmlns:a="http://schemas.openxmlformats.org/drawingml/2006/main">
  <xdr:twoCellAnchor editAs="oneCell">
    <xdr:from>
      <xdr:col>14</xdr:col>
      <xdr:colOff>9525</xdr:colOff>
      <xdr:row>9</xdr:row>
      <xdr:rowOff>0</xdr:rowOff>
    </xdr:from>
    <xdr:to>
      <xdr:col>18</xdr:col>
      <xdr:colOff>38100</xdr:colOff>
      <xdr:row>16</xdr:row>
      <xdr:rowOff>38100</xdr:rowOff>
    </xdr:to>
    <xdr:pic>
      <xdr:nvPicPr>
        <xdr:cNvPr id="2" name="Picture 1" descr="Image result for timken logo"/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7324725" y="1714500"/>
          <a:ext cx="2466975" cy="13716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>
    <xdr:from>
      <xdr:col>13</xdr:col>
      <xdr:colOff>585787</xdr:colOff>
      <xdr:row>18</xdr:row>
      <xdr:rowOff>9524</xdr:rowOff>
    </xdr:from>
    <xdr:to>
      <xdr:col>21</xdr:col>
      <xdr:colOff>19050</xdr:colOff>
      <xdr:row>41</xdr:row>
      <xdr:rowOff>95249</xdr:rowOff>
    </xdr:to>
    <xdr:graphicFrame macro="">
      <xdr:nvGraphicFramePr>
        <xdr:cNvPr id="3" name="Chart 2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</xdr:wsDr>
</file>

<file path=xl/drawings/drawing23.xml><?xml version="1.0" encoding="utf-8"?>
<xdr:wsDr xmlns:xdr="http://schemas.openxmlformats.org/drawingml/2006/spreadsheetDrawing" xmlns:a="http://schemas.openxmlformats.org/drawingml/2006/main">
  <xdr:twoCellAnchor>
    <xdr:from>
      <xdr:col>13</xdr:col>
      <xdr:colOff>514350</xdr:colOff>
      <xdr:row>7</xdr:row>
      <xdr:rowOff>157161</xdr:rowOff>
    </xdr:from>
    <xdr:to>
      <xdr:col>20</xdr:col>
      <xdr:colOff>1828800</xdr:colOff>
      <xdr:row>28</xdr:row>
      <xdr:rowOff>161924</xdr:rowOff>
    </xdr:to>
    <xdr:graphicFrame macro="">
      <xdr:nvGraphicFramePr>
        <xdr:cNvPr id="2" name="Chart 1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</xdr:wsDr>
</file>

<file path=xl/drawings/drawing24.xml><?xml version="1.0" encoding="utf-8"?>
<xdr:wsDr xmlns:xdr="http://schemas.openxmlformats.org/drawingml/2006/spreadsheetDrawing" xmlns:a="http://schemas.openxmlformats.org/drawingml/2006/main">
  <xdr:twoCellAnchor editAs="oneCell">
    <xdr:from>
      <xdr:col>14</xdr:col>
      <xdr:colOff>0</xdr:colOff>
      <xdr:row>11</xdr:row>
      <xdr:rowOff>0</xdr:rowOff>
    </xdr:from>
    <xdr:to>
      <xdr:col>17</xdr:col>
      <xdr:colOff>538843</xdr:colOff>
      <xdr:row>14</xdr:row>
      <xdr:rowOff>0</xdr:rowOff>
    </xdr:to>
    <xdr:pic>
      <xdr:nvPicPr>
        <xdr:cNvPr id="2" name="Picture 1" descr="United Technologies.svg"/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7315200" y="2095500"/>
          <a:ext cx="2367643" cy="5715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>
    <xdr:from>
      <xdr:col>14</xdr:col>
      <xdr:colOff>19049</xdr:colOff>
      <xdr:row>14</xdr:row>
      <xdr:rowOff>138111</xdr:rowOff>
    </xdr:from>
    <xdr:to>
      <xdr:col>21</xdr:col>
      <xdr:colOff>114299</xdr:colOff>
      <xdr:row>37</xdr:row>
      <xdr:rowOff>9524</xdr:rowOff>
    </xdr:to>
    <xdr:graphicFrame macro="">
      <xdr:nvGraphicFramePr>
        <xdr:cNvPr id="3" name="Chart 2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</xdr:wsDr>
</file>

<file path=xl/drawings/drawing25.xml><?xml version="1.0" encoding="utf-8"?>
<xdr:wsDr xmlns:xdr="http://schemas.openxmlformats.org/drawingml/2006/spreadsheetDrawing" xmlns:a="http://schemas.openxmlformats.org/drawingml/2006/main">
  <xdr:twoCellAnchor editAs="oneCell">
    <xdr:from>
      <xdr:col>14</xdr:col>
      <xdr:colOff>0</xdr:colOff>
      <xdr:row>8</xdr:row>
      <xdr:rowOff>19050</xdr:rowOff>
    </xdr:from>
    <xdr:to>
      <xdr:col>18</xdr:col>
      <xdr:colOff>600075</xdr:colOff>
      <xdr:row>16</xdr:row>
      <xdr:rowOff>38100</xdr:rowOff>
    </xdr:to>
    <xdr:pic>
      <xdr:nvPicPr>
        <xdr:cNvPr id="2" name="Picture 1" descr="http://activatetucson.org.s101150.gridserver.com/wp-content/uploads/2011/07/united-healthcare-logo.jpg"/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7315200" y="1543050"/>
          <a:ext cx="3038475" cy="154305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>
    <xdr:from>
      <xdr:col>14</xdr:col>
      <xdr:colOff>4761</xdr:colOff>
      <xdr:row>16</xdr:row>
      <xdr:rowOff>176212</xdr:rowOff>
    </xdr:from>
    <xdr:to>
      <xdr:col>20</xdr:col>
      <xdr:colOff>2343149</xdr:colOff>
      <xdr:row>38</xdr:row>
      <xdr:rowOff>152400</xdr:rowOff>
    </xdr:to>
    <xdr:graphicFrame macro="">
      <xdr:nvGraphicFramePr>
        <xdr:cNvPr id="3" name="Chart 2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</xdr:wsDr>
</file>

<file path=xl/drawings/drawing26.xml><?xml version="1.0" encoding="utf-8"?>
<xdr:wsDr xmlns:xdr="http://schemas.openxmlformats.org/drawingml/2006/spreadsheetDrawing" xmlns:a="http://schemas.openxmlformats.org/drawingml/2006/main">
  <xdr:twoCellAnchor editAs="oneCell">
    <xdr:from>
      <xdr:col>14</xdr:col>
      <xdr:colOff>0</xdr:colOff>
      <xdr:row>11</xdr:row>
      <xdr:rowOff>0</xdr:rowOff>
    </xdr:from>
    <xdr:to>
      <xdr:col>14</xdr:col>
      <xdr:colOff>304800</xdr:colOff>
      <xdr:row>12</xdr:row>
      <xdr:rowOff>114300</xdr:rowOff>
    </xdr:to>
    <xdr:sp macro="" textlink="">
      <xdr:nvSpPr>
        <xdr:cNvPr id="29703" name="AutoShape 7" descr="data:image/jpeg;base64,/9j/4AAQSkZJRgABAQAAAQABAAD/2wCEAAkGBxQSEhMSExQWFhUVGRgVFxgXGRUXGBwfFRoXFxkUHRoYICggGBslGxQXIT0hJSkrLi4uFx8zODMsNygtLisBCgoKDg0OGxAQGzQkICQwLiwsLCw0LCwsLCwsLCwsLCwsLCwsLCwsLCwsLCwsLCwsLCwsLCwsLCwsLCwsLCwsLP/AABEIAG8BTgMBEQACEQEDEQH/xAAcAAEAAgMBAQEAAAAAAAAAAAAABgcDBAUCCAH/xABIEAABAwIBCAQJCAgGAwAAAAABAAIDBBEhBQYHEjFBYXEyUYGREyJCUnKSobHRFDM0U7LBwsMWFyNUYoKi0hUkNYOz8HOj8f/EABoBAQACAwEAAAAAAAAAAAAAAAAEBQECAwb/xAAzEQACAQIEAwUJAQADAQEAAAAAAQIDBBESITFBUYEFFDNhsRMVIjJScZGhwdEjQvDhJP/aAAwDAQACEQMRAD8AvFAcjLOWxD4rRrP9g5/BdqVHNq9jjUq5dFuRylzpliLzIPCXxA2WPds4KTK3jLDDQjxuJLHHU5NdnNPKTd5aDuYdX2jFbO2puLj++JpKtN8TjyON7kk8Tdedr0ZUp5ZGccTYpMpzRnxJXt4axt3HBc1OS2ZspNbMluRM8iSG1AHpt+8feFJhdcJHeFXmTFjw4Aggg4gjYpieJ3PSAIAgCAIAgCAIAgCAIAgCAIAgCAIAgCAIAgCAIAgCAIAgCAIAgCAIAgCA5+V63wbQG9J2zhxXSnDM9TnUngtCLT0+8qWpEVo41W1d4s4s4Fb4juBWz0MIQT3wKh3lv7aGm62/w2WhtMYvNs6JG3DGtGzdIlmauUDGRE7oO2cD8CpFtXyyyvZkiGmhMFZnQIAgCAIAgCAIAgCAIAgCAIAgCAIAgCAIAgCAIAgCAIAgCAIAgCAIAgCAjM8vhJ3ncDqj+XD33UpLLAiyeMj8yk0AYJASIvWqXEjSOLlGLWY7rGI7F0axRonqcWnkXNM3ZIKE6w4jAqg7So+zqZltL14nWGp1aaC6q2zvFHUp4rLU6pEyoZteNrt9sezBXdGeeCZsbC6gIAgCAIAgCAIAgCAIAgCAIAgCAIAgCAIAgCAIAgCAIAgCAIAgCAIAgIPTzWcb7bn3qe1oQU9T3WVNwkYmZM4FW9SIo4SNCR1rk7AtzQjlM1cUdWSPN8XfY7CPcoHaq/8Az48mjej82BJmBeZxxJhtRNWyNiS5G+b7Sra08MybykgIAgCAIAgCAIAgCAIAgCAIAgCAIAgCAIAgCAIAgCAIAgCAIAgCAIAgIBlQeDnkb/ESOTsR71Y0/igmQJ6SaNKadbpGjZzqiUbSuqObONWTl+Awb71q3ibJYHiCBYSBK8lZNdFi8WcRgDuC8/2peKp/xQ2W75kqjTcdWdRgVQiQbkLV0RsiS5OjtGOOPere3jhTQIHpblc00mq4i4mvYkfVdSuuzkmpY+X9K3tBtOOHn/Cv/lT/AD3+s74qyyx5FdmfMfKn+e/1nfFMseQzPmfoq5PrH+s74rGWPIZpczeoc46qI3ZPJyc4vHKzrrnO3pS3idIV6kdpf0svMvO4Vd45AGzNF8Njx5w6j1hVV1a+y+KOxaW1z7XR7kqdsKhks+fX1T7nx37T5TvivSqMeR53M+ZbWjV5NCwkknXkxJJPSPWqa+WFZ4eRb2TxpLqSlQyWEAQBAEAQBAEAQBAEAQBAEAQBAEAQBAEAQBAEAQEbzpyM+VzHxC56LsQOR947lKoVVFNSI1ak5NNHDyrm5LFD4UkOt0mi+A67713p14ylgcZ0ZRjiReWK6kYHDE38n5syy46uo3rdh3DaVEq3dKnxxfkdoUZyJbkrIUVPiPGf5x+4blUXF5OrpsuRMp0Yw+5uVEYcLEKDJJ7nXA0DSEHDFccmGxjA3cn0pc4DdvXejSc5YAkICtgVzpe6VJym/JVp2btLp/Ss7R3j1/hEs1IGyVlOx7Q5rn2IOw4FTbiTjSk0Q6CTqxTLd/Rek/d4/VVJ3ir9TLnu9L6UeX5q0ZFvk8fdZZ7zV+pju9L6UV5n3mq2kLZYifBPOrqnEtO3bvBF9vUrO0uXVxjLdFbdWypfFHZkbyXWOhmilbtY4O544jkRcdqlVIKcXF8SNTk4yUlwL/BuOa82ehIUdGdN9bP3xf2Kf7xqcl+/9IHu+nzf6/wkuQckMpIRDG5zmgk3fYnxjc9EAexRa1V1ZZmS6VJUo5UdFcjoEBikqWNNnPaDxIHvWVFvZGHJLcyA32LBk/UAQBAeZJA0XJAHWTYLKWOxhvAxNrYzgJGE+k34rOSXIxnjzPc07WNLnua1o2lxAHeVhJt4Iy2ksWRnKmf1JFcNcZT1MGHrHBS6djVlvp9yLUvaUdtfsSaCUPa1w2OAI7RdRGsHgSk8ViZFgyeJJWtF3EAcSB71lJvYw2luIpWuxa4EcCD7kaa3Caex7WDIQBAEB+EoDxHM13RcDyIPuWWmtzCaexkWDIQBAEB+EXwKA5bMjRRm8cbR2Y9i515VZ8cVyNI04x2R+PcoDOhhc5aNgxOK1xMmWnpXP2bOtdKdKU9jB16eAMFh2qxp01BYIwZVuCuNL3SpOU35KtOzdpdP6VnaO8ev8ItmZ9OpvT/C5TLrwZEW28WJeC8+XoQED0r1zRFFDca7na9t4a0EX7Sbdh6lY9nweZy4FffzWVR4lc5PpXSyxxNF3Pc1o7Tt5AY9itJyUYuT4FbCLlJJcS/w2zbDcLdy83uz0JQT6+W5/aybT5b/AIr0ahHkvweezy5v8stjRvK51EwucXHXkxcST0jvKpr5JVnh5FvZNuksfM7eWMqR00TpZDZrd28nc0cSuFOnKpLLEkVKkacczKjy9nhUVJIDjHHuYwkYcXDEn2K6o2lOmtsWU9W6nU8kR3VHUpWJFwRt5OylLAdaGRzPROB5jYVznTjNYSWJvCcofK8C0cy88hVfsZrNmGy2AeBvHU7h/wDBUXVp7P4o7ehbW117T4Zb+pL1CJhX+fGejo3mnpjZzcJJNtj5rePWVZWlmpLPPoiuurtxeSHVlftZNUyAWfNIdm159uwexWWMKceSK7CVR82dKXMysa0uNO6wxIBY49wNz2Lkruk3hmOrtKqXy+hxX36Jv4u43wPI7CpC5nDyOtkHNyWs1vBFni7Q51jjsNrbOK4VriNL5jtSoSq/KXHkiJ0NNG2UjWjYA83w8UYm53YKjqNTm3Hiy6ppxglLgiu86c/ZJHOjpjqRjDXHTdxHmj2qzt7KMVjPV8itr3kpPCGi5kSho5qhxc1kkzt7g1zz2nFTXOFNYNpfohqEpvHBv9nmSnlp3jWbJC/dcOjdzBwKypRmtHivyYyyg9sH+CZ5o59va9sNUdZhwEh6TTu1utvHaFAubJNZqe/InW9408s9uZZwKqS1Ki0hVcja6UNke0WZgHOA6A3Aq7soRdFYrmU15KSqvB8jqZgZZ8DBVzTPc5rCzpOLjcg2aL7yVxvKWacYxW52tKuWEpSZFc4c4Zqt5MjiGeTGD4oG7DeeJUyjQhSWm/MiVq8qr+LbkcqJ2qQ5psRsIwPeF2eujOK01RYWYmeT3SMpqg62tgx56V9zXdd9gPXZVl3aRUXOHVFla3TbUJ9GWOqssggCAIAgPD4gdoWsoRlugYTQs6j3lcnbwB6ZRsHk9+K2jQguAM66gIAgK40vdKk5Tfkq07N2l0/pWdo7x6/wgmT6x0MjJWW1mG4uLjq2dqsZwU4uL4kCEnCSkuBI/wBYNb50fqBRe40ST32qeJM/q0i2uwcmC/tWVY0VwDvapwi59RLd8g13nF8jrDtO5SMFTjotPIj6zlq9fMtLMnNOOmHhi9ssjhg5uLGg+ad9+tVF1dSqfDhgi1trZU/ixxZLHbCoRMPnd+08yvTo82W9oy+gs9OT7RVJf+M+hc2Pgrr6kN0k5XM1SYgfEhwt/Eek73DsPWp1jSy083FkK9qZqmXgvU0MzMg/LJ9V1xGwaz7bxfBvC/uuul1X9lDFbvY521H2s8Hsi46WgijbqMja1uywA/6VRynKTxbLqMIxWCRENIGa8boX1MTQx8Y1naosHNG24G8DG/BTrO5kpKEtmQru3i4ua3RWMEzmOa9ps5pDmnqLTcFWzSawZVptPFF7ZHyiJ6aOceWy54EYEd4K87Up5JuJf0554KRQz5S4lztriXHmcT7SvR4JaI8/i3qy1NFdI1tM6UAa73uBO+zbAN5bT2qn7Qk3UUeCRbWEUqebmyaqATiptKNK1lW1zcDJGHOHEEjW7QB3K5sJN08HwZUX0UqmK4o1dG87m10YGx7XtdyDS4e1o71vfJOi/I0s21VRKtKWVjHEynacZbl3otth2n3FQ7Clmk5vgS76rhHIuPoQHNrJXyqpjh2Am7j1Nbifh2hWVer7Om5FfRp+0mol40dKyJjY42hrWiwAXn5Scniy+jFRWCMOVsmR1MbopWgtPeDucDuIWadSVOWaJrUpxnHLIorKdEYZZIXYlji3nbf2hehpzU4qS4lBOGSTi+Ba+jjKpnpA1xu6E+DJ3kbWnuw/lVPe0lCpiuOpb2dRzp4PgQXSN9Pl5R/YCsLLwV1IF54z6HKyPTyVD2UrDYSPBP8AKDdx4Btyu1WUYJ1HwONNSm1TXEt/JGa9NTsDWxtcd7ngOceOOzkFSVLmpUeLZc07enTWCRE9I+bUUcfymJoYQ4NeG4NIdgHW3G9h2qbY3EnLJLXkRL2hFRzxK/p5Sx7Xja1wd3G6spLFNFcng8T6DhfdoPWAe9eaejPRI9rBkIAgCAIAgCAIAgCArjS90qTlN+SrTs3aXT+lZ2jvHr/CF5BoRPURQuJAkdqki1xgThfDcp9abhByXAhUoZ5qL4lg/qxg+vm/9f8Aaq33jP6V+/8ASw93w+p/r/D8OjGDdPN2+D/tT3jP6V+x7vj9T/X+ETzpzQko7Pv4SI4a4FiDuDhu5qZb3UaumzIle1lS13Rq5sZxSUcgLTeMnx2biN5HU629b16Easdd+DNKFeVJ6bcUXZDO17A9pu1zdYHgRdUDTTwZepprFHz2/aeZXpkecLe0Z/QG+nJ9oqkvvGfQuLHwV1KpylKXzSuPlPee9xVzBYRS8ipm8ZN+ZYeiSL9lUP3l7W+q2/41Wdov4oryLLs9fDJ+ZPlWlgYquIPY9h2Oa5p5EEFZi8GmYksU0fPQHWvTHnEW1otm1qIt8yV7e8Nf+Mqmv1hVx5ot7B40sOT/APpCc9M230srnhpMLyS1w2DWx1D1fep9rcKpHB7og3NB05YrZn7mfnY6iLmObrxPOsQDZwNrawvgcAMOCxc2qrarRmbe5dLRrFExl0k0wbdrJXHqsB7SVCXZ9THVomu/p4aJldZfyu+rmdM8AXAa1o2NaL2bx2k8yVZ0aSpQyorKtV1JZmTrRrm46O9VKC0uGrG07bHa8jdewVffXCl/xx6lhZUHH45dCP6TZS6uI8yNjR7XfiUmwWFHqyNevGr0RwMlZVkpn+EicGusW3IBwNiRjyCk1KUaiwkR6dSVN4xOv+ndb9aPVZ8Fw7lR5HbvtXmP07rfrR6rPgncqPId9q8zh19a6aR0shBe43JwG62wclIhBQjlWxwnNzeZk30RzftKhl/JY72kKv7RWkWTuz3rJfY4+kb6fLyj+wF3svBXU43njPob2iqEGqkd5sZt/MR8Fz7QeFNLzOlgsajfkWsqctiN6Rf9Pn5xf8salWXjx6+jIt74L6eqKYfsPJXy3KR7H0LR/Ns9FvuC8xLdnpFsZlgyEAQBAEAQBAEAQBAVxpe6VJym/JVp2btLp/Ss7R3j1/hFszPp1N6f4XKZdeDIi23ixLwXny9CA42eQaaKp1tngz3+T7bLvbY+1jhzOFzh7KWPIo5egKIubMCQuyfDfcHtHJrnAewKivFhWZd2jxoopp+08yr1FIW9oz+gs9OT7RVJfeM+hc2Pgrr6lW5bpzHUTsPkyP8AaSR7CFb0pZoJ+RU1Y5ZteZPdEk41KiPeHNf3jVP2Qq7tFaxZYdnvSSLAVaWJr5RqBHFJIdjGOcf5QT9y2hHNJJcTWcssW3wPnxuxelPOLYtrR3aHJ7pX4NLpJSeDfFJ7o1TXvx18q8l/78lxZ/DRzPzf/vwQLODOKatksXFsZIDIwbNFzgT1nirGjQhRj58yvq15VZeXIncejel8G1rnS64HjPa4C55EEAdir32hUzYrDAn9wp4Ya4mAaMoL/PTW/wBu/fqrb3jP6V+zX3fD6n+v8O1knM2kpyHNj13DY6Q6x5gbB2BR6l3Vno3+CRTtacNUvySBRiQVDpOhLa0nc+Njh2azfw+1Xdg8aX2ZTXywq9Dzo1ax1Zqva1wdG6wcARcFp2Hfa6X2KpYrmLLD2uD5Fq/4ZD9TH6jfgqf2k+bLfJHkP8Mh+pj9RvwT2k+bGSPIf4bB9VF6jPgntJ82MkeRlgpI2G7GMaT5rQPcsOTe7MqKWyKh0jfT5eUf2Arqy8FdSmvPGfQ6mib5+f0G/aXLtH5I/c69n/NItBVBakb0i/6fP/tf8salWXjx6+jIt74L6eqKYfsPJXy3KR7H0LR/Ns9FvuC8xLdnpFsZlgyEAQBAEAQBAEAQBAVxpe6VJym/JVp2btLp/Ss7R3j1/hDM361sFTDM+5ax1zbbsI+9T60HOm4riQqM1Cak+BY/6yKXzZfVHxVV7vqeRZ9+p+Z+HSRTeZL3D4rPu+pzQ7/T8yJZ2Z5vrG+CY3wcV7kE3c4jZcjADgO9TLe0VJ5m8WQ7i6dVYJYIjEcZcQ1oJJIAAxJJwACmNpLFkRLHRF7ZByf8npood7G2PM4n2krztapnqOR6ClDJBRKIftPMr0SPPlvaMvoLPTk+0VSX/jPoXNj4K6+pGdKGRSyUVLR4kgDX8HDYeRFu0cVLsKyccj3RFvqTUs62ZHM2ctuo5xKBdp8V7etp224jaFKr0VVhlfQjUKzpSzLqWvS530b263h2N4POq4cLFU0rWqnhlLeN1SaxzESz6zyjljNPTnWDum/ECw8kX2361NtLSUZZ59EQ7q6jKOSHUhGTaF88rIYxdzzbl1uPADFWE5qEXJkCEHOSii7KnI4+RPpGGwMTomniWkA9+KoI1f8AlVR88S8lSTpOmuWBR08Lo3OY8FrmmxB2ghegTUliiiaaeDJVQaQqqNgYRHJYWDnB2t2kEA9yhzsKcnisUS4X1SKw3Nn9ZdR9VD/X/ctfd1Pmzbv8+SPTNJk++GIjgXj23Kx7uhzZn3hPkiSZvZ9w1LhG8GKR2ABN2k9QdhjzAUWtZTprFaok0byE3g9Ga+k7I5lhbOwXdDfWt5h2nsIB5XW1hVyzyvj6mt9SzRzLh6FaZLr3QSxzM6TDcdR3EHgQSO1WtSCnFxfErITcJKS4Fv5HzxpZ2AmVsbt7JHBpB4E4O7FSVLSpB7Y/Yuad1Tmt8Pue8rZ30sDSfCskduZG4PJPVhgO1KdrVm9sPuKl1Tgt8fsVBlLKkk0z5yS17zfxSRYDAC46gAOxXUKcYQUOCKadRym58WWzmFRSx0odM57nyHXs8uJa3yR42w2x7VTXc4yqYRWiLi0hKNPGW7K/0jfT5eUf2ArKy8FdSuvPGfQ6mib5+f0G/aXLtH5I/c69n/NItBVBakb0i/6fP/tf8salWXjx6+jIt74L6eqKYfsPJXy3KR7H0LR/Ns9FvuC8xLdnpFsZlgyEAQBAEAQBAEAQBAQXSZkieoNN4GN0moJda1sNbwVtp/hPcrCxqwpqWZ4bf0r72lObjlWO/wDCE/olW/uz/wCj4qw71R+ohd2rfT6D9Eq392f/AEfFO9UfqHdq30+g/RKt/dn/ANHxTvVH6h3at9PobVLmNWvOMQYOt7m/hJK0le0VxxNo2lZ8MCdZqZkspXCWR3hJd2Fmt5DeeJVdcXkqqyrRE+haKm8z1ZK3bFDJhSLs0q25/wAs/b/B8Vfq6o/UUXdq30+hZuYNDJBRtjlYWPDnmxtfFxI2KqvJxnVbi8VoWlpCUKWElg9TtV9GyaN0UjdZjhYj7+B4qPCbhLNHc7zipLKyrcu5gTxEmAeGj3WsHjgRv7O5XFG+hJfHo/0VNWynH5dV+yOPyRUA2NPMD/4pPgpXtab/AOy/KI3s5r/q/wAM6OS8z6ucj9k6Nu90oLLdh8Y9y5VLulDjj9jrTtas+GH30LOzWzXjomm3jyO6Tz9kDc1VFxcyrPy5FpQt40l5mfOjLbaOB0pGs7osb1uOy/DetaFF1Z5TavVVKGYqmljmynVgOcNdwu51rBrW8N9r27QrmThbU9Nioip3FTXc7c+jScHxZY3DjrD4qOu0IcUSHYT4Mxfq3qfPi73fBbe8KfJmO4VOaNauzAq42lwDJAMbMd43YCMVtC+pSeGxpKyqxWK1IsRbgR2FTCIXXmVlE1FHG9+LhrMdx1SW37RY9qoLqmqdVpF5bVHUpJsjGc+j0lzpKS2OJiOFvRPVwPepdC+wWWp+SLXstc1P8EKqchVMZs6nmHKNzh6zQR7VYRrU5bSX5IMqVSO8X+D3SZu1Uhsynl5uY5g732CxKvSjvJCNGpLaL9PUnWa2YAjc2WpIc5uLYxi0HcXHyuWxV1xfZllh+SwoWWV5p/gnqriwKuz5zeqZqySSKFz2EMs4atsGgHaetW9pXpwpJSeDKq6oVJVW4rFHQ0b5Fnp5pXTROYHMABNsTfZgVyvq0JxSi8TpZUpwk3JYFgqtLE4WfFG+aimjiaXvd4OzRa5tIxx28ASpFpOMKqcttfQj3UJTpNR309UVW7NGtsf8s/8Ao+KuFdUfqKl21bD5fQuSdrxTkMuJAzxbWJuBsxwxIsqJYZ9di7ljl03OFX1GUG4Rt1hfpFrCeqxGA3Xv/FwUmEaD+ZnCcqy2JUoZKCAIAgCAIAgCAIAgCAIAgCAIAgCAIAgCAIAgCAgulmFxghcNjZDfhrNIBVh2c1na8iBfpuCfmQLNzLDqSdkwFwPFc3rado54X5hWVekqsHFlfRqunNSRb2TM6KWcAtmYCfJeQ13cdvYqSpbVYbouIXFOezOsJB1jvC44M74nNyrnFTU7SZJWXAwYHAvPJoxXWnb1JvRHGpXpw3ZSNbP4SR77W13Odb0je3tV/COWKXIo5PNJvmXNmTk11PRxMeLPN3uHUXkm3YLDsVFdVFUqtrYurWm4U0nud1RyQEAQBAEAQBAEAQBAEAQBAEAQBAEAQBAEAQBAEAQBAEAQBAEAQBAEAQBAEBr19GyaN0UjdZjxYj/uw8VtCbhLNHc1nBTWVlbZY0cSsJNO8SN3NcdVw4X2H2K1pdoRfzrArKljJfI8SKV2R5oSRJHq2/iYfcSpkKsJfKyHKlOPzI0WQ3NgBfsXRywOainwO7kzM+qmtqRgN85zmAdwJPsUepd0obskU7WpLZE8zYzEjp3CWV3hZBi0Wsxp6wN54lV1e9lUWWOiLChZxg80tWTFQSaEAQBAEAQBAEAQBAEAQBAf/9k="/>
        <xdr:cNvSpPr>
          <a:spLocks noChangeAspect="1" noChangeArrowheads="1"/>
        </xdr:cNvSpPr>
      </xdr:nvSpPr>
      <xdr:spPr bwMode="auto">
        <a:xfrm>
          <a:off x="7315200" y="2095500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14</xdr:col>
      <xdr:colOff>47625</xdr:colOff>
      <xdr:row>11</xdr:row>
      <xdr:rowOff>0</xdr:rowOff>
    </xdr:from>
    <xdr:to>
      <xdr:col>17</xdr:col>
      <xdr:colOff>540768</xdr:colOff>
      <xdr:row>15</xdr:row>
      <xdr:rowOff>47625</xdr:rowOff>
    </xdr:to>
    <xdr:pic>
      <xdr:nvPicPr>
        <xdr:cNvPr id="12" name="Picture 11" descr="Biogen.svg"/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7362825" y="2095500"/>
          <a:ext cx="2321943" cy="80962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>
    <xdr:from>
      <xdr:col>14</xdr:col>
      <xdr:colOff>14286</xdr:colOff>
      <xdr:row>16</xdr:row>
      <xdr:rowOff>28575</xdr:rowOff>
    </xdr:from>
    <xdr:to>
      <xdr:col>20</xdr:col>
      <xdr:colOff>2343149</xdr:colOff>
      <xdr:row>38</xdr:row>
      <xdr:rowOff>47625</xdr:rowOff>
    </xdr:to>
    <xdr:graphicFrame macro="">
      <xdr:nvGraphicFramePr>
        <xdr:cNvPr id="2" name="Chart 1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</xdr:wsDr>
</file>

<file path=xl/drawings/drawing27.xml><?xml version="1.0" encoding="utf-8"?>
<xdr:wsDr xmlns:xdr="http://schemas.openxmlformats.org/drawingml/2006/spreadsheetDrawing" xmlns:a="http://schemas.openxmlformats.org/drawingml/2006/main">
  <xdr:twoCellAnchor editAs="oneCell">
    <xdr:from>
      <xdr:col>14</xdr:col>
      <xdr:colOff>0</xdr:colOff>
      <xdr:row>9</xdr:row>
      <xdr:rowOff>0</xdr:rowOff>
    </xdr:from>
    <xdr:to>
      <xdr:col>18</xdr:col>
      <xdr:colOff>295932</xdr:colOff>
      <xdr:row>10</xdr:row>
      <xdr:rowOff>161925</xdr:rowOff>
    </xdr:to>
    <xdr:pic>
      <xdr:nvPicPr>
        <xdr:cNvPr id="2" name="Picture 1" descr="Avalanche Biotechnologies"/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7315200" y="1714500"/>
          <a:ext cx="2734332" cy="35242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>
    <xdr:from>
      <xdr:col>13</xdr:col>
      <xdr:colOff>581025</xdr:colOff>
      <xdr:row>12</xdr:row>
      <xdr:rowOff>61912</xdr:rowOff>
    </xdr:from>
    <xdr:to>
      <xdr:col>20</xdr:col>
      <xdr:colOff>1352550</xdr:colOff>
      <xdr:row>36</xdr:row>
      <xdr:rowOff>152400</xdr:rowOff>
    </xdr:to>
    <xdr:graphicFrame macro="">
      <xdr:nvGraphicFramePr>
        <xdr:cNvPr id="3" name="Chart 2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</xdr:wsDr>
</file>

<file path=xl/drawings/drawing28.xml><?xml version="1.0" encoding="utf-8"?>
<xdr:wsDr xmlns:xdr="http://schemas.openxmlformats.org/drawingml/2006/spreadsheetDrawing" xmlns:a="http://schemas.openxmlformats.org/drawingml/2006/main">
  <xdr:twoCellAnchor editAs="oneCell">
    <xdr:from>
      <xdr:col>13</xdr:col>
      <xdr:colOff>600075</xdr:colOff>
      <xdr:row>8</xdr:row>
      <xdr:rowOff>123826</xdr:rowOff>
    </xdr:from>
    <xdr:to>
      <xdr:col>18</xdr:col>
      <xdr:colOff>271516</xdr:colOff>
      <xdr:row>12</xdr:row>
      <xdr:rowOff>28576</xdr:rowOff>
    </xdr:to>
    <xdr:pic>
      <xdr:nvPicPr>
        <xdr:cNvPr id="3" name="Picture 2" descr="http://content.edgar-online.com/edgar_conv_img/2013/05/14/0001193125-13-219925_G500108G98Q74.JPG"/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8524875" y="1647826"/>
          <a:ext cx="2719441" cy="66675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>
    <xdr:from>
      <xdr:col>13</xdr:col>
      <xdr:colOff>361950</xdr:colOff>
      <xdr:row>14</xdr:row>
      <xdr:rowOff>42862</xdr:rowOff>
    </xdr:from>
    <xdr:to>
      <xdr:col>20</xdr:col>
      <xdr:colOff>2171700</xdr:colOff>
      <xdr:row>38</xdr:row>
      <xdr:rowOff>47626</xdr:rowOff>
    </xdr:to>
    <xdr:graphicFrame macro="">
      <xdr:nvGraphicFramePr>
        <xdr:cNvPr id="2" name="Chart 1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</xdr:wsDr>
</file>

<file path=xl/queryTables/queryTable1.xml><?xml version="1.0" encoding="utf-8"?>
<queryTable xmlns="http://schemas.openxmlformats.org/spreadsheetml/2006/main" name="q?s=MRO" adjustColumnWidth="0" connectionId="5" autoFormatId="16" applyNumberFormats="0" applyBorderFormats="0" applyFontFormats="1" applyPatternFormats="1" applyAlignmentFormats="0" applyWidthHeightFormats="0"/>
</file>

<file path=xl/queryTables/queryTable2.xml><?xml version="1.0" encoding="utf-8"?>
<queryTable xmlns="http://schemas.openxmlformats.org/spreadsheetml/2006/main" name="hp?s=MRO" adjustColumnWidth="0" connectionId="6" autoFormatId="16" applyNumberFormats="0" applyBorderFormats="0" applyFontFormats="1" applyPatternFormats="1" applyAlignmentFormats="0" applyWidthHeightFormats="0"/>
</file>

<file path=xl/queryTables/queryTable3.xml><?xml version="1.0" encoding="utf-8"?>
<queryTable xmlns="http://schemas.openxmlformats.org/spreadsheetml/2006/main" name="q?s=CPN" connectionId="35" autoFormatId="16" applyNumberFormats="0" applyBorderFormats="0" applyFontFormats="1" applyPatternFormats="1" applyAlignmentFormats="0" applyWidthHeightFormats="0"/>
</file>

<file path=xl/queryTables/queryTable4.xml><?xml version="1.0" encoding="utf-8"?>
<queryTable xmlns="http://schemas.openxmlformats.org/spreadsheetml/2006/main" name="hp?s=CPN+Historical+Prices" adjustColumnWidth="0" connectionId="46" autoFormatId="16" applyNumberFormats="0" applyBorderFormats="0" applyFontFormats="1" applyPatternFormats="1" applyAlignmentFormats="0" applyWidthHeightFormats="0"/>
</file>

<file path=xl/queryTables/queryTable5.xml><?xml version="1.0" encoding="utf-8"?>
<queryTable xmlns="http://schemas.openxmlformats.org/spreadsheetml/2006/main" name="hp?s=MU" adjustColumnWidth="0" connectionId="4" autoFormatId="16" applyNumberFormats="0" applyBorderFormats="0" applyFontFormats="1" applyPatternFormats="1" applyAlignmentFormats="0" applyWidthHeightFormats="0"/>
</file>

<file path=xl/queryTables/queryTable6.xml><?xml version="1.0" encoding="utf-8"?>
<queryTable xmlns="http://schemas.openxmlformats.org/spreadsheetml/2006/main" name="q?s=MU" adjustColumnWidth="0" connectionId="3" autoFormatId="16" applyNumberFormats="0" applyBorderFormats="0" applyFontFormats="1" applyPatternFormats="1" applyAlignmentFormats="0" applyWidthHeightFormats="0"/>
</file>

<file path=xl/queryTables/queryTable7.xml><?xml version="1.0" encoding="utf-8"?>
<queryTable xmlns="http://schemas.openxmlformats.org/spreadsheetml/2006/main" name="q?s=INTC" connectionId="13" autoFormatId="16" applyNumberFormats="0" applyBorderFormats="0" applyFontFormats="1" applyPatternFormats="1" applyAlignmentFormats="0" applyWidthHeightFormats="0"/>
</file>

<file path=xl/queryTables/queryTable8.xml><?xml version="1.0" encoding="utf-8"?>
<queryTable xmlns="http://schemas.openxmlformats.org/spreadsheetml/2006/main" name="hp?s=INTC+Historical+Prices" adjustColumnWidth="0" connectionId="24" autoFormatId="16" applyNumberFormats="0" applyBorderFormats="0" applyFontFormats="1" applyPatternFormats="1" applyAlignmentFormats="0" applyWidthHeightFormats="0"/>
</file>

<file path=xl/queryTables/queryTable9.xml><?xml version="1.0" encoding="utf-8"?>
<queryTable xmlns="http://schemas.openxmlformats.org/spreadsheetml/2006/main" name="q?s=HES" connectionId="49" autoFormatId="16" applyNumberFormats="0" applyBorderFormats="0" applyFontFormats="1" applyPatternFormats="1" applyAlignmentFormats="0" applyWidthHeightFormats="0"/>
</file>

<file path=xl/queryTables/queryTable10.xml><?xml version="1.0" encoding="utf-8"?>
<queryTable xmlns="http://schemas.openxmlformats.org/spreadsheetml/2006/main" name="hp?s=HES" adjustColumnWidth="0" connectionId="50" autoFormatId="16" applyNumberFormats="0" applyBorderFormats="0" applyFontFormats="1" applyPatternFormats="1" applyAlignmentFormats="0" applyWidthHeightFormats="0"/>
</file>

<file path=xl/queryTables/queryTable11.xml><?xml version="1.0" encoding="utf-8"?>
<queryTable xmlns="http://schemas.openxmlformats.org/spreadsheetml/2006/main" name="q?s=NSC" adjustColumnWidth="0" connectionId="7" autoFormatId="16" applyNumberFormats="0" applyBorderFormats="0" applyFontFormats="1" applyPatternFormats="1" applyAlignmentFormats="0" applyWidthHeightFormats="0"/>
</file>

<file path=xl/queryTables/queryTable12.xml><?xml version="1.0" encoding="utf-8"?>
<queryTable xmlns="http://schemas.openxmlformats.org/spreadsheetml/2006/main" name="hp?s=UNP" adjustColumnWidth="0" connectionId="8" autoFormatId="16" applyNumberFormats="0" applyBorderFormats="0" applyFontFormats="1" applyPatternFormats="1" applyAlignmentFormats="0" applyWidthHeightFormats="0"/>
</file>

<file path=xl/queryTables/queryTable13.xml><?xml version="1.0" encoding="utf-8"?>
<queryTable xmlns="http://schemas.openxmlformats.org/spreadsheetml/2006/main" name="hp?s=AA+Historical+Prices_1" adjustColumnWidth="0" connectionId="2" autoFormatId="16" applyNumberFormats="0" applyBorderFormats="0" applyFontFormats="1" applyPatternFormats="1" applyAlignmentFormats="0" applyWidthHeightFormats="0"/>
</file>

<file path=xl/queryTables/queryTable14.xml><?xml version="1.0" encoding="utf-8"?>
<queryTable xmlns="http://schemas.openxmlformats.org/spreadsheetml/2006/main" name="q?s=aa&amp;ql=1" connectionId="1" autoFormatId="16" applyNumberFormats="0" applyBorderFormats="0" applyFontFormats="1" applyPatternFormats="1" applyAlignmentFormats="0" applyWidthHeightFormats="0"/>
</file>

<file path=xl/queryTables/queryTable15.xml><?xml version="1.0" encoding="utf-8"?>
<queryTable xmlns="http://schemas.openxmlformats.org/spreadsheetml/2006/main" name="hp?s=KATE" adjustColumnWidth="0" connectionId="32" autoFormatId="16" applyNumberFormats="0" applyBorderFormats="0" applyFontFormats="1" applyPatternFormats="1" applyAlignmentFormats="0" applyWidthHeightFormats="0"/>
</file>

<file path=xl/queryTables/queryTable16.xml><?xml version="1.0" encoding="utf-8"?>
<queryTable xmlns="http://schemas.openxmlformats.org/spreadsheetml/2006/main" name="q?s=KATE" adjustColumnWidth="0" connectionId="31" autoFormatId="16" applyNumberFormats="0" applyBorderFormats="0" applyFontFormats="1" applyPatternFormats="1" applyAlignmentFormats="0" applyWidthHeightFormats="0"/>
</file>

<file path=xl/queryTables/queryTable17.xml><?xml version="1.0" encoding="utf-8"?>
<queryTable xmlns="http://schemas.openxmlformats.org/spreadsheetml/2006/main" name="hp?s=KORS" adjustColumnWidth="0" connectionId="34" autoFormatId="16" applyNumberFormats="0" applyBorderFormats="0" applyFontFormats="1" applyPatternFormats="1" applyAlignmentFormats="0" applyWidthHeightFormats="0"/>
</file>

<file path=xl/queryTables/queryTable18.xml><?xml version="1.0" encoding="utf-8"?>
<queryTable xmlns="http://schemas.openxmlformats.org/spreadsheetml/2006/main" name="q?s=KORS" adjustColumnWidth="0" connectionId="33" autoFormatId="16" applyNumberFormats="0" applyBorderFormats="0" applyFontFormats="1" applyPatternFormats="1" applyAlignmentFormats="0" applyWidthHeightFormats="0"/>
</file>

<file path=xl/queryTables/queryTable19.xml><?xml version="1.0" encoding="utf-8"?>
<queryTable xmlns="http://schemas.openxmlformats.org/spreadsheetml/2006/main" name="q?s=ALL" connectionId="47" autoFormatId="16" applyNumberFormats="0" applyBorderFormats="0" applyFontFormats="1" applyPatternFormats="1" applyAlignmentFormats="0" applyWidthHeightFormats="0"/>
</file>

<file path=xl/queryTables/queryTable20.xml><?xml version="1.0" encoding="utf-8"?>
<queryTable xmlns="http://schemas.openxmlformats.org/spreadsheetml/2006/main" name="hp?s=ALL+Historical+Prices" adjustColumnWidth="0" connectionId="48" autoFormatId="16" applyNumberFormats="0" applyBorderFormats="0" applyFontFormats="1" applyPatternFormats="1" applyAlignmentFormats="0" applyWidthHeightFormats="0"/>
</file>

<file path=xl/queryTables/queryTable21.xml><?xml version="1.0" encoding="utf-8"?>
<queryTable xmlns="http://schemas.openxmlformats.org/spreadsheetml/2006/main" name="q?s=nsc" adjustColumnWidth="0" connectionId="11" autoFormatId="16" applyNumberFormats="0" applyBorderFormats="0" applyFontFormats="1" applyPatternFormats="1" applyAlignmentFormats="0" applyWidthHeightFormats="0"/>
</file>

<file path=xl/queryTables/queryTable22.xml><?xml version="1.0" encoding="utf-8"?>
<queryTable xmlns="http://schemas.openxmlformats.org/spreadsheetml/2006/main" name="hp?s=NSC" preserveFormatting="0" connectionId="12" autoFormatId="16" applyNumberFormats="0" applyBorderFormats="0" applyFontFormats="1" applyPatternFormats="1" applyAlignmentFormats="0" applyWidthHeightFormats="0"/>
</file>

<file path=xl/queryTables/queryTable23.xml><?xml version="1.0" encoding="utf-8"?>
<queryTable xmlns="http://schemas.openxmlformats.org/spreadsheetml/2006/main" name="hp?s=SCTY" connectionId="39" autoFormatId="16" applyNumberFormats="0" applyBorderFormats="0" applyFontFormats="1" applyPatternFormats="1" applyAlignmentFormats="0" applyWidthHeightFormats="0"/>
</file>

<file path=xl/queryTables/queryTable24.xml><?xml version="1.0" encoding="utf-8"?>
<queryTable xmlns="http://schemas.openxmlformats.org/spreadsheetml/2006/main" name="q?s=SCTY" adjustColumnWidth="0" connectionId="38" autoFormatId="16" applyNumberFormats="0" applyBorderFormats="0" applyFontFormats="1" applyPatternFormats="1" applyAlignmentFormats="0" applyWidthHeightFormats="0"/>
</file>

<file path=xl/queryTables/queryTable25.xml><?xml version="1.0" encoding="utf-8"?>
<queryTable xmlns="http://schemas.openxmlformats.org/spreadsheetml/2006/main" name="hp?s=ATE" adjustColumnWidth="0" connectionId="21" autoFormatId="16" applyNumberFormats="0" applyBorderFormats="0" applyFontFormats="1" applyPatternFormats="1" applyAlignmentFormats="0" applyWidthHeightFormats="0"/>
</file>

<file path=xl/queryTables/queryTable26.xml><?xml version="1.0" encoding="utf-8"?>
<queryTable xmlns="http://schemas.openxmlformats.org/spreadsheetml/2006/main" name="q?s=ATE" adjustColumnWidth="0" connectionId="20" autoFormatId="16" applyNumberFormats="0" applyBorderFormats="0" applyFontFormats="1" applyPatternFormats="1" applyAlignmentFormats="0" applyWidthHeightFormats="0"/>
</file>

<file path=xl/queryTables/queryTable27.xml><?xml version="1.0" encoding="utf-8"?>
<queryTable xmlns="http://schemas.openxmlformats.org/spreadsheetml/2006/main" name="q?s=AVGO" adjustColumnWidth="0" connectionId="22" autoFormatId="16" applyNumberFormats="0" applyBorderFormats="0" applyFontFormats="1" applyPatternFormats="1" applyAlignmentFormats="0" applyWidthHeightFormats="0"/>
</file>

<file path=xl/queryTables/queryTable28.xml><?xml version="1.0" encoding="utf-8"?>
<queryTable xmlns="http://schemas.openxmlformats.org/spreadsheetml/2006/main" name="hp?s=AVGO" connectionId="23" autoFormatId="16" applyNumberFormats="0" applyBorderFormats="0" applyFontFormats="1" applyPatternFormats="1" applyAlignmentFormats="0" applyWidthHeightFormats="0"/>
</file>

<file path=xl/queryTables/queryTable29.xml><?xml version="1.0" encoding="utf-8"?>
<queryTable xmlns="http://schemas.openxmlformats.org/spreadsheetml/2006/main" name="hp?s=DIS" adjustColumnWidth="0" connectionId="26" autoFormatId="16" applyNumberFormats="0" applyBorderFormats="0" applyFontFormats="1" applyPatternFormats="1" applyAlignmentFormats="0" applyWidthHeightFormats="0"/>
</file>

<file path=xl/queryTables/queryTable30.xml><?xml version="1.0" encoding="utf-8"?>
<queryTable xmlns="http://schemas.openxmlformats.org/spreadsheetml/2006/main" name="q?s=DIS" adjustColumnWidth="0" connectionId="25" autoFormatId="16" applyNumberFormats="0" applyBorderFormats="0" applyFontFormats="1" applyPatternFormats="1" applyAlignmentFormats="0" applyWidthHeightFormats="0"/>
</file>

<file path=xl/queryTables/queryTable31.xml><?xml version="1.0" encoding="utf-8"?>
<queryTable xmlns="http://schemas.openxmlformats.org/spreadsheetml/2006/main" name="hp?s=GILD" connectionId="28" autoFormatId="16" applyNumberFormats="0" applyBorderFormats="0" applyFontFormats="1" applyPatternFormats="1" applyAlignmentFormats="0" applyWidthHeightFormats="0"/>
</file>

<file path=xl/queryTables/queryTable32.xml><?xml version="1.0" encoding="utf-8"?>
<queryTable xmlns="http://schemas.openxmlformats.org/spreadsheetml/2006/main" name="q?s=GILD" connectionId="27" autoFormatId="16" applyNumberFormats="0" applyBorderFormats="0" applyFontFormats="1" applyPatternFormats="1" applyAlignmentFormats="0" applyWidthHeightFormats="0"/>
</file>

<file path=xl/queryTables/queryTable33.xml><?xml version="1.0" encoding="utf-8"?>
<queryTable xmlns="http://schemas.openxmlformats.org/spreadsheetml/2006/main" name="hp?s=WWD" connectionId="45" autoFormatId="16" applyNumberFormats="0" applyBorderFormats="0" applyFontFormats="1" applyPatternFormats="1" applyAlignmentFormats="0" applyWidthHeightFormats="0"/>
</file>

<file path=xl/queryTables/queryTable34.xml><?xml version="1.0" encoding="utf-8"?>
<queryTable xmlns="http://schemas.openxmlformats.org/spreadsheetml/2006/main" name="q?s=WWD" adjustColumnWidth="0" connectionId="44" autoFormatId="16" applyNumberFormats="0" applyBorderFormats="0" applyFontFormats="1" applyPatternFormats="1" applyAlignmentFormats="0" applyWidthHeightFormats="0"/>
</file>

<file path=xl/queryTables/queryTable35.xml><?xml version="1.0" encoding="utf-8"?>
<queryTable xmlns="http://schemas.openxmlformats.org/spreadsheetml/2006/main" name="hp?s=GM" connectionId="30" autoFormatId="16" applyNumberFormats="0" applyBorderFormats="0" applyFontFormats="1" applyPatternFormats="1" applyAlignmentFormats="0" applyWidthHeightFormats="0"/>
</file>

<file path=xl/queryTables/queryTable36.xml><?xml version="1.0" encoding="utf-8"?>
<queryTable xmlns="http://schemas.openxmlformats.org/spreadsheetml/2006/main" name="q?s=GM" connectionId="29" autoFormatId="16" applyNumberFormats="0" applyBorderFormats="0" applyFontFormats="1" applyPatternFormats="1" applyAlignmentFormats="0" applyWidthHeightFormats="0"/>
</file>

<file path=xl/queryTables/queryTable37.xml><?xml version="1.0" encoding="utf-8"?>
<queryTable xmlns="http://schemas.openxmlformats.org/spreadsheetml/2006/main" name="hp?s=TKR" preserveFormatting="0" connectionId="17" autoFormatId="16" applyNumberFormats="0" applyBorderFormats="0" applyFontFormats="1" applyPatternFormats="1" applyAlignmentFormats="0" applyWidthHeightFormats="0"/>
</file>

<file path=xl/queryTables/queryTable38.xml><?xml version="1.0" encoding="utf-8"?>
<queryTable xmlns="http://schemas.openxmlformats.org/spreadsheetml/2006/main" name="q?s=TKR" preserveFormatting="0" connectionId="16" autoFormatId="16" applyNumberFormats="0" applyBorderFormats="0" applyFontFormats="1" applyPatternFormats="1" applyAlignmentFormats="0" applyWidthHeightFormats="0"/>
</file>

<file path=xl/queryTables/queryTable39.xml><?xml version="1.0" encoding="utf-8"?>
<queryTable xmlns="http://schemas.openxmlformats.org/spreadsheetml/2006/main" name="q?s=ONCS" adjustColumnWidth="0" connectionId="36" autoFormatId="16" applyNumberFormats="0" applyBorderFormats="0" applyFontFormats="1" applyPatternFormats="1" applyAlignmentFormats="0" applyWidthHeightFormats="0"/>
</file>

<file path=xl/queryTables/queryTable40.xml><?xml version="1.0" encoding="utf-8"?>
<queryTable xmlns="http://schemas.openxmlformats.org/spreadsheetml/2006/main" name="hp?s=ONCS" connectionId="37" autoFormatId="16" applyNumberFormats="0" applyBorderFormats="0" applyFontFormats="1" applyPatternFormats="1" applyAlignmentFormats="0" applyWidthHeightFormats="0"/>
</file>

<file path=xl/queryTables/queryTable41.xml><?xml version="1.0" encoding="utf-8"?>
<queryTable xmlns="http://schemas.openxmlformats.org/spreadsheetml/2006/main" name="hp?s=UTX" adjustColumnWidth="0" connectionId="43" autoFormatId="16" applyNumberFormats="0" applyBorderFormats="0" applyFontFormats="1" applyPatternFormats="1" applyAlignmentFormats="0" applyWidthHeightFormats="0"/>
</file>

<file path=xl/queryTables/queryTable42.xml><?xml version="1.0" encoding="utf-8"?>
<queryTable xmlns="http://schemas.openxmlformats.org/spreadsheetml/2006/main" name="q?s=UTX" adjustColumnWidth="0" connectionId="42" autoFormatId="16" applyNumberFormats="0" applyBorderFormats="0" applyFontFormats="1" applyPatternFormats="1" applyAlignmentFormats="0" applyWidthHeightFormats="0"/>
</file>

<file path=xl/queryTables/queryTable43.xml><?xml version="1.0" encoding="utf-8"?>
<queryTable xmlns="http://schemas.openxmlformats.org/spreadsheetml/2006/main" name="hp?s=UNH" adjustColumnWidth="0" connectionId="41" autoFormatId="16" applyNumberFormats="0" applyBorderFormats="0" applyFontFormats="1" applyPatternFormats="1" applyAlignmentFormats="0" applyWidthHeightFormats="0"/>
</file>

<file path=xl/queryTables/queryTable44.xml><?xml version="1.0" encoding="utf-8"?>
<queryTable xmlns="http://schemas.openxmlformats.org/spreadsheetml/2006/main" name="q?s=UNH" adjustColumnWidth="0" connectionId="40" autoFormatId="16" applyNumberFormats="0" applyBorderFormats="0" applyFontFormats="1" applyPatternFormats="1" applyAlignmentFormats="0" applyWidthHeightFormats="0"/>
</file>

<file path=xl/queryTables/queryTable45.xml><?xml version="1.0" encoding="utf-8"?>
<queryTable xmlns="http://schemas.openxmlformats.org/spreadsheetml/2006/main" name="q?s=BIIB" preserveFormatting="0" connectionId="14" autoFormatId="16" applyNumberFormats="0" applyBorderFormats="0" applyFontFormats="1" applyPatternFormats="1" applyAlignmentFormats="0" applyWidthHeightFormats="0"/>
</file>

<file path=xl/queryTables/queryTable46.xml><?xml version="1.0" encoding="utf-8"?>
<queryTable xmlns="http://schemas.openxmlformats.org/spreadsheetml/2006/main" name="hp?s=BIIB" preserveFormatting="0" connectionId="15" autoFormatId="16" applyNumberFormats="0" applyBorderFormats="0" applyFontFormats="1" applyPatternFormats="1" applyAlignmentFormats="0" applyWidthHeightFormats="0"/>
</file>

<file path=xl/queryTables/queryTable47.xml><?xml version="1.0" encoding="utf-8"?>
<queryTable xmlns="http://schemas.openxmlformats.org/spreadsheetml/2006/main" name="hp?s=AAVL" adjustColumnWidth="0" connectionId="19" autoFormatId="16" applyNumberFormats="0" applyBorderFormats="0" applyFontFormats="1" applyPatternFormats="1" applyAlignmentFormats="0" applyWidthHeightFormats="0"/>
</file>

<file path=xl/queryTables/queryTable48.xml><?xml version="1.0" encoding="utf-8"?>
<queryTable xmlns="http://schemas.openxmlformats.org/spreadsheetml/2006/main" name="q?s=AAVL" adjustColumnWidth="0" connectionId="18" autoFormatId="16" applyNumberFormats="0" applyBorderFormats="0" applyFontFormats="1" applyPatternFormats="1" applyAlignmentFormats="0" applyWidthHeightFormats="0"/>
</file>

<file path=xl/queryTables/queryTable49.xml><?xml version="1.0" encoding="utf-8"?>
<queryTable xmlns="http://schemas.openxmlformats.org/spreadsheetml/2006/main" name="hp?s=BLUE" adjustColumnWidth="0" connectionId="10" autoFormatId="16" applyNumberFormats="0" applyBorderFormats="0" applyFontFormats="1" applyPatternFormats="1" applyAlignmentFormats="0" applyWidthHeightFormats="0"/>
</file>

<file path=xl/queryTables/queryTable50.xml><?xml version="1.0" encoding="utf-8"?>
<queryTable xmlns="http://schemas.openxmlformats.org/spreadsheetml/2006/main" name="q?s=BLUE" adjustColumnWidth="0" connectionId="9" autoFormatId="16" applyNumberFormats="0" applyBorderFormats="0" applyFontFormats="1" applyPatternFormats="1" applyAlignmentFormats="0" applyWidthHeightFormats="0"/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/Relationships>
</file>

<file path=xl/worksheets/_rels/sheet2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.bin"/></Relationships>
</file>

<file path=xl/worksheets/_rels/sheet3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2.xml"/><Relationship Id="rId1" Type="http://schemas.openxmlformats.org/officeDocument/2006/relationships/printerSettings" Target="../printerSettings/printerSettings3.bin"/></Relationships>
</file>

<file path=xl/worksheets/_rels/sheet4.xml.rels><?xml version="1.0" encoding="UTF-8" standalone="yes"?>
<Relationships xmlns="http://schemas.openxmlformats.org/package/2006/relationships"><Relationship Id="rId3" Type="http://schemas.openxmlformats.org/officeDocument/2006/relationships/queryTable" Target="../queryTables/queryTable1.xml"/><Relationship Id="rId2" Type="http://schemas.openxmlformats.org/officeDocument/2006/relationships/drawing" Target="../drawings/drawing3.xml"/><Relationship Id="rId1" Type="http://schemas.openxmlformats.org/officeDocument/2006/relationships/printerSettings" Target="../printerSettings/printerSettings4.bin"/><Relationship Id="rId4" Type="http://schemas.openxmlformats.org/officeDocument/2006/relationships/queryTable" Target="../queryTables/queryTable2.xml"/></Relationships>
</file>

<file path=xl/worksheets/_rels/sheet5.xml.rels><?xml version="1.0" encoding="UTF-8" standalone="yes"?>
<Relationships xmlns="http://schemas.openxmlformats.org/package/2006/relationships"><Relationship Id="rId3" Type="http://schemas.openxmlformats.org/officeDocument/2006/relationships/queryTable" Target="../queryTables/queryTable3.xml"/><Relationship Id="rId2" Type="http://schemas.openxmlformats.org/officeDocument/2006/relationships/drawing" Target="../drawings/drawing4.xml"/><Relationship Id="rId1" Type="http://schemas.openxmlformats.org/officeDocument/2006/relationships/printerSettings" Target="../printerSettings/printerSettings5.bin"/><Relationship Id="rId4" Type="http://schemas.openxmlformats.org/officeDocument/2006/relationships/queryTable" Target="../queryTables/queryTable4.xml"/></Relationships>
</file>

<file path=xl/worksheets/_rels/sheet6.xml.rels><?xml version="1.0" encoding="UTF-8" standalone="yes"?>
<Relationships xmlns="http://schemas.openxmlformats.org/package/2006/relationships"><Relationship Id="rId3" Type="http://schemas.openxmlformats.org/officeDocument/2006/relationships/queryTable" Target="../queryTables/queryTable5.xml"/><Relationship Id="rId2" Type="http://schemas.openxmlformats.org/officeDocument/2006/relationships/drawing" Target="../drawings/drawing5.xml"/><Relationship Id="rId1" Type="http://schemas.openxmlformats.org/officeDocument/2006/relationships/printerSettings" Target="../printerSettings/printerSettings6.bin"/><Relationship Id="rId4" Type="http://schemas.openxmlformats.org/officeDocument/2006/relationships/queryTable" Target="../queryTables/queryTable6.xml"/></Relationships>
</file>

<file path=xl/worksheets/_rels/sheet7.xml.rels><?xml version="1.0" encoding="UTF-8" standalone="yes"?>
<Relationships xmlns="http://schemas.openxmlformats.org/package/2006/relationships"><Relationship Id="rId3" Type="http://schemas.openxmlformats.org/officeDocument/2006/relationships/queryTable" Target="../queryTables/queryTable7.xml"/><Relationship Id="rId2" Type="http://schemas.openxmlformats.org/officeDocument/2006/relationships/drawing" Target="../drawings/drawing6.xml"/><Relationship Id="rId1" Type="http://schemas.openxmlformats.org/officeDocument/2006/relationships/printerSettings" Target="../printerSettings/printerSettings7.bin"/><Relationship Id="rId4" Type="http://schemas.openxmlformats.org/officeDocument/2006/relationships/queryTable" Target="../queryTables/queryTable8.xml"/></Relationships>
</file>

<file path=xl/worksheets/_rels/sheet8.xml.rels><?xml version="1.0" encoding="UTF-8" standalone="yes"?>
<Relationships xmlns="http://schemas.openxmlformats.org/package/2006/relationships"><Relationship Id="rId3" Type="http://schemas.openxmlformats.org/officeDocument/2006/relationships/queryTable" Target="../queryTables/queryTable9.xml"/><Relationship Id="rId2" Type="http://schemas.openxmlformats.org/officeDocument/2006/relationships/drawing" Target="../drawings/drawing7.xml"/><Relationship Id="rId1" Type="http://schemas.openxmlformats.org/officeDocument/2006/relationships/printerSettings" Target="../printerSettings/printerSettings8.bin"/><Relationship Id="rId4" Type="http://schemas.openxmlformats.org/officeDocument/2006/relationships/queryTable" Target="../queryTables/queryTable10.xml"/></Relationships>
</file>

<file path=xl/worksheets/_rels/sheet9.xml.rels><?xml version="1.0" encoding="UTF-8" standalone="yes"?>
<Relationships xmlns="http://schemas.openxmlformats.org/package/2006/relationships"><Relationship Id="rId3" Type="http://schemas.openxmlformats.org/officeDocument/2006/relationships/queryTable" Target="../queryTables/queryTable11.xml"/><Relationship Id="rId2" Type="http://schemas.openxmlformats.org/officeDocument/2006/relationships/drawing" Target="../drawings/drawing8.xml"/><Relationship Id="rId1" Type="http://schemas.openxmlformats.org/officeDocument/2006/relationships/printerSettings" Target="../printerSettings/printerSettings9.bin"/><Relationship Id="rId4" Type="http://schemas.openxmlformats.org/officeDocument/2006/relationships/queryTable" Target="../queryTables/queryTable12.xml"/></Relationships>
</file>

<file path=xl/worksheets/_rels/sheet10.xml.rels><?xml version="1.0" encoding="UTF-8" standalone="yes"?>
<Relationships xmlns="http://schemas.openxmlformats.org/package/2006/relationships"><Relationship Id="rId3" Type="http://schemas.openxmlformats.org/officeDocument/2006/relationships/queryTable" Target="../queryTables/queryTable13.xml"/><Relationship Id="rId2" Type="http://schemas.openxmlformats.org/officeDocument/2006/relationships/drawing" Target="../drawings/drawing9.xml"/><Relationship Id="rId1" Type="http://schemas.openxmlformats.org/officeDocument/2006/relationships/printerSettings" Target="../printerSettings/printerSettings10.bin"/><Relationship Id="rId4" Type="http://schemas.openxmlformats.org/officeDocument/2006/relationships/queryTable" Target="../queryTables/queryTable14.xml"/></Relationships>
</file>

<file path=xl/worksheets/_rels/sheet11.xml.rels><?xml version="1.0" encoding="UTF-8" standalone="yes"?>
<Relationships xmlns="http://schemas.openxmlformats.org/package/2006/relationships"><Relationship Id="rId3" Type="http://schemas.openxmlformats.org/officeDocument/2006/relationships/queryTable" Target="../queryTables/queryTable16.xml"/><Relationship Id="rId2" Type="http://schemas.openxmlformats.org/officeDocument/2006/relationships/queryTable" Target="../queryTables/queryTable15.xml"/><Relationship Id="rId1" Type="http://schemas.openxmlformats.org/officeDocument/2006/relationships/drawing" Target="../drawings/drawing10.xml"/></Relationships>
</file>

<file path=xl/worksheets/_rels/sheet12.xml.rels><?xml version="1.0" encoding="UTF-8" standalone="yes"?>
<Relationships xmlns="http://schemas.openxmlformats.org/package/2006/relationships"><Relationship Id="rId3" Type="http://schemas.openxmlformats.org/officeDocument/2006/relationships/queryTable" Target="../queryTables/queryTable18.xml"/><Relationship Id="rId2" Type="http://schemas.openxmlformats.org/officeDocument/2006/relationships/queryTable" Target="../queryTables/queryTable17.xml"/><Relationship Id="rId1" Type="http://schemas.openxmlformats.org/officeDocument/2006/relationships/drawing" Target="../drawings/drawing11.xml"/></Relationships>
</file>

<file path=xl/worksheets/_rels/sheet13.xml.rels><?xml version="1.0" encoding="UTF-8" standalone="yes"?>
<Relationships xmlns="http://schemas.openxmlformats.org/package/2006/relationships"><Relationship Id="rId3" Type="http://schemas.openxmlformats.org/officeDocument/2006/relationships/queryTable" Target="../queryTables/queryTable20.xml"/><Relationship Id="rId2" Type="http://schemas.openxmlformats.org/officeDocument/2006/relationships/queryTable" Target="../queryTables/queryTable19.xml"/><Relationship Id="rId1" Type="http://schemas.openxmlformats.org/officeDocument/2006/relationships/drawing" Target="../drawings/drawing12.xml"/></Relationships>
</file>

<file path=xl/worksheets/_rels/sheet14.xml.rels><?xml version="1.0" encoding="UTF-8" standalone="yes"?>
<Relationships xmlns="http://schemas.openxmlformats.org/package/2006/relationships"><Relationship Id="rId3" Type="http://schemas.openxmlformats.org/officeDocument/2006/relationships/queryTable" Target="../queryTables/queryTable21.xml"/><Relationship Id="rId2" Type="http://schemas.openxmlformats.org/officeDocument/2006/relationships/drawing" Target="../drawings/drawing13.xml"/><Relationship Id="rId1" Type="http://schemas.openxmlformats.org/officeDocument/2006/relationships/printerSettings" Target="../printerSettings/printerSettings11.bin"/><Relationship Id="rId4" Type="http://schemas.openxmlformats.org/officeDocument/2006/relationships/queryTable" Target="../queryTables/queryTable22.xml"/></Relationships>
</file>

<file path=xl/worksheets/_rels/sheet15.xml.rels><?xml version="1.0" encoding="UTF-8" standalone="yes"?>
<Relationships xmlns="http://schemas.openxmlformats.org/package/2006/relationships"><Relationship Id="rId3" Type="http://schemas.openxmlformats.org/officeDocument/2006/relationships/queryTable" Target="../queryTables/queryTable24.xml"/><Relationship Id="rId2" Type="http://schemas.openxmlformats.org/officeDocument/2006/relationships/queryTable" Target="../queryTables/queryTable23.xml"/><Relationship Id="rId1" Type="http://schemas.openxmlformats.org/officeDocument/2006/relationships/drawing" Target="../drawings/drawing14.xml"/></Relationships>
</file>

<file path=xl/worksheets/_rels/sheet16.xml.rels><?xml version="1.0" encoding="UTF-8" standalone="yes"?>
<Relationships xmlns="http://schemas.openxmlformats.org/package/2006/relationships"><Relationship Id="rId3" Type="http://schemas.openxmlformats.org/officeDocument/2006/relationships/queryTable" Target="../queryTables/queryTable26.xml"/><Relationship Id="rId2" Type="http://schemas.openxmlformats.org/officeDocument/2006/relationships/queryTable" Target="../queryTables/queryTable25.xml"/><Relationship Id="rId1" Type="http://schemas.openxmlformats.org/officeDocument/2006/relationships/drawing" Target="../drawings/drawing15.xml"/></Relationships>
</file>

<file path=xl/worksheets/_rels/sheet17.xml.rels><?xml version="1.0" encoding="UTF-8" standalone="yes"?>
<Relationships xmlns="http://schemas.openxmlformats.org/package/2006/relationships"><Relationship Id="rId3" Type="http://schemas.openxmlformats.org/officeDocument/2006/relationships/queryTable" Target="../queryTables/queryTable27.xml"/><Relationship Id="rId2" Type="http://schemas.openxmlformats.org/officeDocument/2006/relationships/drawing" Target="../drawings/drawing16.xml"/><Relationship Id="rId1" Type="http://schemas.openxmlformats.org/officeDocument/2006/relationships/printerSettings" Target="../printerSettings/printerSettings12.bin"/><Relationship Id="rId4" Type="http://schemas.openxmlformats.org/officeDocument/2006/relationships/queryTable" Target="../queryTables/queryTable28.xml"/></Relationships>
</file>

<file path=xl/worksheets/_rels/sheet18.xml.rels><?xml version="1.0" encoding="UTF-8" standalone="yes"?>
<Relationships xmlns="http://schemas.openxmlformats.org/package/2006/relationships"><Relationship Id="rId3" Type="http://schemas.openxmlformats.org/officeDocument/2006/relationships/queryTable" Target="../queryTables/queryTable30.xml"/><Relationship Id="rId2" Type="http://schemas.openxmlformats.org/officeDocument/2006/relationships/queryTable" Target="../queryTables/queryTable29.xml"/><Relationship Id="rId1" Type="http://schemas.openxmlformats.org/officeDocument/2006/relationships/drawing" Target="../drawings/drawing17.xml"/></Relationships>
</file>

<file path=xl/worksheets/_rels/sheet19.xml.rels><?xml version="1.0" encoding="UTF-8" standalone="yes"?>
<Relationships xmlns="http://schemas.openxmlformats.org/package/2006/relationships"><Relationship Id="rId3" Type="http://schemas.openxmlformats.org/officeDocument/2006/relationships/queryTable" Target="../queryTables/queryTable32.xml"/><Relationship Id="rId2" Type="http://schemas.openxmlformats.org/officeDocument/2006/relationships/queryTable" Target="../queryTables/queryTable31.xml"/><Relationship Id="rId1" Type="http://schemas.openxmlformats.org/officeDocument/2006/relationships/drawing" Target="../drawings/drawing18.xml"/></Relationships>
</file>

<file path=xl/worksheets/_rels/sheet20.xml.rels><?xml version="1.0" encoding="UTF-8" standalone="yes"?>
<Relationships xmlns="http://schemas.openxmlformats.org/package/2006/relationships"><Relationship Id="rId3" Type="http://schemas.openxmlformats.org/officeDocument/2006/relationships/queryTable" Target="../queryTables/queryTable34.xml"/><Relationship Id="rId2" Type="http://schemas.openxmlformats.org/officeDocument/2006/relationships/queryTable" Target="../queryTables/queryTable33.xml"/><Relationship Id="rId1" Type="http://schemas.openxmlformats.org/officeDocument/2006/relationships/drawing" Target="../drawings/drawing19.xml"/></Relationships>
</file>

<file path=xl/worksheets/_rels/sheet21.xml.rels><?xml version="1.0" encoding="UTF-8" standalone="yes"?>
<Relationships xmlns="http://schemas.openxmlformats.org/package/2006/relationships"><Relationship Id="rId3" Type="http://schemas.openxmlformats.org/officeDocument/2006/relationships/queryTable" Target="../queryTables/queryTable36.xml"/><Relationship Id="rId2" Type="http://schemas.openxmlformats.org/officeDocument/2006/relationships/queryTable" Target="../queryTables/queryTable35.xml"/><Relationship Id="rId1" Type="http://schemas.openxmlformats.org/officeDocument/2006/relationships/drawing" Target="../drawings/drawing20.xml"/></Relationships>
</file>

<file path=xl/worksheets/_rels/sheet22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21.xml"/></Relationships>
</file>

<file path=xl/worksheets/_rels/sheet23.xml.rels><?xml version="1.0" encoding="UTF-8" standalone="yes"?>
<Relationships xmlns="http://schemas.openxmlformats.org/package/2006/relationships"><Relationship Id="rId3" Type="http://schemas.openxmlformats.org/officeDocument/2006/relationships/queryTable" Target="../queryTables/queryTable37.xml"/><Relationship Id="rId2" Type="http://schemas.openxmlformats.org/officeDocument/2006/relationships/drawing" Target="../drawings/drawing22.xml"/><Relationship Id="rId1" Type="http://schemas.openxmlformats.org/officeDocument/2006/relationships/printerSettings" Target="../printerSettings/printerSettings13.bin"/><Relationship Id="rId4" Type="http://schemas.openxmlformats.org/officeDocument/2006/relationships/queryTable" Target="../queryTables/queryTable38.xml"/></Relationships>
</file>

<file path=xl/worksheets/_rels/sheet24.xml.rels><?xml version="1.0" encoding="UTF-8" standalone="yes"?>
<Relationships xmlns="http://schemas.openxmlformats.org/package/2006/relationships"><Relationship Id="rId3" Type="http://schemas.openxmlformats.org/officeDocument/2006/relationships/queryTable" Target="../queryTables/queryTable40.xml"/><Relationship Id="rId2" Type="http://schemas.openxmlformats.org/officeDocument/2006/relationships/queryTable" Target="../queryTables/queryTable39.xml"/><Relationship Id="rId1" Type="http://schemas.openxmlformats.org/officeDocument/2006/relationships/drawing" Target="../drawings/drawing23.xml"/></Relationships>
</file>

<file path=xl/worksheets/_rels/sheet25.xml.rels><?xml version="1.0" encoding="UTF-8" standalone="yes"?>
<Relationships xmlns="http://schemas.openxmlformats.org/package/2006/relationships"><Relationship Id="rId3" Type="http://schemas.openxmlformats.org/officeDocument/2006/relationships/queryTable" Target="../queryTables/queryTable41.xml"/><Relationship Id="rId2" Type="http://schemas.openxmlformats.org/officeDocument/2006/relationships/drawing" Target="../drawings/drawing24.xml"/><Relationship Id="rId1" Type="http://schemas.openxmlformats.org/officeDocument/2006/relationships/printerSettings" Target="../printerSettings/printerSettings14.bin"/><Relationship Id="rId4" Type="http://schemas.openxmlformats.org/officeDocument/2006/relationships/queryTable" Target="../queryTables/queryTable42.xml"/></Relationships>
</file>

<file path=xl/worksheets/_rels/sheet26.xml.rels><?xml version="1.0" encoding="UTF-8" standalone="yes"?>
<Relationships xmlns="http://schemas.openxmlformats.org/package/2006/relationships"><Relationship Id="rId3" Type="http://schemas.openxmlformats.org/officeDocument/2006/relationships/queryTable" Target="../queryTables/queryTable44.xml"/><Relationship Id="rId2" Type="http://schemas.openxmlformats.org/officeDocument/2006/relationships/queryTable" Target="../queryTables/queryTable43.xml"/><Relationship Id="rId1" Type="http://schemas.openxmlformats.org/officeDocument/2006/relationships/drawing" Target="../drawings/drawing25.xml"/></Relationships>
</file>

<file path=xl/worksheets/_rels/sheet27.xml.rels><?xml version="1.0" encoding="UTF-8" standalone="yes"?>
<Relationships xmlns="http://schemas.openxmlformats.org/package/2006/relationships"><Relationship Id="rId3" Type="http://schemas.openxmlformats.org/officeDocument/2006/relationships/queryTable" Target="../queryTables/queryTable45.xml"/><Relationship Id="rId2" Type="http://schemas.openxmlformats.org/officeDocument/2006/relationships/drawing" Target="../drawings/drawing26.xml"/><Relationship Id="rId1" Type="http://schemas.openxmlformats.org/officeDocument/2006/relationships/printerSettings" Target="../printerSettings/printerSettings15.bin"/><Relationship Id="rId4" Type="http://schemas.openxmlformats.org/officeDocument/2006/relationships/queryTable" Target="../queryTables/queryTable46.xml"/></Relationships>
</file>

<file path=xl/worksheets/_rels/sheet28.xml.rels><?xml version="1.0" encoding="UTF-8" standalone="yes"?>
<Relationships xmlns="http://schemas.openxmlformats.org/package/2006/relationships"><Relationship Id="rId3" Type="http://schemas.openxmlformats.org/officeDocument/2006/relationships/queryTable" Target="../queryTables/queryTable48.xml"/><Relationship Id="rId2" Type="http://schemas.openxmlformats.org/officeDocument/2006/relationships/queryTable" Target="../queryTables/queryTable47.xml"/><Relationship Id="rId1" Type="http://schemas.openxmlformats.org/officeDocument/2006/relationships/drawing" Target="../drawings/drawing27.xml"/></Relationships>
</file>

<file path=xl/worksheets/_rels/sheet29.xml.rels><?xml version="1.0" encoding="UTF-8" standalone="yes"?>
<Relationships xmlns="http://schemas.openxmlformats.org/package/2006/relationships"><Relationship Id="rId3" Type="http://schemas.openxmlformats.org/officeDocument/2006/relationships/queryTable" Target="../queryTables/queryTable50.xml"/><Relationship Id="rId2" Type="http://schemas.openxmlformats.org/officeDocument/2006/relationships/queryTable" Target="../queryTables/queryTable49.xml"/><Relationship Id="rId1" Type="http://schemas.openxmlformats.org/officeDocument/2006/relationships/drawing" Target="../drawings/drawing28.xml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9">
    <tabColor rgb="FFFFFF00"/>
  </sheetPr>
  <dimension ref="A1:T42"/>
  <sheetViews>
    <sheetView workbookViewId="0">
      <pane ySplit="1" topLeftCell="A2" activePane="bottomLeft" state="frozen"/>
      <selection pane="bottomLeft" activeCell="U24" sqref="U24"/>
    </sheetView>
  </sheetViews>
  <sheetFormatPr defaultRowHeight="15" x14ac:dyDescent="0.25"/>
  <cols>
    <col min="3" max="3" width="10.140625" bestFit="1" customWidth="1"/>
    <col min="4" max="4" width="11.42578125" bestFit="1" customWidth="1"/>
    <col min="5" max="5" width="10.140625" bestFit="1" customWidth="1"/>
    <col min="6" max="6" width="11.140625" bestFit="1" customWidth="1"/>
    <col min="7" max="7" width="10.140625" bestFit="1" customWidth="1"/>
    <col min="9" max="9" width="11.140625" bestFit="1" customWidth="1"/>
  </cols>
  <sheetData>
    <row r="1" spans="1:20" x14ac:dyDescent="0.25">
      <c r="A1" s="230"/>
      <c r="B1" s="230" t="s">
        <v>104</v>
      </c>
      <c r="C1" s="238" t="s">
        <v>240</v>
      </c>
      <c r="D1" s="238" t="s">
        <v>242</v>
      </c>
      <c r="E1" s="230" t="s">
        <v>103</v>
      </c>
      <c r="F1" s="230" t="s">
        <v>105</v>
      </c>
      <c r="G1" s="238" t="s">
        <v>239</v>
      </c>
      <c r="H1" s="238" t="s">
        <v>241</v>
      </c>
      <c r="I1" s="231" t="s">
        <v>122</v>
      </c>
      <c r="J1" s="232" t="s">
        <v>81</v>
      </c>
      <c r="K1" s="36"/>
      <c r="L1" s="40"/>
      <c r="M1" s="41"/>
      <c r="N1" s="40"/>
      <c r="O1" s="41"/>
      <c r="P1" s="41"/>
      <c r="Q1" s="36"/>
      <c r="R1" s="36"/>
      <c r="S1" s="36"/>
      <c r="T1" s="36"/>
    </row>
    <row r="2" spans="1:20" x14ac:dyDescent="0.25">
      <c r="A2" s="36"/>
      <c r="B2" s="65">
        <v>42233</v>
      </c>
      <c r="C2" s="243">
        <v>2102.44</v>
      </c>
      <c r="D2" s="239"/>
      <c r="E2" s="66">
        <v>322588.21000000002</v>
      </c>
      <c r="F2" s="40">
        <v>360000</v>
      </c>
      <c r="G2" s="41"/>
      <c r="H2" s="41"/>
      <c r="I2" s="66">
        <f t="shared" ref="I2:I29" si="0">E2-F2</f>
        <v>-37411.789999999979</v>
      </c>
      <c r="J2" s="90">
        <f t="shared" ref="J2:J29" si="1">I2/F2</f>
        <v>-0.10392163888888883</v>
      </c>
      <c r="K2" s="36"/>
      <c r="L2" s="40"/>
      <c r="M2" s="41"/>
      <c r="N2" s="40"/>
      <c r="O2" s="41"/>
      <c r="P2" s="41"/>
      <c r="Q2" s="36"/>
      <c r="R2" s="36"/>
      <c r="S2" s="36"/>
      <c r="T2" s="36"/>
    </row>
    <row r="3" spans="1:20" x14ac:dyDescent="0.25">
      <c r="A3" s="36"/>
      <c r="B3" s="65">
        <v>42234</v>
      </c>
      <c r="C3" s="40">
        <v>2096.92</v>
      </c>
      <c r="D3" s="240">
        <f>(C3-C2)/C2</f>
        <v>-2.6255208234242031E-3</v>
      </c>
      <c r="E3" s="66">
        <v>319994.03000000003</v>
      </c>
      <c r="F3" s="40">
        <v>360000</v>
      </c>
      <c r="G3" s="40">
        <f t="shared" ref="G3:G28" si="2">E3-E2-F3+F2</f>
        <v>-2594.179999999993</v>
      </c>
      <c r="H3" s="240">
        <f>G3/F2</f>
        <v>-7.2060555555555359E-3</v>
      </c>
      <c r="I3" s="66">
        <f t="shared" si="0"/>
        <v>-40005.969999999972</v>
      </c>
      <c r="J3" s="90">
        <f t="shared" si="1"/>
        <v>-0.11112769444444437</v>
      </c>
      <c r="K3" s="36"/>
      <c r="L3" s="40"/>
      <c r="M3" s="41"/>
      <c r="N3" s="40"/>
      <c r="O3" s="41"/>
      <c r="P3" s="41"/>
      <c r="Q3" s="36"/>
      <c r="R3" s="36"/>
      <c r="S3" s="36"/>
      <c r="T3" s="36"/>
    </row>
    <row r="4" spans="1:20" x14ac:dyDescent="0.25">
      <c r="A4" s="36"/>
      <c r="B4" s="65">
        <v>42235</v>
      </c>
      <c r="C4" s="40">
        <v>2079.61</v>
      </c>
      <c r="D4" s="240">
        <f t="shared" ref="D4:D35" si="3">(C4-C3)/C3</f>
        <v>-8.254964424012334E-3</v>
      </c>
      <c r="E4" s="66">
        <v>311839.78000000003</v>
      </c>
      <c r="F4" s="40">
        <v>360000</v>
      </c>
      <c r="G4" s="40">
        <f t="shared" si="2"/>
        <v>-8154.25</v>
      </c>
      <c r="H4" s="240">
        <f t="shared" ref="H4:H27" si="4">G4/F3</f>
        <v>-2.2650694444444446E-2</v>
      </c>
      <c r="I4" s="66">
        <f t="shared" si="0"/>
        <v>-48160.219999999972</v>
      </c>
      <c r="J4" s="90">
        <f t="shared" si="1"/>
        <v>-0.13377838888888882</v>
      </c>
      <c r="K4" s="36"/>
      <c r="L4" s="40"/>
      <c r="M4" s="41"/>
      <c r="N4" s="40"/>
      <c r="O4" s="41"/>
      <c r="P4" s="41"/>
      <c r="Q4" s="36"/>
      <c r="R4" s="36"/>
      <c r="S4" s="36"/>
      <c r="T4" s="36"/>
    </row>
    <row r="5" spans="1:20" x14ac:dyDescent="0.25">
      <c r="A5" s="36"/>
      <c r="B5" s="65">
        <v>42236</v>
      </c>
      <c r="C5" s="40">
        <v>2035.73</v>
      </c>
      <c r="D5" s="240">
        <f t="shared" si="3"/>
        <v>-2.1100110116800797E-2</v>
      </c>
      <c r="E5" s="66">
        <v>301697.40999999997</v>
      </c>
      <c r="F5" s="40">
        <v>360000</v>
      </c>
      <c r="G5" s="40">
        <f t="shared" si="2"/>
        <v>-10142.370000000054</v>
      </c>
      <c r="H5" s="240">
        <f t="shared" si="4"/>
        <v>-2.817325000000015E-2</v>
      </c>
      <c r="I5" s="66">
        <f t="shared" si="0"/>
        <v>-58302.590000000026</v>
      </c>
      <c r="J5" s="90">
        <f t="shared" si="1"/>
        <v>-0.16195163888888897</v>
      </c>
      <c r="K5" s="36"/>
      <c r="L5" s="40"/>
      <c r="M5" s="41"/>
      <c r="N5" s="40"/>
      <c r="O5" s="41"/>
      <c r="P5" s="41"/>
      <c r="Q5" s="36"/>
      <c r="R5" s="36"/>
      <c r="S5" s="36"/>
      <c r="T5" s="36"/>
    </row>
    <row r="6" spans="1:20" x14ac:dyDescent="0.25">
      <c r="A6" s="36"/>
      <c r="B6" s="65">
        <v>42237</v>
      </c>
      <c r="C6" s="40">
        <v>1970.89</v>
      </c>
      <c r="D6" s="240">
        <f t="shared" si="3"/>
        <v>-3.1850982202944356E-2</v>
      </c>
      <c r="E6" s="66">
        <v>295093.56</v>
      </c>
      <c r="F6" s="40">
        <v>360000</v>
      </c>
      <c r="G6" s="40">
        <f t="shared" si="2"/>
        <v>-6603.8499999999767</v>
      </c>
      <c r="H6" s="240">
        <f t="shared" si="4"/>
        <v>-1.8344027777777713E-2</v>
      </c>
      <c r="I6" s="66">
        <f t="shared" si="0"/>
        <v>-64906.44</v>
      </c>
      <c r="J6" s="90">
        <f t="shared" si="1"/>
        <v>-0.18029566666666666</v>
      </c>
      <c r="K6" s="36"/>
      <c r="L6" s="40"/>
      <c r="M6" s="41"/>
      <c r="N6" s="40"/>
      <c r="O6" s="41"/>
      <c r="P6" s="41"/>
      <c r="Q6" s="36"/>
      <c r="R6" s="36"/>
      <c r="S6" s="36"/>
      <c r="T6" s="36"/>
    </row>
    <row r="7" spans="1:20" x14ac:dyDescent="0.25">
      <c r="A7" s="36"/>
      <c r="B7" s="65">
        <v>42240</v>
      </c>
      <c r="C7" s="40">
        <v>1893.21</v>
      </c>
      <c r="D7" s="240">
        <f t="shared" si="3"/>
        <v>-3.9413665907280494E-2</v>
      </c>
      <c r="E7" s="66">
        <v>283095.28999999998</v>
      </c>
      <c r="F7" s="40">
        <v>360000</v>
      </c>
      <c r="G7" s="40">
        <f t="shared" si="2"/>
        <v>-11998.270000000019</v>
      </c>
      <c r="H7" s="240">
        <f t="shared" si="4"/>
        <v>-3.3328527777777832E-2</v>
      </c>
      <c r="I7" s="66">
        <f t="shared" si="0"/>
        <v>-76904.710000000021</v>
      </c>
      <c r="J7" s="90">
        <f t="shared" si="1"/>
        <v>-0.2136241944444445</v>
      </c>
      <c r="K7" s="36"/>
      <c r="L7" s="40"/>
      <c r="M7" s="41"/>
      <c r="N7" s="40"/>
      <c r="O7" s="41"/>
      <c r="P7" s="41"/>
      <c r="Q7" s="36"/>
      <c r="R7" s="36"/>
      <c r="S7" s="36"/>
      <c r="T7" s="36"/>
    </row>
    <row r="8" spans="1:20" x14ac:dyDescent="0.25">
      <c r="A8" s="36"/>
      <c r="B8" s="65">
        <v>42241</v>
      </c>
      <c r="C8" s="40">
        <v>1867.61</v>
      </c>
      <c r="D8" s="240">
        <f t="shared" si="3"/>
        <v>-1.3522007595565277E-2</v>
      </c>
      <c r="E8" s="66">
        <v>276943.21000000002</v>
      </c>
      <c r="F8" s="40">
        <v>360000</v>
      </c>
      <c r="G8" s="40">
        <f t="shared" si="2"/>
        <v>-6152.0799999999581</v>
      </c>
      <c r="H8" s="240">
        <f t="shared" si="4"/>
        <v>-1.7089111111110996E-2</v>
      </c>
      <c r="I8" s="66">
        <f t="shared" si="0"/>
        <v>-83056.789999999979</v>
      </c>
      <c r="J8" s="90">
        <f t="shared" si="1"/>
        <v>-0.2307133055555555</v>
      </c>
      <c r="K8" s="36"/>
      <c r="L8" s="40"/>
      <c r="M8" s="41"/>
      <c r="N8" s="40"/>
      <c r="O8" s="41"/>
      <c r="P8" s="41"/>
      <c r="Q8" s="36"/>
      <c r="R8" s="36"/>
      <c r="S8" s="36"/>
      <c r="T8" s="36"/>
    </row>
    <row r="9" spans="1:20" x14ac:dyDescent="0.25">
      <c r="A9" s="36"/>
      <c r="B9" s="65">
        <v>42242</v>
      </c>
      <c r="C9" s="40">
        <v>1940.51</v>
      </c>
      <c r="D9" s="240">
        <f t="shared" si="3"/>
        <v>3.9033845395987435E-2</v>
      </c>
      <c r="E9" s="66">
        <v>284832.2</v>
      </c>
      <c r="F9" s="40">
        <v>360000</v>
      </c>
      <c r="G9" s="40">
        <f t="shared" si="2"/>
        <v>7888.9899999999907</v>
      </c>
      <c r="H9" s="240">
        <f t="shared" si="4"/>
        <v>2.1913861111111085E-2</v>
      </c>
      <c r="I9" s="66">
        <f t="shared" si="0"/>
        <v>-75167.799999999988</v>
      </c>
      <c r="J9" s="90">
        <f t="shared" si="1"/>
        <v>-0.2087994444444444</v>
      </c>
      <c r="K9" s="36"/>
      <c r="L9" s="40"/>
      <c r="M9" s="41"/>
      <c r="N9" s="40"/>
      <c r="O9" s="41"/>
      <c r="P9" s="41"/>
      <c r="Q9" s="36"/>
      <c r="R9" s="36"/>
      <c r="S9" s="36"/>
      <c r="T9" s="36"/>
    </row>
    <row r="10" spans="1:20" x14ac:dyDescent="0.25">
      <c r="A10" s="36"/>
      <c r="B10" s="65">
        <v>42243</v>
      </c>
      <c r="C10" s="40">
        <v>1987.66</v>
      </c>
      <c r="D10" s="240">
        <f t="shared" si="3"/>
        <v>2.429773616214299E-2</v>
      </c>
      <c r="E10" s="66">
        <v>300742.98</v>
      </c>
      <c r="F10" s="40">
        <v>360000</v>
      </c>
      <c r="G10" s="40">
        <f t="shared" si="2"/>
        <v>15910.77999999997</v>
      </c>
      <c r="H10" s="240">
        <f t="shared" si="4"/>
        <v>4.4196611111111027E-2</v>
      </c>
      <c r="I10" s="66">
        <f t="shared" si="0"/>
        <v>-59257.020000000019</v>
      </c>
      <c r="J10" s="90">
        <f t="shared" si="1"/>
        <v>-0.16460283333333339</v>
      </c>
      <c r="K10" s="36"/>
      <c r="L10" s="40"/>
      <c r="M10" s="41"/>
      <c r="N10" s="40"/>
      <c r="O10" s="41"/>
      <c r="P10" s="41"/>
      <c r="Q10" s="36"/>
      <c r="R10" s="36"/>
      <c r="S10" s="36"/>
      <c r="T10" s="36"/>
    </row>
    <row r="11" spans="1:20" x14ac:dyDescent="0.25">
      <c r="A11" s="36"/>
      <c r="B11" s="65">
        <v>42244</v>
      </c>
      <c r="C11" s="40">
        <v>1988.87</v>
      </c>
      <c r="D11" s="240">
        <f t="shared" si="3"/>
        <v>6.0875602467213154E-4</v>
      </c>
      <c r="E11" s="66">
        <v>307941.06</v>
      </c>
      <c r="F11" s="40">
        <v>360000</v>
      </c>
      <c r="G11" s="40">
        <f t="shared" si="2"/>
        <v>7198.0800000000163</v>
      </c>
      <c r="H11" s="240">
        <f t="shared" si="4"/>
        <v>1.9994666666666713E-2</v>
      </c>
      <c r="I11" s="66">
        <f t="shared" si="0"/>
        <v>-52058.94</v>
      </c>
      <c r="J11" s="90">
        <f t="shared" si="1"/>
        <v>-0.14460816666666668</v>
      </c>
      <c r="K11" s="36"/>
      <c r="L11" s="40"/>
      <c r="M11" s="41"/>
      <c r="N11" s="40"/>
      <c r="O11" s="41"/>
      <c r="P11" s="41"/>
      <c r="Q11" s="36"/>
      <c r="R11" s="36"/>
      <c r="S11" s="36"/>
      <c r="T11" s="36"/>
    </row>
    <row r="12" spans="1:20" x14ac:dyDescent="0.25">
      <c r="A12" s="36"/>
      <c r="B12" s="65">
        <v>42247</v>
      </c>
      <c r="C12" s="40">
        <v>1972.18</v>
      </c>
      <c r="D12" s="240">
        <f t="shared" si="3"/>
        <v>-8.391699809439445E-3</v>
      </c>
      <c r="E12" s="66">
        <v>311200.71000000002</v>
      </c>
      <c r="F12" s="40">
        <v>360000</v>
      </c>
      <c r="G12" s="40">
        <f t="shared" si="2"/>
        <v>3259.6500000000233</v>
      </c>
      <c r="H12" s="240">
        <f t="shared" si="4"/>
        <v>9.0545833333333988E-3</v>
      </c>
      <c r="I12" s="66">
        <f t="shared" si="0"/>
        <v>-48799.289999999979</v>
      </c>
      <c r="J12" s="90">
        <f t="shared" si="1"/>
        <v>-0.13555358333333328</v>
      </c>
      <c r="K12" s="36"/>
      <c r="L12" s="40"/>
      <c r="M12" s="41"/>
      <c r="N12" s="40"/>
      <c r="O12" s="41"/>
      <c r="P12" s="41"/>
      <c r="Q12" s="36"/>
      <c r="R12" s="36"/>
      <c r="S12" s="36"/>
      <c r="T12" s="36"/>
    </row>
    <row r="13" spans="1:20" x14ac:dyDescent="0.25">
      <c r="A13" s="36"/>
      <c r="B13" s="65">
        <v>42248</v>
      </c>
      <c r="C13" s="40">
        <v>1913.85</v>
      </c>
      <c r="D13" s="240">
        <f t="shared" si="3"/>
        <v>-2.9576407832956501E-2</v>
      </c>
      <c r="E13" s="66">
        <v>307440.78999999998</v>
      </c>
      <c r="F13" s="40">
        <v>365000</v>
      </c>
      <c r="G13" s="40">
        <f t="shared" si="2"/>
        <v>-8759.9200000000419</v>
      </c>
      <c r="H13" s="240">
        <f t="shared" si="4"/>
        <v>-2.4333111111111229E-2</v>
      </c>
      <c r="I13" s="66">
        <f t="shared" si="0"/>
        <v>-57559.210000000021</v>
      </c>
      <c r="J13" s="90">
        <f t="shared" si="1"/>
        <v>-0.15769646575342472</v>
      </c>
      <c r="K13" s="36"/>
      <c r="L13" s="40"/>
      <c r="M13" s="41"/>
      <c r="N13" s="40"/>
      <c r="O13" s="41"/>
      <c r="P13" s="41"/>
      <c r="Q13" s="36"/>
      <c r="R13" s="36"/>
      <c r="S13" s="36"/>
      <c r="T13" s="36"/>
    </row>
    <row r="14" spans="1:20" x14ac:dyDescent="0.25">
      <c r="A14" s="36"/>
      <c r="B14" s="65">
        <v>42249</v>
      </c>
      <c r="C14" s="40">
        <v>1948.86</v>
      </c>
      <c r="D14" s="240">
        <f t="shared" si="3"/>
        <v>1.829296966846931E-2</v>
      </c>
      <c r="E14" s="66">
        <v>326031.94</v>
      </c>
      <c r="F14" s="40">
        <v>380000</v>
      </c>
      <c r="G14" s="40">
        <f t="shared" si="2"/>
        <v>3591.1500000000233</v>
      </c>
      <c r="H14" s="240">
        <f t="shared" si="4"/>
        <v>9.8387671232877342E-3</v>
      </c>
      <c r="I14" s="66">
        <f t="shared" si="0"/>
        <v>-53968.06</v>
      </c>
      <c r="J14" s="90">
        <f t="shared" si="1"/>
        <v>-0.14202121052631578</v>
      </c>
      <c r="K14" s="36"/>
      <c r="L14" s="40"/>
      <c r="M14" s="41"/>
      <c r="N14" s="40"/>
      <c r="O14" s="41"/>
      <c r="P14" s="41"/>
      <c r="Q14" s="36"/>
      <c r="R14" s="36"/>
      <c r="S14" s="36"/>
      <c r="T14" s="36"/>
    </row>
    <row r="15" spans="1:20" x14ac:dyDescent="0.25">
      <c r="A15" s="36"/>
      <c r="B15" s="65">
        <v>42250</v>
      </c>
      <c r="C15" s="40">
        <v>1951.13</v>
      </c>
      <c r="D15" s="240">
        <f t="shared" si="3"/>
        <v>1.1647835144649741E-3</v>
      </c>
      <c r="E15" s="66">
        <v>328219.34000000003</v>
      </c>
      <c r="F15" s="40">
        <v>380000</v>
      </c>
      <c r="G15" s="40">
        <f t="shared" si="2"/>
        <v>2187.4000000000233</v>
      </c>
      <c r="H15" s="240">
        <f t="shared" si="4"/>
        <v>5.7563157894737456E-3</v>
      </c>
      <c r="I15" s="66">
        <f t="shared" si="0"/>
        <v>-51780.659999999974</v>
      </c>
      <c r="J15" s="90">
        <f t="shared" si="1"/>
        <v>-0.13626489473684203</v>
      </c>
      <c r="K15" s="36"/>
      <c r="L15" s="40"/>
      <c r="M15" s="41"/>
      <c r="N15" s="40"/>
      <c r="O15" s="41"/>
      <c r="P15" s="41"/>
      <c r="Q15" s="36"/>
      <c r="R15" s="36"/>
      <c r="S15" s="36"/>
      <c r="T15" s="36"/>
    </row>
    <row r="16" spans="1:20" x14ac:dyDescent="0.25">
      <c r="A16" s="36"/>
      <c r="B16" s="65">
        <v>42251</v>
      </c>
      <c r="C16" s="40">
        <v>1921.22</v>
      </c>
      <c r="D16" s="240">
        <f t="shared" si="3"/>
        <v>-1.5329578244402004E-2</v>
      </c>
      <c r="E16" s="66">
        <v>324929.40000000002</v>
      </c>
      <c r="F16" s="40">
        <v>380000</v>
      </c>
      <c r="G16" s="40">
        <f t="shared" si="2"/>
        <v>-3289.9400000000023</v>
      </c>
      <c r="H16" s="240">
        <f t="shared" si="4"/>
        <v>-8.6577368421052701E-3</v>
      </c>
      <c r="I16" s="66">
        <f t="shared" si="0"/>
        <v>-55070.599999999977</v>
      </c>
      <c r="J16" s="90">
        <f t="shared" si="1"/>
        <v>-0.1449226315789473</v>
      </c>
      <c r="K16" s="36"/>
      <c r="L16" s="40"/>
      <c r="M16" s="41"/>
      <c r="N16" s="40"/>
      <c r="O16" s="41"/>
      <c r="P16" s="41"/>
      <c r="Q16" s="36"/>
      <c r="R16" s="36"/>
      <c r="S16" s="36"/>
      <c r="T16" s="36"/>
    </row>
    <row r="17" spans="1:20" x14ac:dyDescent="0.25">
      <c r="A17" s="36"/>
      <c r="B17" s="65">
        <v>42255</v>
      </c>
      <c r="C17" s="40">
        <v>1969.41</v>
      </c>
      <c r="D17" s="240">
        <f t="shared" si="3"/>
        <v>2.5083020164270647E-2</v>
      </c>
      <c r="E17" s="66">
        <v>331613.90000000002</v>
      </c>
      <c r="F17" s="40">
        <v>380000</v>
      </c>
      <c r="G17" s="40">
        <f t="shared" si="2"/>
        <v>6684.5</v>
      </c>
      <c r="H17" s="240">
        <f t="shared" si="4"/>
        <v>1.7590789473684209E-2</v>
      </c>
      <c r="I17" s="66">
        <f t="shared" si="0"/>
        <v>-48386.099999999977</v>
      </c>
      <c r="J17" s="90">
        <f t="shared" si="1"/>
        <v>-0.1273318421052631</v>
      </c>
      <c r="K17" s="36"/>
      <c r="L17" s="40"/>
      <c r="M17" s="41"/>
      <c r="N17" s="40"/>
      <c r="O17" s="41"/>
      <c r="P17" s="41"/>
      <c r="Q17" s="36"/>
      <c r="R17" s="36"/>
      <c r="S17" s="36"/>
      <c r="T17" s="36"/>
    </row>
    <row r="18" spans="1:20" x14ac:dyDescent="0.25">
      <c r="A18" s="36"/>
      <c r="B18" s="65">
        <v>42256</v>
      </c>
      <c r="C18" s="40">
        <v>1942.04</v>
      </c>
      <c r="D18" s="240">
        <f t="shared" si="3"/>
        <v>-1.3897563229596741E-2</v>
      </c>
      <c r="E18" s="66">
        <v>321792.48</v>
      </c>
      <c r="F18" s="40">
        <v>380000</v>
      </c>
      <c r="G18" s="40">
        <f t="shared" si="2"/>
        <v>-9821.4200000000419</v>
      </c>
      <c r="H18" s="240">
        <f t="shared" si="4"/>
        <v>-2.5845842105263268E-2</v>
      </c>
      <c r="I18" s="66">
        <f t="shared" si="0"/>
        <v>-58207.520000000019</v>
      </c>
      <c r="J18" s="90">
        <f t="shared" si="1"/>
        <v>-0.15317768421052635</v>
      </c>
      <c r="K18" s="36"/>
      <c r="L18" s="40"/>
      <c r="M18" s="41"/>
      <c r="N18" s="40"/>
      <c r="O18" s="41"/>
      <c r="P18" s="41"/>
      <c r="Q18" s="36"/>
      <c r="R18" s="36"/>
      <c r="S18" s="36"/>
      <c r="T18" s="36"/>
    </row>
    <row r="19" spans="1:20" x14ac:dyDescent="0.25">
      <c r="A19" s="36"/>
      <c r="B19" s="65">
        <v>42257</v>
      </c>
      <c r="C19" s="40">
        <v>1952.29</v>
      </c>
      <c r="D19" s="240">
        <f t="shared" si="3"/>
        <v>5.2779551399559227E-3</v>
      </c>
      <c r="E19" s="66">
        <v>323389.99</v>
      </c>
      <c r="F19" s="40">
        <v>380000</v>
      </c>
      <c r="G19" s="40">
        <f t="shared" si="2"/>
        <v>1597.5100000000093</v>
      </c>
      <c r="H19" s="240">
        <f t="shared" si="4"/>
        <v>4.2039736842105508E-3</v>
      </c>
      <c r="I19" s="66">
        <f t="shared" si="0"/>
        <v>-56610.010000000009</v>
      </c>
      <c r="J19" s="90">
        <f t="shared" si="1"/>
        <v>-0.14897371052631581</v>
      </c>
      <c r="K19" s="36"/>
      <c r="L19" s="40"/>
      <c r="M19" s="41"/>
      <c r="N19" s="40"/>
      <c r="O19" s="41"/>
      <c r="P19" s="41"/>
      <c r="Q19" s="36"/>
      <c r="R19" s="36"/>
      <c r="S19" s="36"/>
      <c r="T19" s="36"/>
    </row>
    <row r="20" spans="1:20" x14ac:dyDescent="0.25">
      <c r="A20" s="36"/>
      <c r="B20" s="65">
        <v>42258</v>
      </c>
      <c r="C20" s="40">
        <v>1961.05</v>
      </c>
      <c r="D20" s="240">
        <f t="shared" si="3"/>
        <v>4.4870382986134183E-3</v>
      </c>
      <c r="E20" s="66">
        <v>323039.64</v>
      </c>
      <c r="F20" s="40">
        <v>380000</v>
      </c>
      <c r="G20" s="40">
        <f t="shared" si="2"/>
        <v>-350.34999999997672</v>
      </c>
      <c r="H20" s="240">
        <f t="shared" si="4"/>
        <v>-9.2197368421046506E-4</v>
      </c>
      <c r="I20" s="66">
        <f t="shared" si="0"/>
        <v>-56960.359999999986</v>
      </c>
      <c r="J20" s="90">
        <f t="shared" si="1"/>
        <v>-0.14989568421052629</v>
      </c>
      <c r="K20" s="36"/>
      <c r="L20" s="40"/>
      <c r="M20" s="41"/>
      <c r="N20" s="40"/>
      <c r="O20" s="41"/>
      <c r="P20" s="41"/>
      <c r="Q20" s="36"/>
      <c r="R20" s="36"/>
      <c r="S20" s="36"/>
      <c r="T20" s="36"/>
    </row>
    <row r="21" spans="1:20" x14ac:dyDescent="0.25">
      <c r="A21" s="36"/>
      <c r="B21" s="65">
        <v>42261</v>
      </c>
      <c r="C21" s="40">
        <v>1953.03</v>
      </c>
      <c r="D21" s="240">
        <f t="shared" si="3"/>
        <v>-4.0896458529869114E-3</v>
      </c>
      <c r="E21" s="66">
        <v>326015.75</v>
      </c>
      <c r="F21" s="40">
        <v>380000</v>
      </c>
      <c r="G21" s="40">
        <f t="shared" si="2"/>
        <v>2976.109999999986</v>
      </c>
      <c r="H21" s="240">
        <f t="shared" si="4"/>
        <v>7.8318684210525943E-3</v>
      </c>
      <c r="I21" s="66">
        <f t="shared" si="0"/>
        <v>-53984.25</v>
      </c>
      <c r="J21" s="90">
        <f t="shared" si="1"/>
        <v>-0.14206381578947369</v>
      </c>
      <c r="K21" s="36"/>
      <c r="L21" s="40"/>
      <c r="M21" s="41"/>
      <c r="N21" s="40"/>
      <c r="O21" s="41"/>
      <c r="P21" s="41"/>
      <c r="Q21" s="36"/>
      <c r="R21" s="36"/>
      <c r="S21" s="36"/>
      <c r="T21" s="36"/>
    </row>
    <row r="22" spans="1:20" x14ac:dyDescent="0.25">
      <c r="A22" s="29"/>
      <c r="B22" s="65">
        <v>42262</v>
      </c>
      <c r="C22" s="40">
        <v>1978.09</v>
      </c>
      <c r="D22" s="240">
        <f t="shared" si="3"/>
        <v>1.2831344116577803E-2</v>
      </c>
      <c r="E22" s="66">
        <v>328528.74</v>
      </c>
      <c r="F22" s="40">
        <v>380000</v>
      </c>
      <c r="G22" s="40">
        <f t="shared" si="2"/>
        <v>2512.9899999999907</v>
      </c>
      <c r="H22" s="240">
        <f t="shared" si="4"/>
        <v>6.6131315789473436E-3</v>
      </c>
      <c r="I22" s="66">
        <f t="shared" si="0"/>
        <v>-51471.260000000009</v>
      </c>
      <c r="J22" s="90">
        <f t="shared" si="1"/>
        <v>-0.13545068421052633</v>
      </c>
      <c r="K22" s="36"/>
      <c r="L22" s="40"/>
      <c r="M22" s="41"/>
      <c r="N22" s="40"/>
      <c r="O22" s="41"/>
      <c r="P22" s="41"/>
      <c r="Q22" s="36"/>
      <c r="R22" s="36"/>
      <c r="S22" s="36"/>
      <c r="T22" s="36"/>
    </row>
    <row r="23" spans="1:20" x14ac:dyDescent="0.25">
      <c r="A23" s="29"/>
      <c r="B23" s="65">
        <v>42263</v>
      </c>
      <c r="C23" s="40">
        <v>1995.31</v>
      </c>
      <c r="D23" s="240">
        <f t="shared" si="3"/>
        <v>8.7053672987579076E-3</v>
      </c>
      <c r="E23" s="66">
        <v>333204.93</v>
      </c>
      <c r="F23" s="40">
        <v>380000</v>
      </c>
      <c r="G23" s="40">
        <f t="shared" si="2"/>
        <v>4676.1900000000023</v>
      </c>
      <c r="H23" s="240">
        <f t="shared" si="4"/>
        <v>1.2305763157894743E-2</v>
      </c>
      <c r="I23" s="66">
        <f t="shared" si="0"/>
        <v>-46795.070000000007</v>
      </c>
      <c r="J23" s="90">
        <f t="shared" si="1"/>
        <v>-0.1231449210526316</v>
      </c>
      <c r="K23" s="36"/>
      <c r="L23" s="40"/>
      <c r="M23" s="41"/>
      <c r="N23" s="40"/>
      <c r="O23" s="41"/>
      <c r="P23" s="41"/>
      <c r="Q23" s="36"/>
      <c r="R23" s="36"/>
      <c r="S23" s="36"/>
      <c r="T23" s="36"/>
    </row>
    <row r="24" spans="1:20" x14ac:dyDescent="0.25">
      <c r="A24" s="29"/>
      <c r="B24" s="65">
        <v>42264</v>
      </c>
      <c r="C24" s="40">
        <v>1990.2</v>
      </c>
      <c r="D24" s="240">
        <f t="shared" si="3"/>
        <v>-2.5610055580335385E-3</v>
      </c>
      <c r="E24" s="66">
        <v>333913.03999999998</v>
      </c>
      <c r="F24" s="40">
        <v>380000</v>
      </c>
      <c r="G24" s="40">
        <f t="shared" si="2"/>
        <v>708.10999999998603</v>
      </c>
      <c r="H24" s="240">
        <f t="shared" si="4"/>
        <v>1.8634473684210158E-3</v>
      </c>
      <c r="I24" s="66">
        <f t="shared" si="0"/>
        <v>-46086.960000000021</v>
      </c>
      <c r="J24" s="90">
        <f t="shared" si="1"/>
        <v>-0.12128147368421058</v>
      </c>
      <c r="K24" s="36"/>
      <c r="L24" s="40"/>
      <c r="M24" s="41"/>
      <c r="N24" s="40"/>
      <c r="O24" s="41"/>
      <c r="P24" s="41"/>
      <c r="Q24" s="36"/>
      <c r="R24" s="36"/>
      <c r="S24" s="36"/>
      <c r="T24" s="36"/>
    </row>
    <row r="25" spans="1:20" x14ac:dyDescent="0.25">
      <c r="A25" s="29"/>
      <c r="B25" s="65">
        <v>42265</v>
      </c>
      <c r="C25" s="40">
        <v>1958.08</v>
      </c>
      <c r="D25" s="240">
        <f t="shared" si="3"/>
        <v>-1.6139081499346859E-2</v>
      </c>
      <c r="E25" s="66">
        <v>334619.5</v>
      </c>
      <c r="F25" s="40">
        <v>390000</v>
      </c>
      <c r="G25" s="40">
        <f t="shared" si="2"/>
        <v>-9293.539999999979</v>
      </c>
      <c r="H25" s="240">
        <f t="shared" si="4"/>
        <v>-2.4456684210526259E-2</v>
      </c>
      <c r="I25" s="66">
        <f t="shared" si="0"/>
        <v>-55380.5</v>
      </c>
      <c r="J25" s="90">
        <f t="shared" si="1"/>
        <v>-0.14200128205128204</v>
      </c>
      <c r="K25" s="36"/>
      <c r="L25" s="40"/>
      <c r="M25" s="41"/>
      <c r="N25" s="40"/>
      <c r="O25" s="41"/>
      <c r="P25" s="41"/>
      <c r="Q25" s="36"/>
      <c r="R25" s="36"/>
      <c r="S25" s="36"/>
      <c r="T25" s="36"/>
    </row>
    <row r="26" spans="1:20" x14ac:dyDescent="0.25">
      <c r="A26" s="29"/>
      <c r="B26" s="65">
        <v>42268</v>
      </c>
      <c r="C26" s="40">
        <v>1966.97</v>
      </c>
      <c r="D26" s="240">
        <f t="shared" si="3"/>
        <v>4.5401617911423947E-3</v>
      </c>
      <c r="E26" s="66">
        <v>336797.05</v>
      </c>
      <c r="F26" s="40">
        <v>390000</v>
      </c>
      <c r="G26" s="40">
        <f t="shared" si="2"/>
        <v>2177.5499999999884</v>
      </c>
      <c r="H26" s="240">
        <f t="shared" si="4"/>
        <v>5.5834615384615085E-3</v>
      </c>
      <c r="I26" s="66">
        <f t="shared" si="0"/>
        <v>-53202.950000000012</v>
      </c>
      <c r="J26" s="90">
        <f t="shared" si="1"/>
        <v>-0.13641782051282053</v>
      </c>
      <c r="K26" s="36"/>
      <c r="L26" s="40"/>
      <c r="M26" s="41"/>
      <c r="N26" s="40"/>
      <c r="O26" s="41"/>
      <c r="P26" s="41"/>
      <c r="Q26" s="36"/>
      <c r="R26" s="36"/>
      <c r="S26" s="36"/>
      <c r="T26" s="36"/>
    </row>
    <row r="27" spans="1:20" x14ac:dyDescent="0.25">
      <c r="A27" s="29"/>
      <c r="B27" s="65">
        <v>42269</v>
      </c>
      <c r="C27" s="40">
        <v>1942.74</v>
      </c>
      <c r="D27" s="240">
        <f t="shared" si="3"/>
        <v>-1.2318439020422282E-2</v>
      </c>
      <c r="E27" s="66">
        <v>328628.18</v>
      </c>
      <c r="F27" s="40">
        <v>390000</v>
      </c>
      <c r="G27" s="40">
        <f t="shared" si="2"/>
        <v>-8168.8699999999953</v>
      </c>
      <c r="H27" s="240">
        <f t="shared" si="4"/>
        <v>-2.0945820512820502E-2</v>
      </c>
      <c r="I27" s="66">
        <f t="shared" si="0"/>
        <v>-61371.820000000007</v>
      </c>
      <c r="J27" s="90">
        <f t="shared" si="1"/>
        <v>-0.15736364102564104</v>
      </c>
      <c r="K27" s="36"/>
      <c r="L27" s="40"/>
      <c r="M27" s="41"/>
      <c r="N27" s="40"/>
      <c r="O27" s="41"/>
      <c r="P27" s="41"/>
      <c r="Q27" s="36"/>
      <c r="R27" s="36"/>
      <c r="S27" s="36"/>
      <c r="T27" s="36"/>
    </row>
    <row r="28" spans="1:20" x14ac:dyDescent="0.25">
      <c r="A28" s="29"/>
      <c r="B28" s="65">
        <v>42270</v>
      </c>
      <c r="C28" s="40">
        <v>1938.76</v>
      </c>
      <c r="D28" s="240">
        <f t="shared" si="3"/>
        <v>-2.0486529334857047E-3</v>
      </c>
      <c r="E28" s="66">
        <v>321819.21000000002</v>
      </c>
      <c r="F28" s="40">
        <v>390000</v>
      </c>
      <c r="G28" s="40">
        <f t="shared" si="2"/>
        <v>-6808.9699999999721</v>
      </c>
      <c r="H28" s="240">
        <f t="shared" ref="H28" si="5">G28/F27</f>
        <v>-1.7458897435897364E-2</v>
      </c>
      <c r="I28" s="66">
        <f t="shared" si="0"/>
        <v>-68180.789999999979</v>
      </c>
      <c r="J28" s="90">
        <f t="shared" si="1"/>
        <v>-0.17482253846153842</v>
      </c>
      <c r="K28" s="40"/>
      <c r="L28" s="41"/>
      <c r="M28" s="41"/>
      <c r="N28" s="36"/>
      <c r="O28" s="36"/>
      <c r="P28" s="36"/>
      <c r="Q28" s="36"/>
    </row>
    <row r="29" spans="1:20" x14ac:dyDescent="0.25">
      <c r="A29" s="29"/>
      <c r="B29" s="65">
        <v>42271</v>
      </c>
      <c r="C29" s="40">
        <v>1932.24</v>
      </c>
      <c r="D29" s="240">
        <f t="shared" si="3"/>
        <v>-3.3629742722152212E-3</v>
      </c>
      <c r="E29" s="41">
        <v>323446.15999999997</v>
      </c>
      <c r="F29" s="40">
        <v>390000</v>
      </c>
      <c r="G29" s="40">
        <f t="shared" ref="G29" si="6">E29-E28-F29+F28</f>
        <v>1626.9499999999534</v>
      </c>
      <c r="H29" s="240">
        <f t="shared" ref="H29" si="7">G29/F28</f>
        <v>4.1716666666665476E-3</v>
      </c>
      <c r="I29" s="66">
        <f t="shared" si="0"/>
        <v>-66553.840000000026</v>
      </c>
      <c r="J29" s="90">
        <f t="shared" si="1"/>
        <v>-0.17065087179487187</v>
      </c>
      <c r="K29" s="40"/>
      <c r="L29" s="41"/>
      <c r="M29" s="41"/>
      <c r="N29" s="36"/>
      <c r="O29" s="36"/>
      <c r="P29" s="36"/>
      <c r="Q29" s="36"/>
    </row>
    <row r="30" spans="1:20" x14ac:dyDescent="0.25">
      <c r="A30" s="29"/>
      <c r="B30" s="65">
        <v>42272</v>
      </c>
      <c r="C30" s="40">
        <v>1931.34</v>
      </c>
      <c r="D30" s="240">
        <f t="shared" si="3"/>
        <v>-4.6578064836670961E-4</v>
      </c>
      <c r="E30" s="66">
        <v>320711.92</v>
      </c>
      <c r="F30" s="40">
        <v>390000</v>
      </c>
      <c r="G30" s="40">
        <f t="shared" ref="G30" si="8">E30-E29-F30+F29</f>
        <v>-2734.2399999999907</v>
      </c>
      <c r="H30" s="240">
        <f t="shared" ref="H30" si="9">G30/F29</f>
        <v>-7.010871794871771E-3</v>
      </c>
      <c r="I30" s="66">
        <f t="shared" ref="I30:I32" si="10">E30-F30</f>
        <v>-69288.080000000016</v>
      </c>
      <c r="J30" s="90">
        <f t="shared" ref="J30:J32" si="11">I30/F30</f>
        <v>-0.17766174358974363</v>
      </c>
      <c r="K30" s="40"/>
      <c r="L30" s="41"/>
      <c r="M30" s="41"/>
      <c r="N30" s="36"/>
      <c r="O30" s="36"/>
      <c r="P30" s="36"/>
      <c r="Q30" s="36"/>
    </row>
    <row r="31" spans="1:20" x14ac:dyDescent="0.25">
      <c r="A31" s="29"/>
      <c r="B31" s="65">
        <v>42275</v>
      </c>
      <c r="C31" s="40">
        <v>1881.77</v>
      </c>
      <c r="D31" s="240">
        <f t="shared" si="3"/>
        <v>-2.5666117824929811E-2</v>
      </c>
      <c r="E31" s="66">
        <v>308867.92</v>
      </c>
      <c r="F31" s="40">
        <v>390000</v>
      </c>
      <c r="G31" s="40">
        <f t="shared" ref="G31:G33" si="12">E31-E30-F31+F30</f>
        <v>-11844</v>
      </c>
      <c r="H31" s="240">
        <f t="shared" ref="H31:H33" si="13">G31/F30</f>
        <v>-3.036923076923077E-2</v>
      </c>
      <c r="I31" s="66">
        <f t="shared" si="10"/>
        <v>-81132.080000000016</v>
      </c>
      <c r="J31" s="90">
        <f t="shared" si="11"/>
        <v>-0.20803097435897441</v>
      </c>
      <c r="K31" s="40"/>
      <c r="L31" s="41"/>
      <c r="M31" s="41"/>
      <c r="N31" s="36"/>
      <c r="O31" s="36"/>
      <c r="P31" s="36"/>
      <c r="Q31" s="36"/>
    </row>
    <row r="32" spans="1:20" x14ac:dyDescent="0.25">
      <c r="A32" s="29"/>
      <c r="B32" s="65">
        <v>42276</v>
      </c>
      <c r="C32" s="40">
        <v>1884.09</v>
      </c>
      <c r="D32" s="240">
        <f t="shared" si="3"/>
        <v>1.2328818080849075E-3</v>
      </c>
      <c r="E32" s="66">
        <v>312033</v>
      </c>
      <c r="F32" s="40">
        <v>390000</v>
      </c>
      <c r="G32" s="40">
        <f t="shared" si="12"/>
        <v>3165.0800000000163</v>
      </c>
      <c r="H32" s="240">
        <f t="shared" si="13"/>
        <v>8.1155897435897847E-3</v>
      </c>
      <c r="I32" s="66">
        <f t="shared" si="10"/>
        <v>-77967</v>
      </c>
      <c r="J32" s="90">
        <f t="shared" si="11"/>
        <v>-0.19991538461538461</v>
      </c>
      <c r="K32" s="40"/>
      <c r="L32" s="41"/>
      <c r="M32" s="41"/>
      <c r="N32" s="36"/>
      <c r="O32" s="36"/>
      <c r="P32" s="36"/>
      <c r="Q32" s="36"/>
    </row>
    <row r="33" spans="1:17" x14ac:dyDescent="0.25">
      <c r="A33" s="29"/>
      <c r="B33" s="65">
        <v>42277</v>
      </c>
      <c r="C33" s="40">
        <v>1920.03</v>
      </c>
      <c r="D33" s="240">
        <f t="shared" si="3"/>
        <v>1.9075521869974393E-2</v>
      </c>
      <c r="E33" s="66">
        <v>320653.48</v>
      </c>
      <c r="F33" s="40">
        <v>390000</v>
      </c>
      <c r="G33" s="40">
        <f t="shared" si="12"/>
        <v>8620.4799999999814</v>
      </c>
      <c r="H33" s="240">
        <f t="shared" si="13"/>
        <v>2.2103794871794823E-2</v>
      </c>
      <c r="I33" s="66">
        <f t="shared" ref="I33" si="14">E33-F33</f>
        <v>-69346.520000000019</v>
      </c>
      <c r="J33" s="90">
        <f t="shared" ref="J33" si="15">I33/F33</f>
        <v>-0.17781158974358979</v>
      </c>
      <c r="K33" s="40"/>
      <c r="L33" s="41"/>
      <c r="M33" s="41"/>
      <c r="N33" s="36"/>
      <c r="O33" s="36"/>
      <c r="P33" s="36"/>
      <c r="Q33" s="36"/>
    </row>
    <row r="34" spans="1:17" x14ac:dyDescent="0.25">
      <c r="B34" s="65">
        <v>42278</v>
      </c>
      <c r="C34" s="40">
        <v>1923.82</v>
      </c>
      <c r="D34" s="240">
        <f t="shared" si="3"/>
        <v>1.9739274907162718E-3</v>
      </c>
      <c r="E34" s="66">
        <v>321963.56</v>
      </c>
      <c r="F34" s="40">
        <v>390000</v>
      </c>
      <c r="G34" s="40">
        <f t="shared" ref="G34" si="16">E34-E33-F34+F33</f>
        <v>1310.0800000000163</v>
      </c>
      <c r="H34" s="240">
        <f t="shared" ref="H34" si="17">G34/F33</f>
        <v>3.3591794871795288E-3</v>
      </c>
      <c r="I34" s="66">
        <f t="shared" ref="I34" si="18">E34-F34</f>
        <v>-68036.44</v>
      </c>
      <c r="J34" s="90">
        <f t="shared" ref="J34" si="19">I34/F34</f>
        <v>-0.17445241025641026</v>
      </c>
    </row>
    <row r="35" spans="1:17" x14ac:dyDescent="0.25">
      <c r="B35" s="65">
        <v>42279</v>
      </c>
      <c r="C35" s="2">
        <v>1951.36</v>
      </c>
      <c r="D35" s="240">
        <f t="shared" si="3"/>
        <v>1.4315268580220584E-2</v>
      </c>
      <c r="E35" s="66">
        <v>336327.01</v>
      </c>
      <c r="F35" s="40">
        <v>390000</v>
      </c>
      <c r="G35" s="40">
        <f t="shared" ref="G35" si="20">E35-E34-F35+F34</f>
        <v>14363.450000000012</v>
      </c>
      <c r="H35" s="240">
        <f t="shared" ref="H35" si="21">G35/F34</f>
        <v>3.6829358974359003E-2</v>
      </c>
      <c r="I35" s="66">
        <f t="shared" ref="I35" si="22">E35-F35</f>
        <v>-53672.989999999991</v>
      </c>
      <c r="J35" s="90">
        <f t="shared" ref="J35" si="23">I35/F35</f>
        <v>-0.13762305128205127</v>
      </c>
    </row>
    <row r="36" spans="1:17" x14ac:dyDescent="0.25">
      <c r="B36" s="65"/>
      <c r="C36" s="2"/>
      <c r="E36" s="66"/>
    </row>
    <row r="37" spans="1:17" x14ac:dyDescent="0.25">
      <c r="C37" s="2"/>
    </row>
    <row r="38" spans="1:17" x14ac:dyDescent="0.25">
      <c r="C38" s="2"/>
    </row>
    <row r="39" spans="1:17" x14ac:dyDescent="0.25">
      <c r="C39" s="2"/>
    </row>
    <row r="40" spans="1:17" x14ac:dyDescent="0.25">
      <c r="C40" s="2"/>
    </row>
    <row r="41" spans="1:17" x14ac:dyDescent="0.25">
      <c r="C41" s="2"/>
    </row>
    <row r="42" spans="1:17" x14ac:dyDescent="0.25">
      <c r="C42" s="2"/>
    </row>
  </sheetData>
  <pageMargins left="0.7" right="0.7" top="0.75" bottom="0.75" header="0.3" footer="0.3"/>
  <pageSetup orientation="portrait" horizontalDpi="1200" verticalDpi="1200" r:id="rId1"/>
  <drawing r:id="rId2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">
    <tabColor rgb="FFC00000"/>
  </sheetPr>
  <dimension ref="A1:Q164"/>
  <sheetViews>
    <sheetView workbookViewId="0">
      <pane ySplit="1" topLeftCell="A131" activePane="bottomLeft" state="frozen"/>
      <selection activeCell="E5" sqref="E5"/>
      <selection pane="bottomLeft" activeCell="N172" sqref="N172"/>
    </sheetView>
  </sheetViews>
  <sheetFormatPr defaultRowHeight="18" customHeight="1" outlineLevelRow="1" x14ac:dyDescent="0.25"/>
  <cols>
    <col min="1" max="1" width="9.5703125" style="29" bestFit="1" customWidth="1"/>
    <col min="2" max="2" width="11.28515625" style="36" customWidth="1"/>
    <col min="3" max="3" width="13.85546875" style="41" customWidth="1"/>
    <col min="4" max="4" width="12.5703125" style="36" customWidth="1"/>
    <col min="5" max="5" width="12.5703125" style="40" customWidth="1"/>
    <col min="6" max="6" width="13.7109375" style="36" customWidth="1"/>
    <col min="7" max="7" width="11.7109375" style="41" customWidth="1"/>
    <col min="8" max="8" width="12.42578125" style="36" customWidth="1"/>
    <col min="9" max="9" width="12.42578125" style="40" customWidth="1"/>
    <col min="10" max="10" width="9.28515625" style="41" bestFit="1" customWidth="1"/>
    <col min="11" max="11" width="9.28515625" style="40" bestFit="1" customWidth="1"/>
    <col min="12" max="12" width="11.42578125" style="41" bestFit="1" customWidth="1"/>
    <col min="13" max="13" width="9.28515625" style="41" bestFit="1" customWidth="1"/>
    <col min="14" max="14" width="9.5703125" style="36" bestFit="1" customWidth="1"/>
    <col min="15" max="17" width="9.140625" style="36"/>
    <col min="18" max="18" width="10.140625" style="36" bestFit="1" customWidth="1"/>
    <col min="19" max="16384" width="9.140625" style="36"/>
  </cols>
  <sheetData>
    <row r="1" spans="1:17" s="29" customFormat="1" ht="18" customHeight="1" x14ac:dyDescent="0.25">
      <c r="A1" s="29" t="s">
        <v>1</v>
      </c>
      <c r="B1" s="29" t="s">
        <v>2</v>
      </c>
      <c r="C1" s="39" t="s">
        <v>4</v>
      </c>
      <c r="D1" s="29" t="s">
        <v>5</v>
      </c>
      <c r="E1" s="29" t="s">
        <v>116</v>
      </c>
      <c r="F1" s="42" t="s">
        <v>60</v>
      </c>
      <c r="G1" s="29" t="s">
        <v>3</v>
      </c>
      <c r="H1" s="39" t="s">
        <v>6</v>
      </c>
      <c r="I1" s="29" t="s">
        <v>7</v>
      </c>
      <c r="J1" s="39" t="s">
        <v>117</v>
      </c>
      <c r="K1" s="42" t="s">
        <v>61</v>
      </c>
      <c r="L1" s="29" t="s">
        <v>82</v>
      </c>
      <c r="M1" s="42" t="s">
        <v>38</v>
      </c>
      <c r="N1" s="39" t="s">
        <v>59</v>
      </c>
      <c r="O1" s="39" t="s">
        <v>81</v>
      </c>
      <c r="P1" s="29" t="s">
        <v>236</v>
      </c>
    </row>
    <row r="2" spans="1:17" ht="18" customHeight="1" outlineLevel="1" x14ac:dyDescent="0.25">
      <c r="A2" s="259" t="s">
        <v>12</v>
      </c>
      <c r="B2" s="34">
        <v>42151</v>
      </c>
      <c r="C2" s="33">
        <v>5</v>
      </c>
      <c r="D2" s="30">
        <v>42.7</v>
      </c>
      <c r="E2" s="36"/>
      <c r="F2" s="30">
        <f>C2*D2</f>
        <v>213.5</v>
      </c>
      <c r="G2" s="34">
        <v>42181</v>
      </c>
      <c r="H2" s="33">
        <v>5</v>
      </c>
      <c r="I2" s="30">
        <v>43.35</v>
      </c>
      <c r="J2" s="41">
        <v>0.01</v>
      </c>
      <c r="K2" s="30">
        <f>H2*I2-J2</f>
        <v>216.74</v>
      </c>
      <c r="L2" s="35"/>
      <c r="M2" s="30"/>
      <c r="N2" s="30"/>
      <c r="O2" s="43"/>
    </row>
    <row r="3" spans="1:17" ht="18" customHeight="1" outlineLevel="1" x14ac:dyDescent="0.25">
      <c r="A3" s="259"/>
      <c r="B3" s="34">
        <v>42153</v>
      </c>
      <c r="C3" s="33">
        <v>25</v>
      </c>
      <c r="D3" s="30">
        <v>41.6</v>
      </c>
      <c r="E3" s="36"/>
      <c r="F3" s="30">
        <f>C3*D3</f>
        <v>1040</v>
      </c>
      <c r="G3" s="34">
        <v>42200</v>
      </c>
      <c r="H3" s="33">
        <v>10</v>
      </c>
      <c r="I3" s="30">
        <v>41.64</v>
      </c>
      <c r="J3" s="41">
        <v>0.01</v>
      </c>
      <c r="K3" s="30">
        <f>H3*I3-J3</f>
        <v>416.39</v>
      </c>
      <c r="L3" s="35"/>
      <c r="M3" s="30"/>
      <c r="N3" s="30"/>
      <c r="O3" s="43"/>
    </row>
    <row r="4" spans="1:17" ht="18" customHeight="1" outlineLevel="1" x14ac:dyDescent="0.25">
      <c r="A4" s="259"/>
      <c r="B4" s="34">
        <v>42166</v>
      </c>
      <c r="C4" s="33">
        <v>10</v>
      </c>
      <c r="D4" s="30">
        <v>40</v>
      </c>
      <c r="E4" s="36"/>
      <c r="F4" s="30">
        <f>C4*D4</f>
        <v>400</v>
      </c>
      <c r="G4" s="34">
        <v>42201</v>
      </c>
      <c r="H4" s="33">
        <v>125</v>
      </c>
      <c r="I4" s="30">
        <v>42.6</v>
      </c>
      <c r="J4" s="41">
        <v>0.1</v>
      </c>
      <c r="K4" s="30">
        <f>H4*I4-J4</f>
        <v>5324.9</v>
      </c>
      <c r="L4" s="35"/>
      <c r="M4" s="30"/>
      <c r="N4" s="30"/>
      <c r="O4" s="43"/>
      <c r="Q4" s="241">
        <v>41.19</v>
      </c>
    </row>
    <row r="5" spans="1:17" ht="18" customHeight="1" outlineLevel="1" x14ac:dyDescent="0.25">
      <c r="A5" s="259"/>
      <c r="B5" s="34">
        <v>42166</v>
      </c>
      <c r="C5" s="33">
        <v>100</v>
      </c>
      <c r="D5" s="30">
        <v>39.799999999999997</v>
      </c>
      <c r="E5" s="36"/>
      <c r="F5" s="30">
        <f>C5*D5</f>
        <v>3979.9999999999995</v>
      </c>
      <c r="G5" s="35"/>
      <c r="H5" s="33"/>
      <c r="I5" s="30"/>
      <c r="K5" s="30"/>
      <c r="L5" s="35"/>
      <c r="M5" s="30"/>
      <c r="N5" s="30"/>
      <c r="O5" s="43"/>
    </row>
    <row r="6" spans="1:17" ht="18" customHeight="1" x14ac:dyDescent="0.25">
      <c r="A6" s="259"/>
      <c r="B6" s="34"/>
      <c r="C6" s="33">
        <f>SUM(C2:C5)</f>
        <v>140</v>
      </c>
      <c r="D6" s="30"/>
      <c r="E6" s="36"/>
      <c r="F6" s="30">
        <f>SUM(F2:F5)</f>
        <v>5633.5</v>
      </c>
      <c r="G6" s="35"/>
      <c r="H6" s="33">
        <f>SUM(H2:H5)</f>
        <v>140</v>
      </c>
      <c r="I6" s="30"/>
      <c r="K6" s="30">
        <f>SUM(K2:K5)</f>
        <v>5958.03</v>
      </c>
      <c r="L6" s="35"/>
      <c r="M6" s="30"/>
      <c r="N6" s="30">
        <f>K6-F6</f>
        <v>324.52999999999975</v>
      </c>
      <c r="O6" s="43">
        <f>(N6+M6)/F6</f>
        <v>5.7607171385461925E-2</v>
      </c>
      <c r="P6" s="218" t="s">
        <v>237</v>
      </c>
    </row>
    <row r="7" spans="1:17" ht="18" customHeight="1" outlineLevel="1" x14ac:dyDescent="0.25">
      <c r="A7" s="260" t="s">
        <v>48</v>
      </c>
      <c r="B7" s="37"/>
      <c r="C7" s="32"/>
      <c r="D7" s="31"/>
      <c r="E7" s="31"/>
      <c r="F7" s="31"/>
      <c r="G7" s="37"/>
      <c r="H7" s="32"/>
      <c r="I7" s="31"/>
      <c r="J7" s="31"/>
      <c r="K7" s="31"/>
      <c r="L7" s="37"/>
      <c r="M7" s="31"/>
      <c r="N7" s="31"/>
      <c r="O7" s="44"/>
    </row>
    <row r="8" spans="1:17" ht="18" customHeight="1" outlineLevel="1" x14ac:dyDescent="0.25">
      <c r="A8" s="260"/>
      <c r="B8" s="38">
        <v>42186</v>
      </c>
      <c r="C8" s="32">
        <v>10</v>
      </c>
      <c r="D8" s="31">
        <v>101.7</v>
      </c>
      <c r="E8" s="31"/>
      <c r="F8" s="31">
        <f>C8*D8</f>
        <v>1017</v>
      </c>
      <c r="G8" s="38">
        <v>42186</v>
      </c>
      <c r="H8" s="32">
        <v>10</v>
      </c>
      <c r="I8" s="31">
        <v>103</v>
      </c>
      <c r="J8" s="31">
        <v>0.02</v>
      </c>
      <c r="K8" s="31">
        <f>H8*I8-J8</f>
        <v>1029.98</v>
      </c>
      <c r="L8" s="37"/>
      <c r="M8" s="31"/>
      <c r="N8" s="31"/>
      <c r="O8" s="44"/>
    </row>
    <row r="9" spans="1:17" ht="18" customHeight="1" x14ac:dyDescent="0.25">
      <c r="A9" s="260"/>
      <c r="B9" s="38"/>
      <c r="C9" s="32">
        <f>SUM(C8)</f>
        <v>10</v>
      </c>
      <c r="D9" s="31"/>
      <c r="E9" s="31"/>
      <c r="F9" s="31">
        <f>SUM(F8)</f>
        <v>1017</v>
      </c>
      <c r="G9" s="37"/>
      <c r="H9" s="32">
        <f>SUM(H8)</f>
        <v>10</v>
      </c>
      <c r="I9" s="31"/>
      <c r="J9" s="31"/>
      <c r="K9" s="31">
        <f>SUM(K8)</f>
        <v>1029.98</v>
      </c>
      <c r="L9" s="37"/>
      <c r="M9" s="31"/>
      <c r="N9" s="31">
        <f>K9-F9</f>
        <v>12.980000000000018</v>
      </c>
      <c r="O9" s="44">
        <f>(N9+M9)/F9</f>
        <v>1.2763028515240922E-2</v>
      </c>
      <c r="P9" s="218" t="s">
        <v>237</v>
      </c>
    </row>
    <row r="10" spans="1:17" ht="18" customHeight="1" outlineLevel="1" x14ac:dyDescent="0.25">
      <c r="A10" s="259" t="s">
        <v>29</v>
      </c>
      <c r="B10" s="35"/>
      <c r="C10" s="33"/>
      <c r="D10" s="30"/>
      <c r="E10" s="36"/>
      <c r="F10" s="30"/>
      <c r="G10" s="35"/>
      <c r="H10" s="33"/>
      <c r="I10" s="30"/>
      <c r="K10" s="30"/>
      <c r="L10" s="35"/>
      <c r="M10" s="30"/>
      <c r="N10" s="30"/>
      <c r="O10" s="43"/>
    </row>
    <row r="11" spans="1:17" ht="18" customHeight="1" outlineLevel="1" x14ac:dyDescent="0.25">
      <c r="A11" s="259"/>
      <c r="B11" s="34">
        <v>42164</v>
      </c>
      <c r="C11" s="33">
        <v>5</v>
      </c>
      <c r="D11" s="30">
        <v>45.9</v>
      </c>
      <c r="E11" s="36"/>
      <c r="F11" s="30">
        <f>C11*D11</f>
        <v>229.5</v>
      </c>
      <c r="G11" s="34">
        <v>42195</v>
      </c>
      <c r="H11" s="33">
        <v>20</v>
      </c>
      <c r="I11" s="30">
        <v>46.15</v>
      </c>
      <c r="J11" s="41">
        <v>0.02</v>
      </c>
      <c r="K11" s="30">
        <f>H11*I11-J11</f>
        <v>922.98</v>
      </c>
      <c r="L11" s="35"/>
      <c r="M11" s="30"/>
      <c r="N11" s="30"/>
      <c r="O11" s="43"/>
    </row>
    <row r="12" spans="1:17" ht="18" customHeight="1" outlineLevel="1" x14ac:dyDescent="0.25">
      <c r="A12" s="259"/>
      <c r="B12" s="34">
        <v>42184</v>
      </c>
      <c r="C12" s="33">
        <v>5</v>
      </c>
      <c r="D12" s="30">
        <v>44.5</v>
      </c>
      <c r="E12" s="36"/>
      <c r="F12" s="30">
        <f>C12*D12</f>
        <v>222.5</v>
      </c>
      <c r="G12" s="35"/>
      <c r="H12" s="33"/>
      <c r="I12" s="30"/>
      <c r="K12" s="30"/>
      <c r="L12" s="35"/>
      <c r="M12" s="30"/>
      <c r="N12" s="30"/>
      <c r="O12" s="43"/>
    </row>
    <row r="13" spans="1:17" ht="18" customHeight="1" outlineLevel="1" x14ac:dyDescent="0.25">
      <c r="A13" s="259"/>
      <c r="B13" s="34">
        <v>42184</v>
      </c>
      <c r="C13" s="33">
        <v>10</v>
      </c>
      <c r="D13" s="30">
        <v>44.35</v>
      </c>
      <c r="E13" s="36"/>
      <c r="F13" s="30">
        <f>C13*D13</f>
        <v>443.5</v>
      </c>
      <c r="G13" s="35"/>
      <c r="H13" s="33"/>
      <c r="I13" s="30"/>
      <c r="K13" s="30"/>
      <c r="L13" s="35"/>
      <c r="M13" s="30"/>
      <c r="N13" s="30"/>
      <c r="O13" s="43"/>
    </row>
    <row r="14" spans="1:17" ht="18" customHeight="1" x14ac:dyDescent="0.25">
      <c r="A14" s="259"/>
      <c r="B14" s="34"/>
      <c r="C14" s="33">
        <f>SUM(C11:C13)</f>
        <v>20</v>
      </c>
      <c r="D14" s="30"/>
      <c r="E14" s="36"/>
      <c r="F14" s="30">
        <f>SUM(F11:F13)</f>
        <v>895.5</v>
      </c>
      <c r="G14" s="35"/>
      <c r="H14" s="33">
        <f>SUM(H11:H13)</f>
        <v>20</v>
      </c>
      <c r="I14" s="30"/>
      <c r="K14" s="30">
        <f>SUM(K11:K13)</f>
        <v>922.98</v>
      </c>
      <c r="L14" s="35"/>
      <c r="M14" s="30"/>
      <c r="N14" s="30">
        <f>K14-F14</f>
        <v>27.480000000000018</v>
      </c>
      <c r="O14" s="43">
        <f>(N14+M14)/F14</f>
        <v>3.0686767169179251E-2</v>
      </c>
      <c r="P14" s="218" t="s">
        <v>237</v>
      </c>
    </row>
    <row r="15" spans="1:17" ht="18" customHeight="1" outlineLevel="1" x14ac:dyDescent="0.25">
      <c r="A15" s="260" t="s">
        <v>30</v>
      </c>
      <c r="B15" s="37"/>
      <c r="C15" s="32"/>
      <c r="D15" s="31"/>
      <c r="E15" s="31"/>
      <c r="F15" s="31"/>
      <c r="G15" s="37"/>
      <c r="H15" s="32"/>
      <c r="I15" s="31"/>
      <c r="J15" s="215"/>
      <c r="K15" s="31"/>
      <c r="L15" s="37"/>
      <c r="M15" s="31"/>
      <c r="N15" s="31"/>
      <c r="O15" s="44"/>
      <c r="P15" s="218"/>
    </row>
    <row r="16" spans="1:17" ht="18" customHeight="1" outlineLevel="1" x14ac:dyDescent="0.25">
      <c r="A16" s="260"/>
      <c r="B16" s="38">
        <v>42164</v>
      </c>
      <c r="C16" s="32">
        <v>10</v>
      </c>
      <c r="D16" s="31">
        <v>141.4</v>
      </c>
      <c r="E16" s="31"/>
      <c r="F16" s="31">
        <f>C16*D16</f>
        <v>1414</v>
      </c>
      <c r="G16" s="38">
        <v>42216</v>
      </c>
      <c r="H16" s="32">
        <v>10</v>
      </c>
      <c r="I16" s="31">
        <v>143.35</v>
      </c>
      <c r="J16" s="31">
        <v>0.03</v>
      </c>
      <c r="K16" s="31">
        <f>H16*I16-J16</f>
        <v>1433.47</v>
      </c>
      <c r="L16" s="37"/>
      <c r="M16" s="31"/>
      <c r="N16" s="31"/>
      <c r="O16" s="44"/>
      <c r="P16" s="218"/>
    </row>
    <row r="17" spans="1:16" ht="18" customHeight="1" x14ac:dyDescent="0.25">
      <c r="A17" s="260"/>
      <c r="B17" s="38"/>
      <c r="C17" s="32">
        <f>SUM(C16)</f>
        <v>10</v>
      </c>
      <c r="D17" s="31"/>
      <c r="E17" s="31"/>
      <c r="F17" s="31">
        <f>SUM(F16)</f>
        <v>1414</v>
      </c>
      <c r="G17" s="37"/>
      <c r="H17" s="32">
        <f>SUM(H16)</f>
        <v>10</v>
      </c>
      <c r="I17" s="31"/>
      <c r="J17" s="215"/>
      <c r="K17" s="31">
        <f>SUM(K16)</f>
        <v>1433.47</v>
      </c>
      <c r="L17" s="37"/>
      <c r="M17" s="31"/>
      <c r="N17" s="31">
        <f>K17-F17</f>
        <v>19.470000000000027</v>
      </c>
      <c r="O17" s="44">
        <f>(N17+M17)/F17</f>
        <v>1.3769448373408788E-2</v>
      </c>
      <c r="P17" s="218" t="s">
        <v>237</v>
      </c>
    </row>
    <row r="18" spans="1:16" ht="18" customHeight="1" outlineLevel="1" x14ac:dyDescent="0.25">
      <c r="A18" s="263" t="s">
        <v>52</v>
      </c>
      <c r="B18" s="35"/>
      <c r="C18" s="33"/>
      <c r="D18" s="30"/>
      <c r="E18" s="36"/>
      <c r="F18" s="30"/>
      <c r="G18" s="35"/>
      <c r="H18" s="33"/>
      <c r="I18" s="30"/>
      <c r="K18" s="30"/>
      <c r="L18" s="35"/>
      <c r="M18" s="30"/>
      <c r="N18" s="30"/>
      <c r="O18" s="43"/>
    </row>
    <row r="19" spans="1:16" ht="18" customHeight="1" outlineLevel="1" x14ac:dyDescent="0.25">
      <c r="A19" s="264"/>
      <c r="B19" s="34">
        <v>42213</v>
      </c>
      <c r="C19" s="33">
        <v>25</v>
      </c>
      <c r="D19" s="30">
        <v>84.9</v>
      </c>
      <c r="E19" s="36"/>
      <c r="F19" s="30">
        <v>2122.5</v>
      </c>
      <c r="G19" s="34">
        <v>42221</v>
      </c>
      <c r="H19" s="33">
        <v>30</v>
      </c>
      <c r="I19" s="30">
        <v>84.23</v>
      </c>
      <c r="J19" s="40">
        <v>0</v>
      </c>
      <c r="K19" s="30">
        <v>2526.85</v>
      </c>
      <c r="L19" s="35"/>
      <c r="M19" s="30"/>
      <c r="N19" s="30"/>
      <c r="O19" s="43"/>
    </row>
    <row r="20" spans="1:16" ht="18" customHeight="1" outlineLevel="1" x14ac:dyDescent="0.25">
      <c r="A20" s="264"/>
      <c r="B20" s="34">
        <v>42213</v>
      </c>
      <c r="C20" s="33">
        <v>5</v>
      </c>
      <c r="D20" s="30">
        <v>84.25</v>
      </c>
      <c r="E20" s="36"/>
      <c r="F20" s="30">
        <v>421.25</v>
      </c>
      <c r="G20" s="34">
        <v>42263</v>
      </c>
      <c r="H20" s="33">
        <v>40</v>
      </c>
      <c r="I20" s="30">
        <v>85</v>
      </c>
      <c r="J20" s="41">
        <v>0.06</v>
      </c>
      <c r="K20" s="30">
        <v>3399.94</v>
      </c>
      <c r="L20" s="35"/>
      <c r="M20" s="30"/>
      <c r="N20" s="30"/>
      <c r="O20" s="43"/>
    </row>
    <row r="21" spans="1:16" ht="18" customHeight="1" outlineLevel="1" x14ac:dyDescent="0.25">
      <c r="A21" s="264"/>
      <c r="B21" s="34">
        <v>42214</v>
      </c>
      <c r="C21" s="33">
        <v>10</v>
      </c>
      <c r="D21" s="30">
        <v>83.2</v>
      </c>
      <c r="E21" s="36"/>
      <c r="F21" s="30">
        <v>832</v>
      </c>
      <c r="G21" s="35"/>
      <c r="H21" s="33"/>
      <c r="I21" s="30"/>
      <c r="K21" s="30"/>
      <c r="L21" s="35"/>
      <c r="M21" s="30"/>
      <c r="N21" s="30"/>
      <c r="O21" s="43"/>
    </row>
    <row r="22" spans="1:16" ht="18" customHeight="1" outlineLevel="1" x14ac:dyDescent="0.25">
      <c r="A22" s="264"/>
      <c r="B22" s="34">
        <v>42215</v>
      </c>
      <c r="C22" s="33">
        <v>5</v>
      </c>
      <c r="D22" s="30">
        <v>82.25</v>
      </c>
      <c r="E22" s="36"/>
      <c r="F22" s="30">
        <v>411.25</v>
      </c>
      <c r="G22" s="35"/>
      <c r="H22" s="33"/>
      <c r="I22" s="30"/>
      <c r="K22" s="30"/>
      <c r="L22" s="35"/>
      <c r="M22" s="30"/>
      <c r="N22" s="30"/>
      <c r="O22" s="43"/>
    </row>
    <row r="23" spans="1:16" ht="18" customHeight="1" outlineLevel="1" x14ac:dyDescent="0.25">
      <c r="A23" s="264"/>
      <c r="B23" s="34">
        <v>42220</v>
      </c>
      <c r="C23" s="33">
        <v>10</v>
      </c>
      <c r="D23" s="30">
        <v>81.349999999999994</v>
      </c>
      <c r="E23" s="36"/>
      <c r="F23" s="30">
        <v>813.5</v>
      </c>
      <c r="G23" s="35"/>
      <c r="H23" s="33"/>
      <c r="I23" s="30"/>
      <c r="K23" s="30"/>
      <c r="L23" s="35"/>
      <c r="M23" s="30"/>
      <c r="N23" s="30"/>
      <c r="O23" s="43"/>
    </row>
    <row r="24" spans="1:16" ht="18" customHeight="1" outlineLevel="1" x14ac:dyDescent="0.25">
      <c r="A24" s="264"/>
      <c r="B24" s="34">
        <v>42220</v>
      </c>
      <c r="C24" s="33">
        <v>5</v>
      </c>
      <c r="D24" s="30">
        <v>82.4</v>
      </c>
      <c r="E24" s="36"/>
      <c r="F24" s="30">
        <v>412</v>
      </c>
      <c r="G24" s="35"/>
      <c r="H24" s="33"/>
      <c r="I24" s="30"/>
      <c r="K24" s="30"/>
      <c r="L24" s="35"/>
      <c r="M24" s="30"/>
      <c r="N24" s="30"/>
      <c r="O24" s="43"/>
    </row>
    <row r="25" spans="1:16" ht="18" customHeight="1" outlineLevel="1" x14ac:dyDescent="0.25">
      <c r="A25" s="264"/>
      <c r="B25" s="34">
        <v>42221</v>
      </c>
      <c r="C25" s="33">
        <v>10</v>
      </c>
      <c r="D25" s="30">
        <v>80.7</v>
      </c>
      <c r="E25" s="36"/>
      <c r="F25" s="30">
        <v>807</v>
      </c>
      <c r="G25" s="35"/>
      <c r="H25" s="33"/>
      <c r="I25" s="30"/>
      <c r="K25" s="30"/>
      <c r="L25" s="35"/>
      <c r="M25" s="30"/>
      <c r="N25" s="30"/>
      <c r="O25" s="43"/>
    </row>
    <row r="26" spans="1:16" ht="18" customHeight="1" x14ac:dyDescent="0.25">
      <c r="A26" s="264"/>
      <c r="B26" s="35"/>
      <c r="C26" s="33">
        <v>70</v>
      </c>
      <c r="D26" s="30"/>
      <c r="E26" s="36"/>
      <c r="F26" s="30">
        <f>SUM(F19:F25)</f>
        <v>5819.5</v>
      </c>
      <c r="G26" s="35"/>
      <c r="H26" s="33">
        <v>70</v>
      </c>
      <c r="I26" s="30"/>
      <c r="K26" s="30">
        <f>SUM(K19:K20)</f>
        <v>5926.79</v>
      </c>
      <c r="L26" s="35"/>
      <c r="M26" s="30"/>
      <c r="N26" s="30">
        <f>K26-F26</f>
        <v>107.28999999999996</v>
      </c>
      <c r="O26" s="43">
        <f>N26/F26</f>
        <v>1.843629177764412E-2</v>
      </c>
      <c r="P26" s="218" t="s">
        <v>237</v>
      </c>
    </row>
    <row r="27" spans="1:16" ht="18" customHeight="1" outlineLevel="1" x14ac:dyDescent="0.25">
      <c r="A27" s="261" t="s">
        <v>8</v>
      </c>
      <c r="B27" s="37"/>
      <c r="C27" s="32"/>
      <c r="D27" s="31"/>
      <c r="E27" s="31"/>
      <c r="F27" s="31"/>
      <c r="G27" s="37"/>
      <c r="H27" s="32"/>
      <c r="I27" s="31"/>
      <c r="J27" s="215"/>
      <c r="K27" s="31"/>
      <c r="L27" s="37"/>
      <c r="M27" s="31"/>
      <c r="N27" s="31"/>
      <c r="O27" s="44"/>
    </row>
    <row r="28" spans="1:16" ht="18" customHeight="1" outlineLevel="1" x14ac:dyDescent="0.25">
      <c r="A28" s="261"/>
      <c r="B28" s="38">
        <v>42145</v>
      </c>
      <c r="C28" s="32">
        <v>50</v>
      </c>
      <c r="D28" s="31">
        <v>61.7</v>
      </c>
      <c r="E28" s="31"/>
      <c r="F28" s="31">
        <f t="shared" ref="F28:F38" si="0">C28*D28</f>
        <v>3085</v>
      </c>
      <c r="G28" s="38">
        <v>42187</v>
      </c>
      <c r="H28" s="32">
        <v>300</v>
      </c>
      <c r="I28" s="31">
        <v>57.78</v>
      </c>
      <c r="J28" s="31">
        <v>0.32</v>
      </c>
      <c r="K28" s="31">
        <f>H28*I28-J28</f>
        <v>17333.68</v>
      </c>
      <c r="L28" s="38">
        <v>42185</v>
      </c>
      <c r="M28" s="31">
        <v>44.61</v>
      </c>
      <c r="N28" s="31"/>
      <c r="O28" s="44"/>
    </row>
    <row r="29" spans="1:16" ht="18" customHeight="1" outlineLevel="1" x14ac:dyDescent="0.25">
      <c r="A29" s="261"/>
      <c r="B29" s="38">
        <v>42146</v>
      </c>
      <c r="C29" s="32">
        <v>10</v>
      </c>
      <c r="D29" s="31">
        <v>61.37</v>
      </c>
      <c r="E29" s="31"/>
      <c r="F29" s="31">
        <f t="shared" si="0"/>
        <v>613.69999999999993</v>
      </c>
      <c r="G29" s="38">
        <v>42216</v>
      </c>
      <c r="H29" s="32">
        <v>300</v>
      </c>
      <c r="I29" s="31">
        <v>62</v>
      </c>
      <c r="J29" s="215">
        <v>0.34</v>
      </c>
      <c r="K29" s="31">
        <f>H29*I29-J29</f>
        <v>18599.66</v>
      </c>
      <c r="L29" s="37"/>
      <c r="M29" s="31"/>
      <c r="N29" s="31"/>
      <c r="O29" s="44"/>
    </row>
    <row r="30" spans="1:16" ht="18" customHeight="1" outlineLevel="1" x14ac:dyDescent="0.25">
      <c r="A30" s="261"/>
      <c r="B30" s="38">
        <v>42146</v>
      </c>
      <c r="C30" s="32">
        <v>20</v>
      </c>
      <c r="D30" s="31">
        <v>61.12</v>
      </c>
      <c r="E30" s="31"/>
      <c r="F30" s="31">
        <f t="shared" si="0"/>
        <v>1222.3999999999999</v>
      </c>
      <c r="G30" s="37"/>
      <c r="H30" s="32"/>
      <c r="I30" s="31"/>
      <c r="J30" s="31"/>
      <c r="K30" s="31"/>
      <c r="L30" s="37"/>
      <c r="M30" s="31"/>
      <c r="N30" s="31"/>
      <c r="O30" s="44"/>
    </row>
    <row r="31" spans="1:16" ht="18" customHeight="1" outlineLevel="1" x14ac:dyDescent="0.25">
      <c r="A31" s="261"/>
      <c r="B31" s="38">
        <v>42146</v>
      </c>
      <c r="C31" s="32">
        <v>20</v>
      </c>
      <c r="D31" s="31">
        <v>61.1</v>
      </c>
      <c r="E31" s="31"/>
      <c r="F31" s="31">
        <f t="shared" si="0"/>
        <v>1222</v>
      </c>
      <c r="G31" s="37"/>
      <c r="H31" s="32"/>
      <c r="I31" s="31"/>
      <c r="J31" s="215"/>
      <c r="K31" s="31"/>
      <c r="L31" s="37"/>
      <c r="M31" s="31"/>
      <c r="N31" s="31"/>
      <c r="O31" s="44"/>
    </row>
    <row r="32" spans="1:16" ht="18" customHeight="1" outlineLevel="1" x14ac:dyDescent="0.25">
      <c r="A32" s="261"/>
      <c r="B32" s="38">
        <v>42146</v>
      </c>
      <c r="C32" s="32">
        <v>10</v>
      </c>
      <c r="D32" s="31">
        <v>60.8</v>
      </c>
      <c r="E32" s="31"/>
      <c r="F32" s="31">
        <f t="shared" si="0"/>
        <v>608</v>
      </c>
      <c r="G32" s="37"/>
      <c r="H32" s="32"/>
      <c r="I32" s="31"/>
      <c r="J32" s="31"/>
      <c r="K32" s="31"/>
      <c r="L32" s="37"/>
      <c r="M32" s="31"/>
      <c r="N32" s="31"/>
      <c r="O32" s="44"/>
    </row>
    <row r="33" spans="1:16" ht="18" customHeight="1" outlineLevel="1" x14ac:dyDescent="0.25">
      <c r="A33" s="261"/>
      <c r="B33" s="38">
        <v>42146</v>
      </c>
      <c r="C33" s="32">
        <v>20</v>
      </c>
      <c r="D33" s="31">
        <v>60.7</v>
      </c>
      <c r="E33" s="31"/>
      <c r="F33" s="31">
        <f t="shared" si="0"/>
        <v>1214</v>
      </c>
      <c r="G33" s="37"/>
      <c r="H33" s="32"/>
      <c r="I33" s="31"/>
      <c r="J33" s="31"/>
      <c r="K33" s="31"/>
      <c r="L33" s="37"/>
      <c r="M33" s="31"/>
      <c r="N33" s="31"/>
      <c r="O33" s="44"/>
    </row>
    <row r="34" spans="1:16" ht="18" customHeight="1" outlineLevel="1" x14ac:dyDescent="0.25">
      <c r="A34" s="261"/>
      <c r="B34" s="38">
        <v>42150</v>
      </c>
      <c r="C34" s="32">
        <v>20</v>
      </c>
      <c r="D34" s="31">
        <v>60.6</v>
      </c>
      <c r="E34" s="31"/>
      <c r="F34" s="31">
        <f t="shared" si="0"/>
        <v>1212</v>
      </c>
      <c r="G34" s="37"/>
      <c r="H34" s="32"/>
      <c r="I34" s="31"/>
      <c r="J34" s="31"/>
      <c r="K34" s="31"/>
      <c r="L34" s="37"/>
      <c r="M34" s="31"/>
      <c r="N34" s="31"/>
      <c r="O34" s="44"/>
    </row>
    <row r="35" spans="1:16" ht="18" customHeight="1" outlineLevel="1" x14ac:dyDescent="0.25">
      <c r="A35" s="261"/>
      <c r="B35" s="38">
        <v>42152</v>
      </c>
      <c r="C35" s="32">
        <v>30</v>
      </c>
      <c r="D35" s="31">
        <v>60.33</v>
      </c>
      <c r="E35" s="31"/>
      <c r="F35" s="31">
        <f t="shared" si="0"/>
        <v>1809.8999999999999</v>
      </c>
      <c r="G35" s="37"/>
      <c r="H35" s="32"/>
      <c r="I35" s="31"/>
      <c r="J35" s="31"/>
      <c r="K35" s="31"/>
      <c r="L35" s="37"/>
      <c r="M35" s="31"/>
      <c r="N35" s="31"/>
      <c r="O35" s="44"/>
    </row>
    <row r="36" spans="1:16" ht="18" customHeight="1" outlineLevel="1" x14ac:dyDescent="0.25">
      <c r="A36" s="261"/>
      <c r="B36" s="38">
        <v>42152</v>
      </c>
      <c r="C36" s="32">
        <v>30</v>
      </c>
      <c r="D36" s="31">
        <v>60.39</v>
      </c>
      <c r="E36" s="31"/>
      <c r="F36" s="31">
        <f t="shared" si="0"/>
        <v>1811.7</v>
      </c>
      <c r="G36" s="37"/>
      <c r="H36" s="32"/>
      <c r="I36" s="31"/>
      <c r="J36" s="31"/>
      <c r="K36" s="31"/>
      <c r="L36" s="37"/>
      <c r="M36" s="31"/>
      <c r="N36" s="31"/>
      <c r="O36" s="44"/>
    </row>
    <row r="37" spans="1:16" ht="18" customHeight="1" outlineLevel="1" x14ac:dyDescent="0.25">
      <c r="A37" s="261"/>
      <c r="B37" s="38">
        <v>42166</v>
      </c>
      <c r="C37" s="32">
        <v>100</v>
      </c>
      <c r="D37" s="31">
        <v>58</v>
      </c>
      <c r="E37" s="31"/>
      <c r="F37" s="31">
        <f t="shared" si="0"/>
        <v>5800</v>
      </c>
      <c r="G37" s="37"/>
      <c r="H37" s="32"/>
      <c r="I37" s="31"/>
      <c r="J37" s="31"/>
      <c r="K37" s="31"/>
      <c r="L37" s="37"/>
      <c r="M37" s="31"/>
      <c r="N37" s="31"/>
      <c r="O37" s="44"/>
    </row>
    <row r="38" spans="1:16" ht="18" customHeight="1" outlineLevel="1" x14ac:dyDescent="0.25">
      <c r="A38" s="261"/>
      <c r="B38" s="38">
        <v>42187</v>
      </c>
      <c r="C38" s="32">
        <v>290</v>
      </c>
      <c r="D38" s="31">
        <v>57.85</v>
      </c>
      <c r="E38" s="31"/>
      <c r="F38" s="31">
        <f t="shared" si="0"/>
        <v>16776.5</v>
      </c>
      <c r="G38" s="37"/>
      <c r="H38" s="32"/>
      <c r="I38" s="31"/>
      <c r="J38" s="31"/>
      <c r="K38" s="31"/>
      <c r="L38" s="37"/>
      <c r="M38" s="31"/>
      <c r="N38" s="31"/>
      <c r="O38" s="44"/>
    </row>
    <row r="39" spans="1:16" ht="18" customHeight="1" x14ac:dyDescent="0.25">
      <c r="A39" s="262"/>
      <c r="B39" s="38"/>
      <c r="C39" s="32">
        <f>SUM(C28:C38)</f>
        <v>600</v>
      </c>
      <c r="D39" s="31"/>
      <c r="E39" s="31"/>
      <c r="F39" s="31">
        <f>SUM(F28:F38)</f>
        <v>35375.199999999997</v>
      </c>
      <c r="G39" s="37"/>
      <c r="H39" s="32">
        <f>SUM(H28:H38)</f>
        <v>600</v>
      </c>
      <c r="I39" s="31"/>
      <c r="J39" s="31"/>
      <c r="K39" s="31">
        <f>SUM(K28:K38)</f>
        <v>35933.339999999997</v>
      </c>
      <c r="L39" s="37"/>
      <c r="M39" s="31">
        <f>SUM(M28:M38)</f>
        <v>44.61</v>
      </c>
      <c r="N39" s="31">
        <f>K39-F39</f>
        <v>558.13999999999942</v>
      </c>
      <c r="O39" s="44">
        <f>(N39+M39)/F39</f>
        <v>1.7038772925665423E-2</v>
      </c>
      <c r="P39" s="218" t="s">
        <v>237</v>
      </c>
    </row>
    <row r="40" spans="1:16" ht="18" customHeight="1" outlineLevel="1" x14ac:dyDescent="0.25">
      <c r="A40" s="259" t="s">
        <v>40</v>
      </c>
      <c r="B40" s="35"/>
      <c r="C40" s="33"/>
      <c r="D40" s="30"/>
      <c r="E40" s="36"/>
      <c r="F40" s="30"/>
      <c r="G40" s="35"/>
      <c r="H40" s="33"/>
      <c r="I40" s="30"/>
      <c r="J40" s="30"/>
      <c r="K40" s="30"/>
      <c r="L40" s="35"/>
      <c r="M40" s="30"/>
      <c r="N40" s="30"/>
      <c r="O40" s="43"/>
    </row>
    <row r="41" spans="1:16" ht="18" customHeight="1" outlineLevel="1" x14ac:dyDescent="0.25">
      <c r="A41" s="259"/>
      <c r="B41" s="34">
        <v>42184</v>
      </c>
      <c r="C41" s="33">
        <v>20</v>
      </c>
      <c r="D41" s="30">
        <v>164.18</v>
      </c>
      <c r="E41" s="30"/>
      <c r="F41" s="30">
        <f>C41*D41</f>
        <v>3283.6000000000004</v>
      </c>
      <c r="G41" s="34">
        <v>42216</v>
      </c>
      <c r="H41" s="33">
        <v>20</v>
      </c>
      <c r="I41" s="30">
        <v>158</v>
      </c>
      <c r="J41" s="30">
        <v>0.06</v>
      </c>
      <c r="K41" s="30">
        <f>H41*I41-J41</f>
        <v>3159.94</v>
      </c>
      <c r="L41" s="35"/>
      <c r="M41" s="30"/>
      <c r="N41" s="30"/>
      <c r="O41" s="33"/>
    </row>
    <row r="42" spans="1:16" ht="18" customHeight="1" outlineLevel="1" x14ac:dyDescent="0.25">
      <c r="A42" s="259"/>
      <c r="B42" s="34">
        <v>42209</v>
      </c>
      <c r="C42" s="33">
        <v>10</v>
      </c>
      <c r="D42" s="30">
        <v>148</v>
      </c>
      <c r="E42" s="30"/>
      <c r="F42" s="30">
        <f>C42*D42</f>
        <v>1480</v>
      </c>
      <c r="G42" s="34">
        <v>42235</v>
      </c>
      <c r="H42" s="33">
        <v>20</v>
      </c>
      <c r="I42" s="30">
        <v>159.80000000000001</v>
      </c>
      <c r="J42" s="30">
        <v>0.06</v>
      </c>
      <c r="K42" s="30">
        <f>H42*I42-J42</f>
        <v>3195.94</v>
      </c>
      <c r="L42" s="35"/>
      <c r="M42" s="30"/>
      <c r="N42" s="30"/>
      <c r="O42" s="33"/>
    </row>
    <row r="43" spans="1:16" ht="18" customHeight="1" outlineLevel="1" x14ac:dyDescent="0.25">
      <c r="A43" s="259"/>
      <c r="B43" s="34">
        <v>42209</v>
      </c>
      <c r="C43" s="33">
        <v>10</v>
      </c>
      <c r="D43" s="30">
        <v>146.69999999999999</v>
      </c>
      <c r="E43" s="30"/>
      <c r="F43" s="30">
        <f>C43*D43</f>
        <v>1467</v>
      </c>
      <c r="G43" s="35"/>
      <c r="H43" s="33"/>
      <c r="I43" s="30"/>
      <c r="J43" s="30"/>
      <c r="K43" s="30"/>
      <c r="L43" s="35"/>
      <c r="M43" s="30"/>
      <c r="N43" s="30"/>
      <c r="O43" s="33"/>
    </row>
    <row r="44" spans="1:16" ht="18" customHeight="1" x14ac:dyDescent="0.25">
      <c r="A44" s="259"/>
      <c r="B44" s="35"/>
      <c r="C44" s="33">
        <f>SUM(C41:C43)</f>
        <v>40</v>
      </c>
      <c r="D44" s="30"/>
      <c r="E44" s="30"/>
      <c r="F44" s="30">
        <f>SUM(F41:F43)</f>
        <v>6230.6</v>
      </c>
      <c r="G44" s="35"/>
      <c r="H44" s="33">
        <f>SUM(H41:H43)</f>
        <v>40</v>
      </c>
      <c r="I44" s="30"/>
      <c r="J44" s="30"/>
      <c r="K44" s="30">
        <f>SUM(K41:K43)</f>
        <v>6355.88</v>
      </c>
      <c r="L44" s="35"/>
      <c r="M44" s="30"/>
      <c r="N44" s="30">
        <f>K44-F44</f>
        <v>125.27999999999975</v>
      </c>
      <c r="O44" s="43">
        <f>(N44+M44)/F44</f>
        <v>2.0107212788495449E-2</v>
      </c>
      <c r="P44" s="218" t="s">
        <v>237</v>
      </c>
    </row>
    <row r="45" spans="1:16" ht="18" customHeight="1" outlineLevel="1" x14ac:dyDescent="0.25">
      <c r="A45" s="265" t="s">
        <v>19</v>
      </c>
      <c r="B45" s="37"/>
      <c r="C45" s="32"/>
      <c r="D45" s="31"/>
      <c r="E45" s="31"/>
      <c r="F45" s="31"/>
      <c r="G45" s="37"/>
      <c r="H45" s="32"/>
      <c r="I45" s="31"/>
      <c r="J45" s="31"/>
      <c r="K45" s="31"/>
      <c r="L45" s="37"/>
      <c r="M45" s="31"/>
      <c r="N45" s="31"/>
      <c r="O45" s="44"/>
    </row>
    <row r="46" spans="1:16" ht="18" customHeight="1" outlineLevel="1" x14ac:dyDescent="0.25">
      <c r="A46" s="266"/>
      <c r="B46" s="38">
        <v>42152</v>
      </c>
      <c r="C46" s="32">
        <v>5</v>
      </c>
      <c r="D46" s="31">
        <v>35.049999999999997</v>
      </c>
      <c r="E46" s="31"/>
      <c r="F46" s="31">
        <v>175.25</v>
      </c>
      <c r="G46" s="38">
        <v>42206</v>
      </c>
      <c r="H46" s="32">
        <v>39</v>
      </c>
      <c r="I46" s="31">
        <v>35.65</v>
      </c>
      <c r="J46" s="215">
        <v>0.03</v>
      </c>
      <c r="K46" s="31">
        <f>H46*I46-J46</f>
        <v>1390.32</v>
      </c>
      <c r="L46" s="38">
        <v>42170</v>
      </c>
      <c r="M46" s="31">
        <v>7.73</v>
      </c>
      <c r="N46" s="31"/>
      <c r="O46" s="44"/>
    </row>
    <row r="47" spans="1:16" ht="18" customHeight="1" outlineLevel="1" x14ac:dyDescent="0.25">
      <c r="A47" s="266"/>
      <c r="B47" s="38">
        <v>42153</v>
      </c>
      <c r="C47" s="32">
        <v>25</v>
      </c>
      <c r="D47" s="31">
        <v>34.4</v>
      </c>
      <c r="E47" s="173"/>
      <c r="F47" s="31">
        <v>860</v>
      </c>
      <c r="G47" s="38">
        <v>42264</v>
      </c>
      <c r="H47" s="32">
        <v>51</v>
      </c>
      <c r="I47" s="31">
        <v>35</v>
      </c>
      <c r="J47" s="31">
        <v>0.03</v>
      </c>
      <c r="K47" s="31">
        <f>H47*I47-J47</f>
        <v>1784.97</v>
      </c>
      <c r="L47" s="38">
        <v>42262</v>
      </c>
      <c r="M47" s="31">
        <v>13.64</v>
      </c>
      <c r="N47" s="31"/>
      <c r="O47" s="44"/>
    </row>
    <row r="48" spans="1:16" ht="18" customHeight="1" outlineLevel="1" x14ac:dyDescent="0.25">
      <c r="A48" s="266"/>
      <c r="B48" s="38">
        <v>42173</v>
      </c>
      <c r="C48" s="32">
        <v>10</v>
      </c>
      <c r="D48" s="31">
        <v>34.1</v>
      </c>
      <c r="E48" s="31"/>
      <c r="F48" s="31">
        <v>341</v>
      </c>
      <c r="G48" s="37"/>
      <c r="H48" s="32"/>
      <c r="I48" s="31"/>
      <c r="J48" s="31"/>
      <c r="K48" s="31"/>
      <c r="L48" s="37"/>
      <c r="M48" s="31"/>
      <c r="N48" s="31"/>
      <c r="O48" s="44"/>
    </row>
    <row r="49" spans="1:16" ht="18" customHeight="1" outlineLevel="1" x14ac:dyDescent="0.25">
      <c r="A49" s="266"/>
      <c r="B49" s="38">
        <v>42228</v>
      </c>
      <c r="C49" s="32">
        <v>50</v>
      </c>
      <c r="D49" s="31">
        <v>33.44</v>
      </c>
      <c r="E49" s="31"/>
      <c r="F49" s="31">
        <v>1672.2</v>
      </c>
      <c r="G49" s="37"/>
      <c r="H49" s="32"/>
      <c r="I49" s="31"/>
      <c r="J49" s="31"/>
      <c r="K49" s="31"/>
      <c r="L49" s="37"/>
      <c r="M49" s="31"/>
      <c r="N49" s="31"/>
      <c r="O49" s="44"/>
    </row>
    <row r="50" spans="1:16" ht="18" customHeight="1" x14ac:dyDescent="0.25">
      <c r="A50" s="267"/>
      <c r="B50" s="37"/>
      <c r="C50" s="32">
        <v>90</v>
      </c>
      <c r="D50" s="31"/>
      <c r="E50" s="31"/>
      <c r="F50" s="31">
        <f>SUM(F46:F49)</f>
        <v>3048.45</v>
      </c>
      <c r="G50" s="37"/>
      <c r="H50" s="32">
        <v>90</v>
      </c>
      <c r="I50" s="31"/>
      <c r="J50" s="31"/>
      <c r="K50" s="31">
        <f>SUM(K46:K47)</f>
        <v>3175.29</v>
      </c>
      <c r="L50" s="37"/>
      <c r="M50" s="31">
        <f>SUM(M46:M47)</f>
        <v>21.37</v>
      </c>
      <c r="N50" s="31">
        <f>K50-F50</f>
        <v>126.84000000000015</v>
      </c>
      <c r="O50" s="44">
        <f>N50/F50</f>
        <v>4.1608030310485704E-2</v>
      </c>
      <c r="P50" s="218" t="s">
        <v>237</v>
      </c>
    </row>
    <row r="51" spans="1:16" ht="18" customHeight="1" outlineLevel="1" x14ac:dyDescent="0.25">
      <c r="A51" s="263" t="s">
        <v>32</v>
      </c>
      <c r="B51" s="35"/>
      <c r="C51" s="33"/>
      <c r="D51" s="30"/>
      <c r="E51" s="36"/>
      <c r="F51" s="30"/>
      <c r="G51" s="35"/>
      <c r="H51" s="33"/>
      <c r="I51" s="30"/>
      <c r="K51" s="30"/>
      <c r="L51" s="35"/>
      <c r="M51" s="30"/>
      <c r="N51" s="30"/>
      <c r="O51" s="43"/>
    </row>
    <row r="52" spans="1:16" ht="18" customHeight="1" outlineLevel="1" x14ac:dyDescent="0.25">
      <c r="A52" s="264"/>
      <c r="B52" s="34">
        <v>42166</v>
      </c>
      <c r="C52" s="33">
        <v>25</v>
      </c>
      <c r="D52" s="30">
        <v>41.2</v>
      </c>
      <c r="E52" s="36"/>
      <c r="F52" s="30">
        <f>C52*D52</f>
        <v>1030</v>
      </c>
      <c r="G52" s="34">
        <v>42200</v>
      </c>
      <c r="H52" s="33">
        <v>50</v>
      </c>
      <c r="I52" s="30">
        <v>42.08</v>
      </c>
      <c r="J52" s="41">
        <v>0.04</v>
      </c>
      <c r="K52" s="30">
        <f>H52*I52-J52</f>
        <v>2103.96</v>
      </c>
      <c r="L52" s="35"/>
      <c r="M52" s="30"/>
      <c r="N52" s="30"/>
      <c r="O52" s="43"/>
    </row>
    <row r="53" spans="1:16" ht="18" customHeight="1" outlineLevel="1" x14ac:dyDescent="0.25">
      <c r="A53" s="264"/>
      <c r="B53" s="34">
        <v>42167</v>
      </c>
      <c r="C53" s="33">
        <v>25</v>
      </c>
      <c r="D53" s="30">
        <v>39.1</v>
      </c>
      <c r="E53" s="36"/>
      <c r="F53" s="30">
        <f>C53*D53</f>
        <v>977.5</v>
      </c>
      <c r="G53" s="35"/>
      <c r="H53" s="33"/>
      <c r="I53" s="30"/>
      <c r="K53" s="30"/>
      <c r="L53" s="35"/>
      <c r="M53" s="30"/>
      <c r="N53" s="30"/>
      <c r="O53" s="43"/>
    </row>
    <row r="54" spans="1:16" ht="18" customHeight="1" x14ac:dyDescent="0.25">
      <c r="A54" s="268"/>
      <c r="B54" s="34"/>
      <c r="C54" s="33">
        <f>SUM(C52:C53)</f>
        <v>50</v>
      </c>
      <c r="D54" s="30"/>
      <c r="E54" s="36"/>
      <c r="F54" s="30">
        <f>SUM(F52:F53)</f>
        <v>2007.5</v>
      </c>
      <c r="G54" s="35"/>
      <c r="H54" s="33">
        <f>SUM(H52:H53)</f>
        <v>50</v>
      </c>
      <c r="I54" s="30"/>
      <c r="K54" s="30">
        <f>SUM(K52:K53)</f>
        <v>2103.96</v>
      </c>
      <c r="L54" s="35"/>
      <c r="M54" s="30"/>
      <c r="N54" s="30">
        <f>K54-F54</f>
        <v>96.460000000000036</v>
      </c>
      <c r="O54" s="43">
        <f>(N54+M54)/F54</f>
        <v>4.804981320049815E-2</v>
      </c>
      <c r="P54" s="218" t="s">
        <v>237</v>
      </c>
    </row>
    <row r="55" spans="1:16" ht="18" customHeight="1" outlineLevel="1" x14ac:dyDescent="0.25">
      <c r="A55" s="260" t="s">
        <v>16</v>
      </c>
      <c r="B55" s="37"/>
      <c r="C55" s="32"/>
      <c r="D55" s="31"/>
      <c r="E55" s="31"/>
      <c r="F55" s="31"/>
      <c r="G55" s="37"/>
      <c r="H55" s="32"/>
      <c r="I55" s="31"/>
      <c r="J55" s="215"/>
      <c r="K55" s="31"/>
      <c r="L55" s="37"/>
      <c r="M55" s="31"/>
      <c r="N55" s="31"/>
      <c r="O55" s="44"/>
      <c r="P55" s="218"/>
    </row>
    <row r="56" spans="1:16" ht="18" customHeight="1" outlineLevel="1" x14ac:dyDescent="0.25">
      <c r="A56" s="260"/>
      <c r="B56" s="38">
        <v>42153</v>
      </c>
      <c r="C56" s="32">
        <v>1</v>
      </c>
      <c r="D56" s="31">
        <v>20.3</v>
      </c>
      <c r="E56" s="31"/>
      <c r="F56" s="31">
        <f>C56*D56</f>
        <v>20.3</v>
      </c>
      <c r="G56" s="38">
        <v>42187</v>
      </c>
      <c r="H56" s="32">
        <v>1</v>
      </c>
      <c r="I56" s="31">
        <v>28.5</v>
      </c>
      <c r="J56" s="31">
        <v>0.01</v>
      </c>
      <c r="K56" s="31">
        <f>H56*I56-J56</f>
        <v>28.49</v>
      </c>
      <c r="L56" s="37"/>
      <c r="M56" s="31"/>
      <c r="N56" s="31"/>
      <c r="O56" s="44"/>
      <c r="P56" s="218"/>
    </row>
    <row r="57" spans="1:16" ht="18" customHeight="1" x14ac:dyDescent="0.25">
      <c r="A57" s="260"/>
      <c r="B57" s="37"/>
      <c r="C57" s="32">
        <f>SUM(C56)</f>
        <v>1</v>
      </c>
      <c r="D57" s="31"/>
      <c r="E57" s="31"/>
      <c r="F57" s="31">
        <f>SUM(F56)</f>
        <v>20.3</v>
      </c>
      <c r="G57" s="37"/>
      <c r="H57" s="32">
        <f>SUM(H56)</f>
        <v>1</v>
      </c>
      <c r="I57" s="31"/>
      <c r="J57" s="31"/>
      <c r="K57" s="31">
        <f>SUM(K56)</f>
        <v>28.49</v>
      </c>
      <c r="L57" s="37"/>
      <c r="M57" s="31"/>
      <c r="N57" s="31">
        <f>K57-F57</f>
        <v>8.1899999999999977</v>
      </c>
      <c r="O57" s="44">
        <f>(N57+M57)/F57</f>
        <v>0.40344827586206883</v>
      </c>
      <c r="P57" s="218" t="s">
        <v>237</v>
      </c>
    </row>
    <row r="58" spans="1:16" ht="18" customHeight="1" outlineLevel="1" x14ac:dyDescent="0.25">
      <c r="A58" s="259" t="s">
        <v>21</v>
      </c>
      <c r="B58" s="35"/>
      <c r="C58" s="33"/>
      <c r="D58" s="30"/>
      <c r="E58" s="36"/>
      <c r="F58" s="30"/>
      <c r="G58" s="35"/>
      <c r="H58" s="33"/>
      <c r="I58" s="30"/>
      <c r="K58" s="30"/>
      <c r="L58" s="35"/>
      <c r="M58" s="30"/>
      <c r="N58" s="30"/>
      <c r="O58" s="43"/>
      <c r="P58" s="218"/>
    </row>
    <row r="59" spans="1:16" ht="18" customHeight="1" outlineLevel="1" x14ac:dyDescent="0.25">
      <c r="A59" s="259"/>
      <c r="B59" s="34">
        <v>42153</v>
      </c>
      <c r="C59" s="33">
        <v>10</v>
      </c>
      <c r="D59" s="30">
        <v>17.399999999999999</v>
      </c>
      <c r="E59" s="36"/>
      <c r="F59" s="30">
        <f>C59*D59</f>
        <v>174</v>
      </c>
      <c r="G59" s="34">
        <v>42186</v>
      </c>
      <c r="H59" s="33">
        <v>10</v>
      </c>
      <c r="I59" s="30">
        <v>24.2</v>
      </c>
      <c r="J59" s="41">
        <v>0.01</v>
      </c>
      <c r="K59" s="30">
        <f>H59*I59-J59</f>
        <v>241.99</v>
      </c>
      <c r="L59" s="35"/>
      <c r="M59" s="30"/>
      <c r="N59" s="30"/>
      <c r="O59" s="43"/>
      <c r="P59" s="218"/>
    </row>
    <row r="60" spans="1:16" ht="18" customHeight="1" outlineLevel="1" x14ac:dyDescent="0.25">
      <c r="A60" s="259"/>
      <c r="B60" s="34">
        <v>42187</v>
      </c>
      <c r="C60" s="33">
        <v>1000</v>
      </c>
      <c r="D60" s="30">
        <v>22.12</v>
      </c>
      <c r="E60" s="36"/>
      <c r="F60" s="30">
        <f>C60*D60</f>
        <v>22120</v>
      </c>
      <c r="G60" s="34">
        <v>42187</v>
      </c>
      <c r="H60" s="33">
        <v>4000</v>
      </c>
      <c r="I60" s="30">
        <v>21.81</v>
      </c>
      <c r="J60" s="41">
        <v>11.91</v>
      </c>
      <c r="K60" s="30">
        <f>H60*I60-J60</f>
        <v>87228.09</v>
      </c>
      <c r="L60" s="35"/>
      <c r="M60" s="30"/>
      <c r="N60" s="30"/>
      <c r="O60" s="43"/>
      <c r="P60" s="218"/>
    </row>
    <row r="61" spans="1:16" ht="18" customHeight="1" outlineLevel="1" x14ac:dyDescent="0.25">
      <c r="A61" s="259"/>
      <c r="B61" s="34">
        <v>42187</v>
      </c>
      <c r="C61" s="33">
        <v>1000</v>
      </c>
      <c r="D61" s="30">
        <v>21.7</v>
      </c>
      <c r="E61" s="36"/>
      <c r="F61" s="30">
        <f>C61*D61</f>
        <v>21700</v>
      </c>
      <c r="G61" s="34"/>
      <c r="H61" s="33"/>
      <c r="I61" s="30"/>
      <c r="K61" s="30"/>
      <c r="L61" s="35"/>
      <c r="M61" s="30"/>
      <c r="N61" s="30"/>
      <c r="O61" s="43"/>
      <c r="P61" s="218"/>
    </row>
    <row r="62" spans="1:16" ht="18" customHeight="1" outlineLevel="1" x14ac:dyDescent="0.25">
      <c r="A62" s="259"/>
      <c r="B62" s="34">
        <v>42187</v>
      </c>
      <c r="C62" s="33">
        <v>2000</v>
      </c>
      <c r="D62" s="30">
        <v>21.49</v>
      </c>
      <c r="E62" s="36"/>
      <c r="F62" s="30">
        <f>C62*D62</f>
        <v>42980</v>
      </c>
      <c r="G62" s="34"/>
      <c r="H62" s="33"/>
      <c r="I62" s="30"/>
      <c r="K62" s="30"/>
      <c r="L62" s="35"/>
      <c r="M62" s="30"/>
      <c r="N62" s="30"/>
      <c r="O62" s="43"/>
      <c r="P62" s="218"/>
    </row>
    <row r="63" spans="1:16" ht="18" customHeight="1" x14ac:dyDescent="0.25">
      <c r="A63" s="259"/>
      <c r="B63" s="34"/>
      <c r="C63" s="33">
        <f>SUM(C59:C62)</f>
        <v>4010</v>
      </c>
      <c r="D63" s="30"/>
      <c r="E63" s="36"/>
      <c r="F63" s="30">
        <f>SUM(F59:F62)</f>
        <v>86974</v>
      </c>
      <c r="G63" s="35"/>
      <c r="H63" s="33">
        <f>SUM(H59:H62)</f>
        <v>4010</v>
      </c>
      <c r="I63" s="30"/>
      <c r="K63" s="30">
        <f>SUM(K59:K62)</f>
        <v>87470.080000000002</v>
      </c>
      <c r="L63" s="35"/>
      <c r="M63" s="30"/>
      <c r="N63" s="30">
        <f>K63-F63</f>
        <v>496.08000000000175</v>
      </c>
      <c r="O63" s="43">
        <f>(N63+M63)/F63</f>
        <v>5.7037735415181746E-3</v>
      </c>
      <c r="P63" s="218" t="s">
        <v>237</v>
      </c>
    </row>
    <row r="64" spans="1:16" ht="18" customHeight="1" outlineLevel="1" x14ac:dyDescent="0.25">
      <c r="A64" s="260" t="s">
        <v>9</v>
      </c>
      <c r="B64" s="37"/>
      <c r="C64" s="32"/>
      <c r="D64" s="31"/>
      <c r="E64" s="173"/>
      <c r="F64" s="31"/>
      <c r="G64" s="37"/>
      <c r="H64" s="32"/>
      <c r="I64" s="31"/>
      <c r="J64" s="31"/>
      <c r="K64" s="31"/>
      <c r="L64" s="37"/>
      <c r="M64" s="31"/>
      <c r="N64" s="32"/>
      <c r="O64" s="32"/>
    </row>
    <row r="65" spans="1:15" ht="18" customHeight="1" outlineLevel="1" x14ac:dyDescent="0.25">
      <c r="A65" s="260"/>
      <c r="B65" s="38">
        <v>42145</v>
      </c>
      <c r="C65" s="32">
        <v>100</v>
      </c>
      <c r="D65" s="31">
        <v>5.55</v>
      </c>
      <c r="E65" s="31"/>
      <c r="F65" s="31">
        <f t="shared" ref="F65:F94" si="1">C65*D65</f>
        <v>555</v>
      </c>
      <c r="G65" s="38">
        <v>42187</v>
      </c>
      <c r="H65" s="32">
        <v>4200</v>
      </c>
      <c r="I65" s="31">
        <v>5.0199999999999996</v>
      </c>
      <c r="J65" s="31">
        <v>0.39</v>
      </c>
      <c r="K65" s="31">
        <f>H65*I65-J65</f>
        <v>21083.61</v>
      </c>
      <c r="L65" s="38">
        <v>42185</v>
      </c>
      <c r="M65" s="31">
        <v>656.25</v>
      </c>
      <c r="N65" s="32"/>
      <c r="O65" s="32"/>
    </row>
    <row r="66" spans="1:15" ht="18" customHeight="1" outlineLevel="1" x14ac:dyDescent="0.25">
      <c r="A66" s="260"/>
      <c r="B66" s="38">
        <v>42146</v>
      </c>
      <c r="C66" s="32">
        <v>100</v>
      </c>
      <c r="D66" s="31">
        <v>5.47</v>
      </c>
      <c r="E66" s="31"/>
      <c r="F66" s="31">
        <f t="shared" si="1"/>
        <v>547</v>
      </c>
      <c r="G66" s="38">
        <v>42207</v>
      </c>
      <c r="H66" s="32">
        <v>1000</v>
      </c>
      <c r="I66" s="31">
        <v>5.12</v>
      </c>
      <c r="J66" s="31">
        <v>0.09</v>
      </c>
      <c r="K66" s="31">
        <f>H66*I66-J66</f>
        <v>5119.91</v>
      </c>
      <c r="L66" s="37"/>
      <c r="M66" s="31"/>
      <c r="N66" s="32"/>
      <c r="O66" s="32"/>
    </row>
    <row r="67" spans="1:15" ht="18" customHeight="1" outlineLevel="1" x14ac:dyDescent="0.25">
      <c r="A67" s="260"/>
      <c r="B67" s="38">
        <v>42146</v>
      </c>
      <c r="C67" s="32">
        <v>100</v>
      </c>
      <c r="D67" s="31">
        <v>5.43</v>
      </c>
      <c r="E67" s="31"/>
      <c r="F67" s="31">
        <f t="shared" si="1"/>
        <v>543</v>
      </c>
      <c r="G67" s="38">
        <v>42207</v>
      </c>
      <c r="H67" s="32">
        <v>2000</v>
      </c>
      <c r="I67" s="31">
        <v>5.16</v>
      </c>
      <c r="J67" s="31">
        <v>0.19</v>
      </c>
      <c r="K67" s="31">
        <f t="shared" ref="K67:K74" si="2">H67*I67-J67</f>
        <v>10319.81</v>
      </c>
      <c r="L67" s="37"/>
      <c r="M67" s="31"/>
      <c r="N67" s="32"/>
      <c r="O67" s="32"/>
    </row>
    <row r="68" spans="1:15" ht="18" customHeight="1" outlineLevel="1" x14ac:dyDescent="0.25">
      <c r="A68" s="260"/>
      <c r="B68" s="38">
        <v>42146</v>
      </c>
      <c r="C68" s="32">
        <v>100</v>
      </c>
      <c r="D68" s="31">
        <v>5.4</v>
      </c>
      <c r="E68" s="31"/>
      <c r="F68" s="31">
        <f t="shared" si="1"/>
        <v>540</v>
      </c>
      <c r="G68" s="38">
        <v>42207</v>
      </c>
      <c r="H68" s="32">
        <v>1000</v>
      </c>
      <c r="I68" s="31">
        <v>5.07</v>
      </c>
      <c r="J68" s="31">
        <v>0.09</v>
      </c>
      <c r="K68" s="31">
        <f t="shared" si="2"/>
        <v>5069.91</v>
      </c>
      <c r="L68" s="37"/>
      <c r="M68" s="31"/>
      <c r="N68" s="32"/>
      <c r="O68" s="32"/>
    </row>
    <row r="69" spans="1:15" ht="18" customHeight="1" outlineLevel="1" x14ac:dyDescent="0.25">
      <c r="A69" s="260"/>
      <c r="B69" s="38">
        <v>42146</v>
      </c>
      <c r="C69" s="32">
        <v>200</v>
      </c>
      <c r="D69" s="31">
        <v>5.35</v>
      </c>
      <c r="E69" s="31"/>
      <c r="F69" s="31">
        <f t="shared" si="1"/>
        <v>1070</v>
      </c>
      <c r="G69" s="38">
        <v>42207</v>
      </c>
      <c r="H69" s="32">
        <v>1000</v>
      </c>
      <c r="I69" s="31">
        <v>5.09</v>
      </c>
      <c r="J69" s="31">
        <v>0.09</v>
      </c>
      <c r="K69" s="31">
        <f t="shared" si="2"/>
        <v>5089.91</v>
      </c>
      <c r="L69" s="37"/>
      <c r="M69" s="31"/>
      <c r="N69" s="32"/>
      <c r="O69" s="32"/>
    </row>
    <row r="70" spans="1:15" ht="18" customHeight="1" outlineLevel="1" x14ac:dyDescent="0.25">
      <c r="A70" s="260"/>
      <c r="B70" s="38">
        <v>42152</v>
      </c>
      <c r="C70" s="32">
        <v>250</v>
      </c>
      <c r="D70" s="31">
        <v>5.3</v>
      </c>
      <c r="E70" s="31"/>
      <c r="F70" s="31">
        <f t="shared" si="1"/>
        <v>1325</v>
      </c>
      <c r="G70" s="38">
        <v>42207</v>
      </c>
      <c r="H70" s="32">
        <v>2000</v>
      </c>
      <c r="I70" s="31">
        <v>5.23</v>
      </c>
      <c r="J70" s="31">
        <v>0.19</v>
      </c>
      <c r="K70" s="31">
        <f t="shared" si="2"/>
        <v>10459.81</v>
      </c>
      <c r="L70" s="37"/>
      <c r="M70" s="31"/>
      <c r="N70" s="32"/>
      <c r="O70" s="32"/>
    </row>
    <row r="71" spans="1:15" ht="18" customHeight="1" outlineLevel="1" x14ac:dyDescent="0.25">
      <c r="A71" s="260"/>
      <c r="B71" s="38">
        <v>42152</v>
      </c>
      <c r="C71" s="32">
        <v>200</v>
      </c>
      <c r="D71" s="31">
        <v>5.26</v>
      </c>
      <c r="E71" s="31"/>
      <c r="F71" s="31">
        <f t="shared" si="1"/>
        <v>1052</v>
      </c>
      <c r="G71" s="38">
        <v>42222</v>
      </c>
      <c r="H71" s="32">
        <v>5000</v>
      </c>
      <c r="I71" s="31">
        <v>5.12</v>
      </c>
      <c r="J71" s="31">
        <v>0.47</v>
      </c>
      <c r="K71" s="31">
        <f t="shared" si="2"/>
        <v>25599.53</v>
      </c>
      <c r="L71" s="37"/>
      <c r="M71" s="31"/>
      <c r="N71" s="32"/>
      <c r="O71" s="32"/>
    </row>
    <row r="72" spans="1:15" ht="18" customHeight="1" outlineLevel="1" x14ac:dyDescent="0.25">
      <c r="A72" s="260"/>
      <c r="B72" s="38">
        <v>42152</v>
      </c>
      <c r="C72" s="32">
        <v>200</v>
      </c>
      <c r="D72" s="31">
        <v>5.22</v>
      </c>
      <c r="E72" s="31"/>
      <c r="F72" s="31">
        <f t="shared" si="1"/>
        <v>1044</v>
      </c>
      <c r="G72" s="38">
        <v>42222</v>
      </c>
      <c r="H72" s="32">
        <v>1000</v>
      </c>
      <c r="I72" s="31">
        <v>5.1100000000000003</v>
      </c>
      <c r="J72" s="31">
        <v>0.09</v>
      </c>
      <c r="K72" s="31">
        <f t="shared" si="2"/>
        <v>5109.91</v>
      </c>
      <c r="L72" s="37"/>
      <c r="M72" s="31"/>
      <c r="N72" s="32"/>
      <c r="O72" s="32"/>
    </row>
    <row r="73" spans="1:15" ht="18" customHeight="1" outlineLevel="1" x14ac:dyDescent="0.25">
      <c r="A73" s="260"/>
      <c r="B73" s="38">
        <v>42152</v>
      </c>
      <c r="C73" s="32">
        <v>1000</v>
      </c>
      <c r="D73" s="31">
        <v>5.19</v>
      </c>
      <c r="E73" s="31"/>
      <c r="F73" s="31">
        <f t="shared" si="1"/>
        <v>5190</v>
      </c>
      <c r="G73" s="38">
        <v>42223</v>
      </c>
      <c r="H73" s="32">
        <v>1950</v>
      </c>
      <c r="I73" s="31">
        <v>5.2</v>
      </c>
      <c r="J73" s="31">
        <v>0.19</v>
      </c>
      <c r="K73" s="31">
        <f t="shared" si="2"/>
        <v>10139.81</v>
      </c>
      <c r="L73" s="37"/>
      <c r="M73" s="31"/>
      <c r="N73" s="32"/>
      <c r="O73" s="32"/>
    </row>
    <row r="74" spans="1:15" ht="18" customHeight="1" outlineLevel="1" x14ac:dyDescent="0.25">
      <c r="A74" s="260"/>
      <c r="B74" s="38">
        <v>42152</v>
      </c>
      <c r="C74" s="32">
        <v>2000</v>
      </c>
      <c r="D74" s="31">
        <v>5.17</v>
      </c>
      <c r="E74" s="31"/>
      <c r="F74" s="31">
        <f t="shared" si="1"/>
        <v>10340</v>
      </c>
      <c r="G74" s="38">
        <v>42229</v>
      </c>
      <c r="H74" s="32">
        <v>50</v>
      </c>
      <c r="I74" s="31">
        <v>5.28</v>
      </c>
      <c r="J74" s="31">
        <v>0.01</v>
      </c>
      <c r="K74" s="31">
        <f t="shared" si="2"/>
        <v>263.99</v>
      </c>
      <c r="L74" s="37"/>
      <c r="M74" s="31"/>
      <c r="N74" s="32"/>
      <c r="O74" s="32"/>
    </row>
    <row r="75" spans="1:15" ht="18" customHeight="1" outlineLevel="1" x14ac:dyDescent="0.25">
      <c r="A75" s="260"/>
      <c r="B75" s="38">
        <v>42152</v>
      </c>
      <c r="C75" s="32">
        <v>2000</v>
      </c>
      <c r="D75" s="31">
        <v>5.15</v>
      </c>
      <c r="E75" s="31"/>
      <c r="F75" s="31">
        <f t="shared" si="1"/>
        <v>10300</v>
      </c>
      <c r="G75" s="37"/>
      <c r="H75" s="32"/>
      <c r="I75" s="31"/>
      <c r="J75" s="31"/>
      <c r="K75" s="31"/>
      <c r="L75" s="37"/>
      <c r="M75" s="31"/>
      <c r="N75" s="32"/>
      <c r="O75" s="32"/>
    </row>
    <row r="76" spans="1:15" ht="18" customHeight="1" outlineLevel="1" x14ac:dyDescent="0.25">
      <c r="A76" s="260"/>
      <c r="B76" s="38">
        <v>42158</v>
      </c>
      <c r="C76" s="32">
        <v>500</v>
      </c>
      <c r="D76" s="31">
        <v>5.09</v>
      </c>
      <c r="E76" s="31"/>
      <c r="F76" s="31">
        <f t="shared" si="1"/>
        <v>2545</v>
      </c>
      <c r="G76" s="37"/>
      <c r="H76" s="32"/>
      <c r="I76" s="31"/>
      <c r="J76" s="31"/>
      <c r="K76" s="31"/>
      <c r="L76" s="37"/>
      <c r="M76" s="31"/>
      <c r="N76" s="32"/>
      <c r="O76" s="32"/>
    </row>
    <row r="77" spans="1:15" ht="18" customHeight="1" outlineLevel="1" x14ac:dyDescent="0.25">
      <c r="A77" s="260"/>
      <c r="B77" s="38">
        <v>42158</v>
      </c>
      <c r="C77" s="32">
        <v>1000</v>
      </c>
      <c r="D77" s="31">
        <v>5.04</v>
      </c>
      <c r="E77" s="173"/>
      <c r="F77" s="31">
        <f t="shared" si="1"/>
        <v>5040</v>
      </c>
      <c r="G77" s="37"/>
      <c r="H77" s="32"/>
      <c r="I77" s="31"/>
      <c r="J77" s="31"/>
      <c r="K77" s="31"/>
      <c r="L77" s="37"/>
      <c r="M77" s="31"/>
      <c r="N77" s="32"/>
      <c r="O77" s="32"/>
    </row>
    <row r="78" spans="1:15" ht="18" customHeight="1" outlineLevel="1" x14ac:dyDescent="0.25">
      <c r="A78" s="260"/>
      <c r="B78" s="38">
        <v>42158</v>
      </c>
      <c r="C78" s="32">
        <v>200</v>
      </c>
      <c r="D78" s="31">
        <v>5.05</v>
      </c>
      <c r="E78" s="31"/>
      <c r="F78" s="31">
        <f t="shared" si="1"/>
        <v>1010</v>
      </c>
      <c r="G78" s="37"/>
      <c r="H78" s="32"/>
      <c r="I78" s="31"/>
      <c r="J78" s="31"/>
      <c r="K78" s="31"/>
      <c r="L78" s="37"/>
      <c r="M78" s="31"/>
      <c r="N78" s="32"/>
      <c r="O78" s="32"/>
    </row>
    <row r="79" spans="1:15" ht="18" customHeight="1" outlineLevel="1" x14ac:dyDescent="0.25">
      <c r="A79" s="260"/>
      <c r="B79" s="38">
        <v>42164</v>
      </c>
      <c r="C79" s="32">
        <v>500</v>
      </c>
      <c r="D79" s="31">
        <v>5.07</v>
      </c>
      <c r="E79" s="31"/>
      <c r="F79" s="31">
        <f t="shared" si="1"/>
        <v>2535</v>
      </c>
      <c r="G79" s="37"/>
      <c r="H79" s="32"/>
      <c r="I79" s="31"/>
      <c r="J79" s="31"/>
      <c r="K79" s="31"/>
      <c r="L79" s="37"/>
      <c r="M79" s="31"/>
      <c r="N79" s="32"/>
      <c r="O79" s="32"/>
    </row>
    <row r="80" spans="1:15" ht="18" customHeight="1" outlineLevel="1" x14ac:dyDescent="0.25">
      <c r="A80" s="260"/>
      <c r="B80" s="38">
        <v>42164</v>
      </c>
      <c r="C80" s="32">
        <v>1000</v>
      </c>
      <c r="D80" s="31">
        <v>5.04</v>
      </c>
      <c r="E80" s="31"/>
      <c r="F80" s="31">
        <f t="shared" si="1"/>
        <v>5040</v>
      </c>
      <c r="G80" s="37"/>
      <c r="H80" s="32"/>
      <c r="I80" s="31"/>
      <c r="J80" s="31"/>
      <c r="K80" s="31"/>
      <c r="L80" s="37"/>
      <c r="M80" s="31"/>
      <c r="N80" s="32"/>
      <c r="O80" s="32"/>
    </row>
    <row r="81" spans="1:16" ht="18" customHeight="1" outlineLevel="1" x14ac:dyDescent="0.25">
      <c r="A81" s="260"/>
      <c r="B81" s="38">
        <v>42164</v>
      </c>
      <c r="C81" s="32">
        <v>1000</v>
      </c>
      <c r="D81" s="31">
        <v>5.01</v>
      </c>
      <c r="E81" s="31"/>
      <c r="F81" s="31">
        <f t="shared" si="1"/>
        <v>5010</v>
      </c>
      <c r="G81" s="37"/>
      <c r="H81" s="32"/>
      <c r="I81" s="31"/>
      <c r="J81" s="31"/>
      <c r="K81" s="31"/>
      <c r="L81" s="37"/>
      <c r="M81" s="31"/>
      <c r="N81" s="32"/>
      <c r="O81" s="32"/>
    </row>
    <row r="82" spans="1:16" ht="18" customHeight="1" outlineLevel="1" x14ac:dyDescent="0.25">
      <c r="A82" s="260"/>
      <c r="B82" s="38">
        <v>42173</v>
      </c>
      <c r="C82" s="32">
        <v>500</v>
      </c>
      <c r="D82" s="31">
        <v>4.88</v>
      </c>
      <c r="E82" s="31"/>
      <c r="F82" s="31">
        <f t="shared" si="1"/>
        <v>2440</v>
      </c>
      <c r="G82" s="37"/>
      <c r="H82" s="32"/>
      <c r="I82" s="31"/>
      <c r="J82" s="31"/>
      <c r="K82" s="31"/>
      <c r="L82" s="37"/>
      <c r="M82" s="31"/>
      <c r="N82" s="32"/>
      <c r="O82" s="32"/>
    </row>
    <row r="83" spans="1:16" ht="18" customHeight="1" outlineLevel="1" x14ac:dyDescent="0.25">
      <c r="A83" s="260"/>
      <c r="B83" s="38">
        <v>42187</v>
      </c>
      <c r="C83" s="32">
        <v>2000</v>
      </c>
      <c r="D83" s="31">
        <v>4.9800000000000004</v>
      </c>
      <c r="E83" s="31"/>
      <c r="F83" s="31">
        <f t="shared" si="1"/>
        <v>9960</v>
      </c>
      <c r="G83" s="37"/>
      <c r="H83" s="32"/>
      <c r="I83" s="31"/>
      <c r="J83" s="31"/>
      <c r="K83" s="31"/>
      <c r="L83" s="37"/>
      <c r="M83" s="31"/>
      <c r="N83" s="32"/>
      <c r="O83" s="32"/>
    </row>
    <row r="84" spans="1:16" ht="18" customHeight="1" outlineLevel="1" x14ac:dyDescent="0.25">
      <c r="A84" s="260"/>
      <c r="B84" s="38">
        <v>42187</v>
      </c>
      <c r="C84" s="32">
        <v>100</v>
      </c>
      <c r="D84" s="31">
        <v>4.9800000000000004</v>
      </c>
      <c r="E84" s="31"/>
      <c r="F84" s="31">
        <f t="shared" si="1"/>
        <v>498.00000000000006</v>
      </c>
      <c r="G84" s="37"/>
      <c r="H84" s="32"/>
      <c r="I84" s="31"/>
      <c r="J84" s="31"/>
      <c r="K84" s="31"/>
      <c r="L84" s="37"/>
      <c r="M84" s="31"/>
      <c r="N84" s="32"/>
      <c r="O84" s="32"/>
    </row>
    <row r="85" spans="1:16" ht="18" customHeight="1" outlineLevel="1" x14ac:dyDescent="0.25">
      <c r="A85" s="260"/>
      <c r="B85" s="38">
        <v>42187</v>
      </c>
      <c r="C85" s="32">
        <v>100</v>
      </c>
      <c r="D85" s="31">
        <v>4.9800000000000004</v>
      </c>
      <c r="E85" s="31"/>
      <c r="F85" s="31">
        <f t="shared" si="1"/>
        <v>498.00000000000006</v>
      </c>
      <c r="G85" s="37"/>
      <c r="H85" s="32"/>
      <c r="I85" s="31"/>
      <c r="J85" s="31"/>
      <c r="K85" s="31"/>
      <c r="L85" s="37"/>
      <c r="M85" s="31"/>
      <c r="N85" s="32"/>
      <c r="O85" s="32"/>
    </row>
    <row r="86" spans="1:16" ht="18" customHeight="1" outlineLevel="1" x14ac:dyDescent="0.25">
      <c r="A86" s="260"/>
      <c r="B86" s="38">
        <v>42187</v>
      </c>
      <c r="C86" s="32">
        <v>2000</v>
      </c>
      <c r="D86" s="31">
        <v>4.97</v>
      </c>
      <c r="E86" s="31"/>
      <c r="F86" s="31">
        <f t="shared" si="1"/>
        <v>9940</v>
      </c>
      <c r="G86" s="37"/>
      <c r="H86" s="32"/>
      <c r="I86" s="31"/>
      <c r="J86" s="31"/>
      <c r="K86" s="31"/>
      <c r="L86" s="37"/>
      <c r="M86" s="31"/>
      <c r="N86" s="32"/>
      <c r="O86" s="32"/>
    </row>
    <row r="87" spans="1:16" ht="18" customHeight="1" outlineLevel="1" x14ac:dyDescent="0.25">
      <c r="A87" s="260"/>
      <c r="B87" s="38">
        <v>42199</v>
      </c>
      <c r="C87" s="32">
        <v>500</v>
      </c>
      <c r="D87" s="31">
        <v>4.8</v>
      </c>
      <c r="E87" s="31"/>
      <c r="F87" s="31">
        <f t="shared" si="1"/>
        <v>2400</v>
      </c>
      <c r="G87" s="37"/>
      <c r="H87" s="32"/>
      <c r="I87" s="31"/>
      <c r="J87" s="31"/>
      <c r="K87" s="31"/>
      <c r="L87" s="37"/>
      <c r="M87" s="31"/>
      <c r="N87" s="32"/>
      <c r="O87" s="32"/>
    </row>
    <row r="88" spans="1:16" ht="18" customHeight="1" outlineLevel="1" x14ac:dyDescent="0.25">
      <c r="A88" s="260"/>
      <c r="B88" s="38">
        <v>42212</v>
      </c>
      <c r="C88" s="32">
        <v>300</v>
      </c>
      <c r="D88" s="31">
        <v>4.76</v>
      </c>
      <c r="E88" s="31"/>
      <c r="F88" s="31">
        <f t="shared" si="1"/>
        <v>1428</v>
      </c>
      <c r="G88" s="37"/>
      <c r="H88" s="32"/>
      <c r="I88" s="31"/>
      <c r="J88" s="31"/>
      <c r="K88" s="31"/>
      <c r="L88" s="37"/>
      <c r="M88" s="31"/>
      <c r="N88" s="32"/>
      <c r="O88" s="32"/>
    </row>
    <row r="89" spans="1:16" ht="18" customHeight="1" outlineLevel="1" x14ac:dyDescent="0.25">
      <c r="A89" s="260"/>
      <c r="B89" s="38">
        <v>42212</v>
      </c>
      <c r="C89" s="32">
        <v>1700</v>
      </c>
      <c r="D89" s="31">
        <v>4.76</v>
      </c>
      <c r="E89" s="31"/>
      <c r="F89" s="31">
        <f t="shared" si="1"/>
        <v>8092</v>
      </c>
      <c r="G89" s="37"/>
      <c r="H89" s="32"/>
      <c r="I89" s="31"/>
      <c r="J89" s="31"/>
      <c r="K89" s="31"/>
      <c r="L89" s="37"/>
      <c r="M89" s="31"/>
      <c r="N89" s="32"/>
      <c r="O89" s="32"/>
    </row>
    <row r="90" spans="1:16" ht="18" customHeight="1" outlineLevel="1" x14ac:dyDescent="0.25">
      <c r="A90" s="260"/>
      <c r="B90" s="38">
        <v>42214</v>
      </c>
      <c r="C90" s="32">
        <v>500</v>
      </c>
      <c r="D90" s="31">
        <v>4.68</v>
      </c>
      <c r="E90" s="31"/>
      <c r="F90" s="31">
        <f t="shared" si="1"/>
        <v>2340</v>
      </c>
      <c r="G90" s="37"/>
      <c r="H90" s="32"/>
      <c r="I90" s="31"/>
      <c r="J90" s="31"/>
      <c r="K90" s="31"/>
      <c r="L90" s="37"/>
      <c r="M90" s="31"/>
      <c r="N90" s="32"/>
      <c r="O90" s="32"/>
    </row>
    <row r="91" spans="1:16" ht="18" customHeight="1" outlineLevel="1" x14ac:dyDescent="0.25">
      <c r="A91" s="260"/>
      <c r="B91" s="38">
        <v>42214</v>
      </c>
      <c r="C91" s="32">
        <v>50</v>
      </c>
      <c r="D91" s="31">
        <v>4.6500000000000004</v>
      </c>
      <c r="E91" s="31"/>
      <c r="F91" s="31">
        <f t="shared" si="1"/>
        <v>232.50000000000003</v>
      </c>
      <c r="G91" s="37"/>
      <c r="H91" s="32"/>
      <c r="I91" s="31"/>
      <c r="J91" s="31"/>
      <c r="K91" s="31"/>
      <c r="L91" s="37"/>
      <c r="M91" s="31"/>
      <c r="N91" s="32"/>
      <c r="O91" s="32"/>
    </row>
    <row r="92" spans="1:16" ht="18" customHeight="1" outlineLevel="1" x14ac:dyDescent="0.25">
      <c r="A92" s="260"/>
      <c r="B92" s="38">
        <v>42214</v>
      </c>
      <c r="C92" s="32">
        <v>200</v>
      </c>
      <c r="D92" s="31">
        <v>4.63</v>
      </c>
      <c r="E92" s="31"/>
      <c r="F92" s="31">
        <f t="shared" si="1"/>
        <v>926</v>
      </c>
      <c r="G92" s="37"/>
      <c r="H92" s="32"/>
      <c r="I92" s="31"/>
      <c r="J92" s="31"/>
      <c r="K92" s="31"/>
      <c r="L92" s="37"/>
      <c r="M92" s="31"/>
      <c r="N92" s="32"/>
      <c r="O92" s="32"/>
    </row>
    <row r="93" spans="1:16" ht="18" customHeight="1" outlineLevel="1" x14ac:dyDescent="0.25">
      <c r="A93" s="260"/>
      <c r="B93" s="38">
        <v>42214</v>
      </c>
      <c r="C93" s="32">
        <v>300</v>
      </c>
      <c r="D93" s="31">
        <v>4.59</v>
      </c>
      <c r="E93" s="31"/>
      <c r="F93" s="31">
        <f t="shared" si="1"/>
        <v>1377</v>
      </c>
      <c r="G93" s="37"/>
      <c r="H93" s="32"/>
      <c r="I93" s="31"/>
      <c r="J93" s="31"/>
      <c r="K93" s="31"/>
      <c r="L93" s="37"/>
      <c r="M93" s="31"/>
      <c r="N93" s="32"/>
      <c r="O93" s="32"/>
    </row>
    <row r="94" spans="1:16" ht="18" customHeight="1" outlineLevel="1" x14ac:dyDescent="0.25">
      <c r="A94" s="260"/>
      <c r="B94" s="38">
        <v>42214</v>
      </c>
      <c r="C94" s="32">
        <v>500</v>
      </c>
      <c r="D94" s="31">
        <v>4.54</v>
      </c>
      <c r="E94" s="31"/>
      <c r="F94" s="31">
        <f t="shared" si="1"/>
        <v>2270</v>
      </c>
      <c r="G94" s="37"/>
      <c r="H94" s="32"/>
      <c r="I94" s="31"/>
      <c r="J94" s="31"/>
      <c r="K94" s="31"/>
      <c r="L94" s="37"/>
      <c r="M94" s="31"/>
      <c r="N94" s="32"/>
      <c r="O94" s="32"/>
    </row>
    <row r="95" spans="1:16" ht="18" customHeight="1" x14ac:dyDescent="0.25">
      <c r="A95" s="260"/>
      <c r="B95" s="37"/>
      <c r="C95" s="32">
        <f>SUM(C65:C94)</f>
        <v>19200</v>
      </c>
      <c r="D95" s="31"/>
      <c r="E95" s="31"/>
      <c r="F95" s="31">
        <f>SUM(F65:F94)</f>
        <v>96087.5</v>
      </c>
      <c r="G95" s="37"/>
      <c r="H95" s="32">
        <f>SUM(H65:H94)</f>
        <v>19200</v>
      </c>
      <c r="I95" s="31"/>
      <c r="J95" s="31"/>
      <c r="K95" s="31">
        <f>SUM(K65:K94)</f>
        <v>98256.200000000012</v>
      </c>
      <c r="L95" s="37"/>
      <c r="M95" s="31">
        <f>SUM(M65:M94)</f>
        <v>656.25</v>
      </c>
      <c r="N95" s="31">
        <f>K95-F95</f>
        <v>2168.7000000000116</v>
      </c>
      <c r="O95" s="44">
        <f>(N95+M95)/F95</f>
        <v>2.9399765838428637E-2</v>
      </c>
      <c r="P95" s="218" t="s">
        <v>237</v>
      </c>
    </row>
    <row r="96" spans="1:16" ht="18" customHeight="1" outlineLevel="1" x14ac:dyDescent="0.25">
      <c r="A96" s="259" t="s">
        <v>25</v>
      </c>
      <c r="B96" s="35"/>
      <c r="C96" s="33"/>
      <c r="D96" s="30"/>
      <c r="E96" s="36"/>
      <c r="F96" s="30"/>
      <c r="G96" s="35"/>
      <c r="H96" s="33"/>
      <c r="I96" s="30"/>
      <c r="K96" s="30"/>
      <c r="L96" s="35"/>
      <c r="M96" s="30"/>
      <c r="N96" s="30"/>
      <c r="O96" s="43"/>
    </row>
    <row r="97" spans="1:16" ht="18" customHeight="1" outlineLevel="1" x14ac:dyDescent="0.25">
      <c r="A97" s="259"/>
      <c r="B97" s="34">
        <v>42163</v>
      </c>
      <c r="C97" s="33">
        <v>1</v>
      </c>
      <c r="D97" s="30">
        <v>117.3</v>
      </c>
      <c r="E97" s="36"/>
      <c r="F97" s="30">
        <f>C97*D97</f>
        <v>117.3</v>
      </c>
      <c r="G97" s="34">
        <v>42186</v>
      </c>
      <c r="H97" s="33">
        <v>1</v>
      </c>
      <c r="I97" s="30">
        <v>121.6</v>
      </c>
      <c r="J97" s="41">
        <v>0.01</v>
      </c>
      <c r="K97" s="30">
        <f>H97*I97-J97</f>
        <v>121.58999999999999</v>
      </c>
      <c r="L97" s="35"/>
      <c r="M97" s="30"/>
      <c r="N97" s="30"/>
      <c r="O97" s="43"/>
    </row>
    <row r="98" spans="1:16" ht="18" customHeight="1" x14ac:dyDescent="0.25">
      <c r="A98" s="259"/>
      <c r="B98" s="34"/>
      <c r="C98" s="33">
        <f>SUM(C97)</f>
        <v>1</v>
      </c>
      <c r="D98" s="30"/>
      <c r="E98" s="36"/>
      <c r="F98" s="30">
        <f>SUM(F97)</f>
        <v>117.3</v>
      </c>
      <c r="G98" s="35"/>
      <c r="H98" s="33">
        <f>SUM(H97)</f>
        <v>1</v>
      </c>
      <c r="I98" s="30"/>
      <c r="K98" s="30">
        <f>SUM(K97)</f>
        <v>121.58999999999999</v>
      </c>
      <c r="L98" s="35"/>
      <c r="M98" s="30"/>
      <c r="N98" s="30">
        <f>K98-F98</f>
        <v>4.289999999999992</v>
      </c>
      <c r="O98" s="43">
        <f>(N98+M98)/F98</f>
        <v>3.6572890025575379E-2</v>
      </c>
      <c r="P98" s="218" t="s">
        <v>237</v>
      </c>
    </row>
    <row r="99" spans="1:16" ht="18" customHeight="1" outlineLevel="1" x14ac:dyDescent="0.25">
      <c r="A99" s="260" t="s">
        <v>36</v>
      </c>
      <c r="B99" s="37"/>
      <c r="C99" s="32"/>
      <c r="D99" s="31"/>
      <c r="E99" s="31"/>
      <c r="F99" s="31"/>
      <c r="G99" s="37"/>
      <c r="H99" s="32"/>
      <c r="I99" s="31"/>
      <c r="J99" s="31"/>
      <c r="K99" s="31"/>
      <c r="L99" s="37"/>
      <c r="M99" s="31"/>
      <c r="N99" s="31"/>
      <c r="O99" s="44"/>
    </row>
    <row r="100" spans="1:16" ht="18" customHeight="1" outlineLevel="1" x14ac:dyDescent="0.25">
      <c r="A100" s="260"/>
      <c r="B100" s="38">
        <v>42167</v>
      </c>
      <c r="C100" s="32">
        <v>25</v>
      </c>
      <c r="D100" s="31">
        <v>34.15</v>
      </c>
      <c r="E100" s="31"/>
      <c r="F100" s="31">
        <f>C100*D100</f>
        <v>853.75</v>
      </c>
      <c r="G100" s="38">
        <v>42186</v>
      </c>
      <c r="H100" s="32">
        <v>35</v>
      </c>
      <c r="I100" s="31">
        <v>34.799999999999997</v>
      </c>
      <c r="J100" s="31">
        <v>0.02</v>
      </c>
      <c r="K100" s="31">
        <f>H100*I100-J100</f>
        <v>1217.98</v>
      </c>
      <c r="L100" s="37"/>
      <c r="M100" s="31"/>
      <c r="N100" s="31"/>
      <c r="O100" s="44"/>
    </row>
    <row r="101" spans="1:16" ht="18" customHeight="1" outlineLevel="1" x14ac:dyDescent="0.25">
      <c r="A101" s="260"/>
      <c r="B101" s="38">
        <v>42178</v>
      </c>
      <c r="C101" s="32">
        <v>10</v>
      </c>
      <c r="D101" s="31">
        <v>33.119999999999997</v>
      </c>
      <c r="E101" s="31"/>
      <c r="F101" s="31">
        <f>C101*D101</f>
        <v>331.2</v>
      </c>
      <c r="G101" s="37"/>
      <c r="H101" s="32"/>
      <c r="I101" s="31"/>
      <c r="J101" s="31"/>
      <c r="K101" s="31"/>
      <c r="L101" s="37"/>
      <c r="M101" s="31"/>
      <c r="N101" s="31"/>
      <c r="O101" s="44"/>
    </row>
    <row r="102" spans="1:16" ht="18" customHeight="1" x14ac:dyDescent="0.25">
      <c r="A102" s="260"/>
      <c r="B102" s="38"/>
      <c r="C102" s="32">
        <f>SUM(C100:C101)</f>
        <v>35</v>
      </c>
      <c r="D102" s="31"/>
      <c r="E102" s="31"/>
      <c r="F102" s="31">
        <f>SUM(F100:F101)</f>
        <v>1184.95</v>
      </c>
      <c r="G102" s="37"/>
      <c r="H102" s="32">
        <f>SUM(H100:H101)</f>
        <v>35</v>
      </c>
      <c r="I102" s="31"/>
      <c r="J102" s="31"/>
      <c r="K102" s="31">
        <f>SUM(K100:K101)</f>
        <v>1217.98</v>
      </c>
      <c r="L102" s="37"/>
      <c r="M102" s="31"/>
      <c r="N102" s="31">
        <f>K102-F102</f>
        <v>33.029999999999973</v>
      </c>
      <c r="O102" s="44">
        <f>(N102+M102)/F102</f>
        <v>2.7874593864720007E-2</v>
      </c>
      <c r="P102" s="218" t="s">
        <v>237</v>
      </c>
    </row>
    <row r="103" spans="1:16" ht="18" customHeight="1" outlineLevel="1" x14ac:dyDescent="0.25">
      <c r="A103" s="259" t="s">
        <v>14</v>
      </c>
      <c r="B103" s="35"/>
      <c r="C103" s="33"/>
      <c r="D103" s="30"/>
      <c r="E103" s="36"/>
      <c r="F103" s="30"/>
      <c r="G103" s="35"/>
      <c r="H103" s="33"/>
      <c r="I103" s="30"/>
      <c r="K103" s="30"/>
      <c r="L103" s="35"/>
      <c r="M103" s="30"/>
      <c r="N103" s="30"/>
      <c r="O103" s="43"/>
    </row>
    <row r="104" spans="1:16" ht="18" customHeight="1" outlineLevel="1" x14ac:dyDescent="0.25">
      <c r="A104" s="259"/>
      <c r="B104" s="34">
        <v>42152</v>
      </c>
      <c r="C104" s="33">
        <v>2</v>
      </c>
      <c r="D104" s="30">
        <v>51.22</v>
      </c>
      <c r="E104" s="36"/>
      <c r="F104" s="30">
        <f>C104*D104</f>
        <v>102.44</v>
      </c>
      <c r="G104" s="34">
        <v>42187</v>
      </c>
      <c r="H104" s="33">
        <v>150</v>
      </c>
      <c r="I104" s="30">
        <v>48.92</v>
      </c>
      <c r="J104" s="41">
        <v>0.12</v>
      </c>
      <c r="K104" s="30">
        <f>H104*I104-J104</f>
        <v>7337.88</v>
      </c>
      <c r="L104" s="34">
        <v>42195</v>
      </c>
      <c r="M104" s="30">
        <v>52</v>
      </c>
      <c r="N104" s="30"/>
      <c r="O104" s="43"/>
    </row>
    <row r="105" spans="1:16" ht="18" customHeight="1" outlineLevel="1" x14ac:dyDescent="0.25">
      <c r="A105" s="259"/>
      <c r="B105" s="34">
        <v>42164</v>
      </c>
      <c r="C105" s="33">
        <v>48</v>
      </c>
      <c r="D105" s="30">
        <v>49.9</v>
      </c>
      <c r="E105" s="36"/>
      <c r="F105" s="30">
        <f>C105*D105</f>
        <v>2395.1999999999998</v>
      </c>
      <c r="G105" s="35"/>
      <c r="H105" s="33"/>
      <c r="I105" s="30"/>
      <c r="K105" s="30"/>
      <c r="L105" s="35"/>
      <c r="M105" s="30"/>
      <c r="N105" s="30"/>
      <c r="O105" s="43"/>
    </row>
    <row r="106" spans="1:16" ht="18" customHeight="1" outlineLevel="1" x14ac:dyDescent="0.25">
      <c r="A106" s="259"/>
      <c r="B106" s="34">
        <v>42165</v>
      </c>
      <c r="C106" s="33">
        <v>50</v>
      </c>
      <c r="D106" s="30">
        <v>48.6</v>
      </c>
      <c r="E106" s="36"/>
      <c r="F106" s="30">
        <f>C106*D106</f>
        <v>2430</v>
      </c>
      <c r="G106" s="35"/>
      <c r="H106" s="33"/>
      <c r="I106" s="30"/>
      <c r="K106" s="30"/>
      <c r="L106" s="35"/>
      <c r="M106" s="30"/>
      <c r="N106" s="30"/>
      <c r="O106" s="43"/>
    </row>
    <row r="107" spans="1:16" ht="18" customHeight="1" outlineLevel="1" x14ac:dyDescent="0.25">
      <c r="A107" s="259"/>
      <c r="B107" s="34">
        <v>42173</v>
      </c>
      <c r="C107" s="33">
        <v>25</v>
      </c>
      <c r="D107" s="30">
        <v>47.62</v>
      </c>
      <c r="E107" s="36"/>
      <c r="F107" s="30">
        <f>C107*D107</f>
        <v>1190.5</v>
      </c>
      <c r="G107" s="35"/>
      <c r="H107" s="33"/>
      <c r="I107" s="30"/>
      <c r="K107" s="30"/>
      <c r="L107" s="35"/>
      <c r="M107" s="30"/>
      <c r="N107" s="30"/>
      <c r="O107" s="43"/>
    </row>
    <row r="108" spans="1:16" ht="18" customHeight="1" outlineLevel="1" x14ac:dyDescent="0.25">
      <c r="A108" s="259"/>
      <c r="B108" s="34">
        <v>42173</v>
      </c>
      <c r="C108" s="33">
        <v>25</v>
      </c>
      <c r="D108" s="30">
        <v>47.54</v>
      </c>
      <c r="E108" s="36"/>
      <c r="F108" s="30">
        <f>C108*D108</f>
        <v>1188.5</v>
      </c>
      <c r="G108" s="35"/>
      <c r="H108" s="33"/>
      <c r="I108" s="30"/>
      <c r="K108" s="30"/>
      <c r="L108" s="35"/>
      <c r="M108" s="30"/>
      <c r="N108" s="30"/>
      <c r="O108" s="43"/>
    </row>
    <row r="109" spans="1:16" ht="18" customHeight="1" x14ac:dyDescent="0.25">
      <c r="A109" s="259"/>
      <c r="B109" s="34"/>
      <c r="C109" s="33">
        <f>SUM(C104:C108)</f>
        <v>150</v>
      </c>
      <c r="D109" s="30"/>
      <c r="E109" s="36"/>
      <c r="F109" s="30">
        <f t="shared" ref="F109:M109" si="3">SUM(F104:F108)</f>
        <v>7306.6399999999994</v>
      </c>
      <c r="G109" s="35"/>
      <c r="H109" s="33">
        <f t="shared" si="3"/>
        <v>150</v>
      </c>
      <c r="I109" s="30"/>
      <c r="K109" s="30">
        <f t="shared" si="3"/>
        <v>7337.88</v>
      </c>
      <c r="L109" s="35"/>
      <c r="M109" s="30">
        <f t="shared" si="3"/>
        <v>52</v>
      </c>
      <c r="N109" s="30">
        <f>K109-F109</f>
        <v>31.240000000000691</v>
      </c>
      <c r="O109" s="43">
        <f>(N109+M109)/F109</f>
        <v>1.1392377344442959E-2</v>
      </c>
      <c r="P109" s="218" t="s">
        <v>237</v>
      </c>
    </row>
    <row r="110" spans="1:16" ht="18" customHeight="1" outlineLevel="1" x14ac:dyDescent="0.25">
      <c r="A110" s="269" t="s">
        <v>26</v>
      </c>
      <c r="B110" s="38"/>
      <c r="C110" s="32"/>
      <c r="D110" s="31"/>
      <c r="E110" s="32"/>
      <c r="F110" s="31"/>
      <c r="G110" s="207"/>
      <c r="H110" s="32"/>
      <c r="I110" s="31"/>
      <c r="J110" s="32"/>
      <c r="K110" s="31"/>
      <c r="L110" s="37"/>
      <c r="M110" s="31"/>
      <c r="N110" s="32"/>
      <c r="O110" s="32"/>
    </row>
    <row r="111" spans="1:16" ht="18" customHeight="1" outlineLevel="1" x14ac:dyDescent="0.25">
      <c r="A111" s="261"/>
      <c r="B111" s="38">
        <v>42163</v>
      </c>
      <c r="C111" s="32">
        <v>50</v>
      </c>
      <c r="D111" s="31">
        <v>5.9</v>
      </c>
      <c r="E111" s="32">
        <v>0</v>
      </c>
      <c r="F111" s="31">
        <v>295</v>
      </c>
      <c r="G111" s="207">
        <v>42187</v>
      </c>
      <c r="H111" s="32">
        <v>200</v>
      </c>
      <c r="I111" s="31">
        <v>6.45</v>
      </c>
      <c r="J111" s="32">
        <v>0.02</v>
      </c>
      <c r="K111" s="31">
        <v>1289.98</v>
      </c>
      <c r="L111" s="37"/>
      <c r="M111" s="31"/>
      <c r="N111" s="32"/>
      <c r="O111" s="32"/>
    </row>
    <row r="112" spans="1:16" ht="18" customHeight="1" outlineLevel="1" x14ac:dyDescent="0.25">
      <c r="A112" s="261"/>
      <c r="B112" s="38">
        <v>42163</v>
      </c>
      <c r="C112" s="32">
        <v>100</v>
      </c>
      <c r="D112" s="31">
        <v>6.2</v>
      </c>
      <c r="E112" s="32">
        <v>0</v>
      </c>
      <c r="F112" s="31">
        <v>620</v>
      </c>
      <c r="G112" s="207">
        <v>42261</v>
      </c>
      <c r="H112" s="32">
        <v>450</v>
      </c>
      <c r="I112" s="31">
        <v>6.23</v>
      </c>
      <c r="J112" s="32">
        <v>0.05</v>
      </c>
      <c r="K112" s="31">
        <v>2803.45</v>
      </c>
      <c r="L112" s="37"/>
      <c r="M112" s="31"/>
      <c r="N112" s="32"/>
      <c r="O112" s="32"/>
    </row>
    <row r="113" spans="1:16" ht="18" customHeight="1" outlineLevel="1" x14ac:dyDescent="0.25">
      <c r="A113" s="261"/>
      <c r="B113" s="38">
        <v>42187</v>
      </c>
      <c r="C113" s="32">
        <v>200</v>
      </c>
      <c r="D113" s="31">
        <v>6.3</v>
      </c>
      <c r="E113" s="32">
        <v>0</v>
      </c>
      <c r="F113" s="31">
        <v>1260</v>
      </c>
      <c r="G113" s="207"/>
      <c r="H113" s="32"/>
      <c r="I113" s="31"/>
      <c r="J113" s="32"/>
      <c r="K113" s="31"/>
      <c r="L113" s="37"/>
      <c r="M113" s="31"/>
      <c r="N113" s="32"/>
      <c r="O113" s="32"/>
    </row>
    <row r="114" spans="1:16" ht="18" customHeight="1" outlineLevel="1" x14ac:dyDescent="0.25">
      <c r="A114" s="261"/>
      <c r="B114" s="38">
        <v>42194</v>
      </c>
      <c r="C114" s="32">
        <v>150</v>
      </c>
      <c r="D114" s="31">
        <v>6.1</v>
      </c>
      <c r="E114" s="32">
        <v>0</v>
      </c>
      <c r="F114" s="31">
        <v>915</v>
      </c>
      <c r="G114" s="207"/>
      <c r="H114" s="32"/>
      <c r="I114" s="31"/>
      <c r="J114" s="32"/>
      <c r="K114" s="31"/>
      <c r="L114" s="37"/>
      <c r="M114" s="31"/>
      <c r="N114" s="32"/>
      <c r="O114" s="32"/>
    </row>
    <row r="115" spans="1:16" ht="18" customHeight="1" outlineLevel="1" x14ac:dyDescent="0.25">
      <c r="A115" s="261"/>
      <c r="B115" s="38">
        <v>42240</v>
      </c>
      <c r="C115" s="32">
        <v>150</v>
      </c>
      <c r="D115" s="31">
        <v>5.69</v>
      </c>
      <c r="E115" s="32">
        <v>0</v>
      </c>
      <c r="F115" s="31">
        <v>853.50000000000011</v>
      </c>
      <c r="G115" s="207"/>
      <c r="H115" s="32"/>
      <c r="I115" s="31"/>
      <c r="J115" s="32"/>
      <c r="K115" s="31"/>
      <c r="L115" s="37"/>
      <c r="M115" s="31"/>
      <c r="N115" s="32"/>
      <c r="O115" s="32"/>
    </row>
    <row r="116" spans="1:16" ht="18" customHeight="1" x14ac:dyDescent="0.25">
      <c r="A116" s="261"/>
      <c r="B116" s="38"/>
      <c r="C116" s="32">
        <v>650</v>
      </c>
      <c r="D116" s="31"/>
      <c r="E116" s="32"/>
      <c r="F116" s="31">
        <v>3943.5</v>
      </c>
      <c r="G116" s="207"/>
      <c r="H116" s="32">
        <v>650</v>
      </c>
      <c r="I116" s="31"/>
      <c r="J116" s="32"/>
      <c r="K116" s="31">
        <f>SUM(K111:K112)</f>
        <v>4093.43</v>
      </c>
      <c r="L116" s="37"/>
      <c r="M116" s="31"/>
      <c r="N116" s="31">
        <f>K116-F116</f>
        <v>149.92999999999984</v>
      </c>
      <c r="O116" s="44">
        <f>N116/K116</f>
        <v>3.6626985193346374E-2</v>
      </c>
      <c r="P116" s="218" t="s">
        <v>237</v>
      </c>
    </row>
    <row r="117" spans="1:16" ht="18" customHeight="1" outlineLevel="1" x14ac:dyDescent="0.25">
      <c r="A117" s="270" t="s">
        <v>23</v>
      </c>
      <c r="B117" s="174"/>
      <c r="C117" s="175"/>
      <c r="D117" s="176"/>
      <c r="E117" s="175"/>
      <c r="F117" s="176"/>
      <c r="G117" s="208"/>
      <c r="H117" s="175"/>
      <c r="I117" s="176"/>
      <c r="J117" s="175"/>
      <c r="K117" s="176"/>
      <c r="L117" s="177"/>
      <c r="M117" s="176"/>
      <c r="N117" s="175"/>
      <c r="O117" s="175"/>
    </row>
    <row r="118" spans="1:16" ht="18" customHeight="1" outlineLevel="1" x14ac:dyDescent="0.25">
      <c r="A118" s="270"/>
      <c r="B118" s="174">
        <v>42153</v>
      </c>
      <c r="C118" s="175">
        <v>50</v>
      </c>
      <c r="D118" s="176">
        <v>37.22</v>
      </c>
      <c r="E118" s="175"/>
      <c r="F118" s="176">
        <f>D118*C118</f>
        <v>1861</v>
      </c>
      <c r="G118" s="208">
        <v>42186</v>
      </c>
      <c r="H118" s="175">
        <v>50</v>
      </c>
      <c r="I118" s="176">
        <v>38.4</v>
      </c>
      <c r="J118" s="175">
        <v>0.04</v>
      </c>
      <c r="K118" s="176">
        <f>H118*I118-J118</f>
        <v>1919.96</v>
      </c>
      <c r="L118" s="177"/>
      <c r="M118" s="176"/>
      <c r="N118" s="175"/>
      <c r="O118" s="175"/>
    </row>
    <row r="119" spans="1:16" ht="18" customHeight="1" outlineLevel="1" x14ac:dyDescent="0.25">
      <c r="A119" s="270"/>
      <c r="B119" s="174">
        <v>42208</v>
      </c>
      <c r="C119" s="175">
        <v>100</v>
      </c>
      <c r="D119" s="176">
        <v>36</v>
      </c>
      <c r="E119" s="178"/>
      <c r="F119" s="176">
        <f>D119*C119</f>
        <v>3600</v>
      </c>
      <c r="G119" s="208">
        <v>42230</v>
      </c>
      <c r="H119" s="175">
        <v>100</v>
      </c>
      <c r="I119" s="176">
        <v>35.96</v>
      </c>
      <c r="J119" s="175">
        <v>7.0000000000000007E-2</v>
      </c>
      <c r="K119" s="176">
        <f t="shared" ref="K119:K120" si="4">H119*I119-J119</f>
        <v>3595.93</v>
      </c>
      <c r="L119" s="177"/>
      <c r="M119" s="176"/>
      <c r="N119" s="175"/>
      <c r="O119" s="175"/>
    </row>
    <row r="120" spans="1:16" ht="18" customHeight="1" outlineLevel="1" x14ac:dyDescent="0.25">
      <c r="A120" s="270"/>
      <c r="B120" s="174">
        <v>42209</v>
      </c>
      <c r="C120" s="175">
        <v>20</v>
      </c>
      <c r="D120" s="175">
        <f>709.5/20</f>
        <v>35.475000000000001</v>
      </c>
      <c r="E120" s="175"/>
      <c r="F120" s="176">
        <f>D120*C120</f>
        <v>709.5</v>
      </c>
      <c r="G120" s="208">
        <v>42258</v>
      </c>
      <c r="H120" s="175">
        <v>40</v>
      </c>
      <c r="I120" s="176">
        <v>36.65</v>
      </c>
      <c r="J120" s="175">
        <v>0.03</v>
      </c>
      <c r="K120" s="176">
        <f t="shared" si="4"/>
        <v>1465.97</v>
      </c>
      <c r="L120" s="177"/>
      <c r="M120" s="176"/>
      <c r="N120" s="175"/>
      <c r="O120" s="175"/>
    </row>
    <row r="121" spans="1:16" ht="18" customHeight="1" outlineLevel="1" x14ac:dyDescent="0.25">
      <c r="A121" s="270"/>
      <c r="B121" s="174">
        <v>42209</v>
      </c>
      <c r="C121" s="175">
        <v>20</v>
      </c>
      <c r="D121" s="176">
        <v>35.03</v>
      </c>
      <c r="E121" s="178"/>
      <c r="F121" s="176">
        <f>D121*C121</f>
        <v>700.6</v>
      </c>
      <c r="G121" s="208"/>
      <c r="H121" s="175"/>
      <c r="I121" s="176"/>
      <c r="J121" s="216"/>
      <c r="K121" s="176"/>
      <c r="L121" s="177"/>
      <c r="M121" s="176"/>
      <c r="N121" s="175"/>
      <c r="O121" s="175"/>
    </row>
    <row r="122" spans="1:16" ht="18" customHeight="1" x14ac:dyDescent="0.25">
      <c r="A122" s="271"/>
      <c r="B122" s="174"/>
      <c r="C122" s="175">
        <v>190</v>
      </c>
      <c r="D122" s="176"/>
      <c r="E122" s="175"/>
      <c r="F122" s="176">
        <f>SUM(F118:F121)</f>
        <v>6871.1</v>
      </c>
      <c r="G122" s="208"/>
      <c r="H122" s="175">
        <v>190</v>
      </c>
      <c r="I122" s="176"/>
      <c r="J122" s="175"/>
      <c r="K122" s="176">
        <f>SUM(K118:K120)</f>
        <v>6981.86</v>
      </c>
      <c r="L122" s="177"/>
      <c r="M122" s="176"/>
      <c r="N122" s="175">
        <f>K122-F122</f>
        <v>110.75999999999931</v>
      </c>
      <c r="O122" s="179">
        <f>(N122+M122)/F122</f>
        <v>1.6119689714892711E-2</v>
      </c>
      <c r="P122" s="218" t="s">
        <v>237</v>
      </c>
    </row>
    <row r="123" spans="1:16" ht="18" customHeight="1" outlineLevel="1" x14ac:dyDescent="0.25">
      <c r="A123" s="269" t="s">
        <v>41</v>
      </c>
      <c r="B123" s="37"/>
      <c r="C123" s="32"/>
      <c r="D123" s="31"/>
      <c r="E123" s="31"/>
      <c r="F123" s="31"/>
      <c r="G123" s="37"/>
      <c r="H123" s="32"/>
      <c r="I123" s="31"/>
      <c r="J123" s="31"/>
      <c r="K123" s="31"/>
      <c r="L123" s="37"/>
      <c r="M123" s="31"/>
      <c r="N123" s="31"/>
      <c r="O123" s="44"/>
    </row>
    <row r="124" spans="1:16" ht="18" customHeight="1" outlineLevel="1" x14ac:dyDescent="0.25">
      <c r="A124" s="261"/>
      <c r="B124" s="38">
        <v>42184</v>
      </c>
      <c r="C124" s="32">
        <v>10</v>
      </c>
      <c r="D124" s="31">
        <v>66</v>
      </c>
      <c r="E124" s="31"/>
      <c r="F124" s="31">
        <f>C124*D124</f>
        <v>660</v>
      </c>
      <c r="G124" s="38">
        <v>42219</v>
      </c>
      <c r="H124" s="32">
        <v>10</v>
      </c>
      <c r="I124" s="31">
        <v>70.45</v>
      </c>
      <c r="J124" s="31">
        <v>0.01</v>
      </c>
      <c r="K124" s="31">
        <f>H124*I124-J124</f>
        <v>704.49</v>
      </c>
      <c r="L124" s="37"/>
      <c r="M124" s="31"/>
      <c r="N124" s="31"/>
      <c r="O124" s="44"/>
    </row>
    <row r="125" spans="1:16" ht="18" customHeight="1" x14ac:dyDescent="0.25">
      <c r="A125" s="262"/>
      <c r="B125" s="38"/>
      <c r="C125" s="32">
        <f>SUM(C124)</f>
        <v>10</v>
      </c>
      <c r="D125" s="31"/>
      <c r="E125" s="31"/>
      <c r="F125" s="31">
        <f>SUM(F124)</f>
        <v>660</v>
      </c>
      <c r="G125" s="37"/>
      <c r="H125" s="32">
        <f>SUM(H124)</f>
        <v>10</v>
      </c>
      <c r="I125" s="31"/>
      <c r="J125" s="31"/>
      <c r="K125" s="31">
        <f>SUM(K124)</f>
        <v>704.49</v>
      </c>
      <c r="L125" s="37"/>
      <c r="M125" s="31"/>
      <c r="N125" s="31">
        <f>K125-F125</f>
        <v>44.490000000000009</v>
      </c>
      <c r="O125" s="44">
        <f>(N125+M125)/F125</f>
        <v>6.7409090909090918E-2</v>
      </c>
      <c r="P125" s="218" t="s">
        <v>237</v>
      </c>
    </row>
    <row r="126" spans="1:16" ht="18" customHeight="1" outlineLevel="1" x14ac:dyDescent="0.25">
      <c r="A126" s="259" t="s">
        <v>46</v>
      </c>
      <c r="B126" s="35"/>
      <c r="C126" s="33"/>
      <c r="D126" s="30"/>
      <c r="E126" s="36"/>
      <c r="F126" s="30"/>
      <c r="G126" s="35"/>
      <c r="H126" s="33"/>
      <c r="I126" s="30"/>
      <c r="K126" s="30"/>
      <c r="L126" s="35"/>
      <c r="M126" s="30"/>
      <c r="N126" s="30"/>
      <c r="O126" s="43"/>
    </row>
    <row r="127" spans="1:16" ht="18" customHeight="1" outlineLevel="1" x14ac:dyDescent="0.25">
      <c r="A127" s="259"/>
      <c r="B127" s="34">
        <v>42185</v>
      </c>
      <c r="C127" s="33">
        <v>20</v>
      </c>
      <c r="D127" s="30">
        <v>28.2</v>
      </c>
      <c r="E127" s="36"/>
      <c r="F127" s="30">
        <f>C127*D127</f>
        <v>564</v>
      </c>
      <c r="G127" s="34">
        <v>42187</v>
      </c>
      <c r="H127" s="33">
        <v>20</v>
      </c>
      <c r="I127" s="30">
        <v>28.75</v>
      </c>
      <c r="J127" s="41">
        <v>0.01</v>
      </c>
      <c r="K127" s="30">
        <f>H127*I127-J127</f>
        <v>574.99</v>
      </c>
      <c r="L127" s="35"/>
      <c r="M127" s="30"/>
      <c r="N127" s="30"/>
      <c r="O127" s="43"/>
    </row>
    <row r="128" spans="1:16" ht="18" customHeight="1" x14ac:dyDescent="0.25">
      <c r="A128" s="259"/>
      <c r="B128" s="35"/>
      <c r="C128" s="33">
        <f>SUM(C127)</f>
        <v>20</v>
      </c>
      <c r="D128" s="30"/>
      <c r="E128" s="36"/>
      <c r="F128" s="30">
        <f>SUM(F127)</f>
        <v>564</v>
      </c>
      <c r="G128" s="35"/>
      <c r="H128" s="33">
        <f>SUM(H127)</f>
        <v>20</v>
      </c>
      <c r="I128" s="30"/>
      <c r="K128" s="30">
        <f>SUM(K127)</f>
        <v>574.99</v>
      </c>
      <c r="L128" s="35"/>
      <c r="M128" s="30"/>
      <c r="N128" s="30">
        <f>K128-F128</f>
        <v>10.990000000000009</v>
      </c>
      <c r="O128" s="43">
        <f>(N128+M128)/F128</f>
        <v>1.9485815602836895E-2</v>
      </c>
      <c r="P128" s="218" t="s">
        <v>237</v>
      </c>
    </row>
    <row r="129" spans="1:16" ht="18" customHeight="1" outlineLevel="1" x14ac:dyDescent="0.25">
      <c r="A129" s="260" t="s">
        <v>28</v>
      </c>
      <c r="B129" s="37"/>
      <c r="C129" s="32"/>
      <c r="D129" s="31"/>
      <c r="E129" s="31"/>
      <c r="F129" s="31"/>
      <c r="G129" s="37"/>
      <c r="H129" s="32"/>
      <c r="I129" s="31"/>
      <c r="J129" s="31"/>
      <c r="K129" s="31"/>
      <c r="L129" s="37"/>
      <c r="M129" s="31"/>
      <c r="N129" s="31"/>
      <c r="O129" s="44"/>
    </row>
    <row r="130" spans="1:16" ht="18" customHeight="1" outlineLevel="1" x14ac:dyDescent="0.25">
      <c r="A130" s="260"/>
      <c r="B130" s="38">
        <v>42164</v>
      </c>
      <c r="C130" s="32">
        <v>20</v>
      </c>
      <c r="D130" s="31">
        <v>29.9</v>
      </c>
      <c r="E130" s="31"/>
      <c r="F130" s="31">
        <f>C130*D130</f>
        <v>598</v>
      </c>
      <c r="G130" s="38">
        <v>42187</v>
      </c>
      <c r="H130" s="32">
        <v>40</v>
      </c>
      <c r="I130" s="31">
        <v>30.4</v>
      </c>
      <c r="J130" s="31">
        <v>0.02</v>
      </c>
      <c r="K130" s="31">
        <f>H130*I130-J130</f>
        <v>1215.98</v>
      </c>
      <c r="L130" s="37"/>
      <c r="M130" s="31"/>
      <c r="N130" s="31"/>
      <c r="O130" s="44"/>
    </row>
    <row r="131" spans="1:16" ht="18" customHeight="1" outlineLevel="1" x14ac:dyDescent="0.25">
      <c r="A131" s="260"/>
      <c r="B131" s="38">
        <v>42166</v>
      </c>
      <c r="C131" s="32">
        <v>20</v>
      </c>
      <c r="D131" s="31">
        <v>29.3</v>
      </c>
      <c r="E131" s="31"/>
      <c r="F131" s="31">
        <f>C131*D131</f>
        <v>586</v>
      </c>
      <c r="G131" s="37"/>
      <c r="H131" s="32"/>
      <c r="I131" s="31"/>
      <c r="J131" s="215"/>
      <c r="K131" s="31"/>
      <c r="L131" s="37"/>
      <c r="M131" s="31"/>
      <c r="N131" s="31"/>
      <c r="O131" s="44"/>
    </row>
    <row r="132" spans="1:16" ht="18" customHeight="1" x14ac:dyDescent="0.25">
      <c r="A132" s="260"/>
      <c r="B132" s="38"/>
      <c r="C132" s="32">
        <f>SUM(C130:C131)</f>
        <v>40</v>
      </c>
      <c r="D132" s="31"/>
      <c r="E132" s="31"/>
      <c r="F132" s="31">
        <f>SUM(F130:F131)</f>
        <v>1184</v>
      </c>
      <c r="G132" s="37"/>
      <c r="H132" s="32">
        <f>SUM(H130:H131)</f>
        <v>40</v>
      </c>
      <c r="I132" s="31"/>
      <c r="J132" s="31"/>
      <c r="K132" s="31">
        <f>SUM(K130:K131)</f>
        <v>1215.98</v>
      </c>
      <c r="L132" s="37"/>
      <c r="M132" s="31"/>
      <c r="N132" s="31">
        <f>K132-F132</f>
        <v>31.980000000000018</v>
      </c>
      <c r="O132" s="44">
        <f>(N132+M132)/F132</f>
        <v>2.7010135135135151E-2</v>
      </c>
      <c r="P132" s="218" t="s">
        <v>237</v>
      </c>
    </row>
    <row r="133" spans="1:16" ht="18" customHeight="1" outlineLevel="1" x14ac:dyDescent="0.25">
      <c r="A133" s="259" t="s">
        <v>0</v>
      </c>
      <c r="B133" s="35"/>
      <c r="C133" s="33"/>
      <c r="D133" s="30"/>
      <c r="E133" s="36"/>
      <c r="F133" s="30"/>
      <c r="G133" s="35"/>
      <c r="H133" s="33"/>
      <c r="I133" s="30"/>
      <c r="K133" s="30"/>
      <c r="L133" s="35"/>
      <c r="M133" s="30"/>
      <c r="N133" s="30"/>
      <c r="O133" s="43"/>
    </row>
    <row r="134" spans="1:16" ht="18" customHeight="1" outlineLevel="1" x14ac:dyDescent="0.25">
      <c r="A134" s="259"/>
      <c r="B134" s="34">
        <v>42144</v>
      </c>
      <c r="C134" s="33">
        <v>50</v>
      </c>
      <c r="D134" s="30">
        <v>130.16999999999999</v>
      </c>
      <c r="E134" s="36"/>
      <c r="F134" s="30">
        <f>C134*D134</f>
        <v>6508.4999999999991</v>
      </c>
      <c r="G134" s="34">
        <v>42186</v>
      </c>
      <c r="H134" s="33">
        <v>50</v>
      </c>
      <c r="I134" s="30">
        <v>133.5</v>
      </c>
      <c r="J134" s="41">
        <v>0.12</v>
      </c>
      <c r="K134" s="30">
        <f>H134*I134-J134</f>
        <v>6674.88</v>
      </c>
      <c r="L134" s="34">
        <v>42200</v>
      </c>
      <c r="M134" s="30">
        <v>7.5</v>
      </c>
      <c r="N134" s="33"/>
      <c r="O134" s="33"/>
    </row>
    <row r="135" spans="1:16" ht="18" customHeight="1" x14ac:dyDescent="0.25">
      <c r="A135" s="259"/>
      <c r="B135" s="34"/>
      <c r="C135" s="33">
        <f>SUM(C134)</f>
        <v>50</v>
      </c>
      <c r="D135" s="30"/>
      <c r="E135" s="36"/>
      <c r="F135" s="30">
        <f>SUM(F134)</f>
        <v>6508.4999999999991</v>
      </c>
      <c r="G135" s="35"/>
      <c r="H135" s="33">
        <f>SUM(H134)</f>
        <v>50</v>
      </c>
      <c r="I135" s="30"/>
      <c r="K135" s="30">
        <f>SUM(K134)</f>
        <v>6674.88</v>
      </c>
      <c r="L135" s="35"/>
      <c r="M135" s="30">
        <f>SUM(M134)</f>
        <v>7.5</v>
      </c>
      <c r="N135" s="30">
        <f>K135-F135</f>
        <v>166.38000000000102</v>
      </c>
      <c r="O135" s="43">
        <f>(N135+M135)/F135</f>
        <v>2.6715833141276953E-2</v>
      </c>
      <c r="P135" s="218" t="s">
        <v>237</v>
      </c>
    </row>
    <row r="136" spans="1:16" ht="18" customHeight="1" outlineLevel="1" x14ac:dyDescent="0.25">
      <c r="A136" s="260" t="s">
        <v>49</v>
      </c>
      <c r="B136" s="37"/>
      <c r="C136" s="32"/>
      <c r="D136" s="31"/>
      <c r="E136" s="31"/>
      <c r="F136" s="31"/>
      <c r="G136" s="37"/>
      <c r="H136" s="32"/>
      <c r="I136" s="31"/>
      <c r="J136" s="31"/>
      <c r="K136" s="31"/>
      <c r="L136" s="37"/>
      <c r="M136" s="31"/>
      <c r="N136" s="31"/>
      <c r="O136" s="44"/>
    </row>
    <row r="137" spans="1:16" ht="18" customHeight="1" outlineLevel="1" x14ac:dyDescent="0.25">
      <c r="A137" s="260"/>
      <c r="B137" s="38">
        <v>42186</v>
      </c>
      <c r="C137" s="32">
        <v>100</v>
      </c>
      <c r="D137" s="31">
        <v>27.5</v>
      </c>
      <c r="E137" s="31"/>
      <c r="F137" s="31">
        <f>C137*D137</f>
        <v>2750</v>
      </c>
      <c r="G137" s="38">
        <v>42219</v>
      </c>
      <c r="H137" s="32">
        <v>100</v>
      </c>
      <c r="I137" s="31">
        <v>29.5</v>
      </c>
      <c r="J137" s="215">
        <v>0.05</v>
      </c>
      <c r="K137" s="31">
        <f>H137*I137-J137</f>
        <v>2949.95</v>
      </c>
      <c r="L137" s="38">
        <v>42216</v>
      </c>
      <c r="M137" s="31">
        <v>11</v>
      </c>
      <c r="N137" s="31"/>
      <c r="O137" s="44"/>
    </row>
    <row r="138" spans="1:16" ht="18" customHeight="1" x14ac:dyDescent="0.25">
      <c r="A138" s="260"/>
      <c r="B138" s="38"/>
      <c r="C138" s="32">
        <f>SUM(C137)</f>
        <v>100</v>
      </c>
      <c r="D138" s="31"/>
      <c r="E138" s="173"/>
      <c r="F138" s="31">
        <f>SUM(F137)</f>
        <v>2750</v>
      </c>
      <c r="G138" s="37"/>
      <c r="H138" s="32">
        <f>SUM(H137)</f>
        <v>100</v>
      </c>
      <c r="I138" s="31"/>
      <c r="J138" s="31"/>
      <c r="K138" s="31">
        <f>SUM(K137)</f>
        <v>2949.95</v>
      </c>
      <c r="L138" s="37"/>
      <c r="M138" s="31">
        <v>11</v>
      </c>
      <c r="N138" s="31">
        <f>K138-F138</f>
        <v>199.94999999999982</v>
      </c>
      <c r="O138" s="44">
        <f>(N138+M138)/F138</f>
        <v>7.6709090909090838E-2</v>
      </c>
      <c r="P138" s="218" t="s">
        <v>237</v>
      </c>
    </row>
    <row r="139" spans="1:16" ht="18" customHeight="1" outlineLevel="1" x14ac:dyDescent="0.25">
      <c r="A139" s="259" t="s">
        <v>13</v>
      </c>
      <c r="B139" s="35"/>
      <c r="C139" s="33"/>
      <c r="D139" s="30"/>
      <c r="E139" s="36"/>
      <c r="F139" s="30"/>
      <c r="G139" s="35"/>
      <c r="H139" s="33"/>
      <c r="I139" s="30"/>
      <c r="K139" s="30"/>
      <c r="L139" s="35"/>
      <c r="M139" s="30"/>
      <c r="N139" s="30"/>
      <c r="O139" s="33"/>
    </row>
    <row r="140" spans="1:16" ht="18" customHeight="1" outlineLevel="1" x14ac:dyDescent="0.25">
      <c r="A140" s="259"/>
      <c r="B140" s="34">
        <v>42151</v>
      </c>
      <c r="C140" s="33">
        <v>5</v>
      </c>
      <c r="D140" s="30">
        <v>54.2</v>
      </c>
      <c r="E140" s="36"/>
      <c r="F140" s="30">
        <f t="shared" ref="F140:F146" si="5">C140*D140</f>
        <v>271</v>
      </c>
      <c r="G140" s="34">
        <v>42181</v>
      </c>
      <c r="H140" s="33">
        <v>25</v>
      </c>
      <c r="I140" s="30">
        <v>55.4</v>
      </c>
      <c r="J140" s="41">
        <v>0.03</v>
      </c>
      <c r="K140" s="30">
        <f>H140*I140-J140</f>
        <v>1384.97</v>
      </c>
      <c r="L140" s="35"/>
      <c r="M140" s="30"/>
      <c r="N140" s="30"/>
      <c r="O140" s="43"/>
    </row>
    <row r="141" spans="1:16" ht="18" customHeight="1" outlineLevel="1" x14ac:dyDescent="0.25">
      <c r="A141" s="259"/>
      <c r="B141" s="34">
        <v>42152</v>
      </c>
      <c r="C141" s="33">
        <v>20</v>
      </c>
      <c r="D141" s="30">
        <v>53.35</v>
      </c>
      <c r="E141" s="36"/>
      <c r="F141" s="30">
        <f t="shared" si="5"/>
        <v>1067</v>
      </c>
      <c r="G141" s="34">
        <v>42200</v>
      </c>
      <c r="H141" s="33">
        <v>225</v>
      </c>
      <c r="I141" s="30">
        <v>55.56</v>
      </c>
      <c r="J141" s="41">
        <v>0.23</v>
      </c>
      <c r="K141" s="30">
        <f>H141*I141-J141</f>
        <v>12500.77</v>
      </c>
      <c r="L141" s="35"/>
      <c r="M141" s="30"/>
      <c r="N141" s="30"/>
      <c r="O141" s="43"/>
    </row>
    <row r="142" spans="1:16" ht="18" customHeight="1" outlineLevel="1" x14ac:dyDescent="0.25">
      <c r="A142" s="259"/>
      <c r="B142" s="34">
        <v>42153</v>
      </c>
      <c r="C142" s="33">
        <v>25</v>
      </c>
      <c r="D142" s="30">
        <v>52.35</v>
      </c>
      <c r="E142" s="36"/>
      <c r="F142" s="30">
        <f t="shared" si="5"/>
        <v>1308.75</v>
      </c>
      <c r="G142" s="35"/>
      <c r="H142" s="33"/>
      <c r="I142" s="30"/>
      <c r="K142" s="30"/>
      <c r="L142" s="35"/>
      <c r="M142" s="30"/>
      <c r="N142" s="30"/>
      <c r="O142" s="43"/>
    </row>
    <row r="143" spans="1:16" ht="18" customHeight="1" outlineLevel="1" x14ac:dyDescent="0.25">
      <c r="A143" s="259"/>
      <c r="B143" s="34">
        <v>42153</v>
      </c>
      <c r="C143" s="33">
        <v>25</v>
      </c>
      <c r="D143" s="30">
        <v>51.75</v>
      </c>
      <c r="E143" s="36"/>
      <c r="F143" s="30">
        <f t="shared" si="5"/>
        <v>1293.75</v>
      </c>
      <c r="G143" s="35"/>
      <c r="H143" s="33"/>
      <c r="I143" s="30"/>
      <c r="K143" s="30"/>
      <c r="L143" s="35"/>
      <c r="M143" s="30"/>
      <c r="N143" s="30"/>
      <c r="O143" s="43"/>
    </row>
    <row r="144" spans="1:16" ht="18" customHeight="1" outlineLevel="1" x14ac:dyDescent="0.25">
      <c r="A144" s="259"/>
      <c r="B144" s="34">
        <v>42166</v>
      </c>
      <c r="C144" s="33">
        <v>25</v>
      </c>
      <c r="D144" s="30">
        <v>52.1</v>
      </c>
      <c r="E144" s="36"/>
      <c r="F144" s="30">
        <f t="shared" si="5"/>
        <v>1302.5</v>
      </c>
      <c r="G144" s="35"/>
      <c r="H144" s="33"/>
      <c r="I144" s="30"/>
      <c r="K144" s="30"/>
      <c r="L144" s="35"/>
      <c r="M144" s="30"/>
      <c r="N144" s="30"/>
      <c r="O144" s="43"/>
    </row>
    <row r="145" spans="1:16" ht="18" customHeight="1" outlineLevel="1" x14ac:dyDescent="0.25">
      <c r="A145" s="259"/>
      <c r="B145" s="34">
        <v>42166</v>
      </c>
      <c r="C145" s="33">
        <v>50</v>
      </c>
      <c r="D145" s="30">
        <v>51.5</v>
      </c>
      <c r="E145" s="36"/>
      <c r="F145" s="30">
        <f t="shared" si="5"/>
        <v>2575</v>
      </c>
      <c r="G145" s="35"/>
      <c r="H145" s="33"/>
      <c r="I145" s="30"/>
      <c r="K145" s="30"/>
      <c r="L145" s="35"/>
      <c r="M145" s="30"/>
      <c r="N145" s="30"/>
      <c r="O145" s="43"/>
    </row>
    <row r="146" spans="1:16" ht="18" customHeight="1" outlineLevel="1" x14ac:dyDescent="0.25">
      <c r="A146" s="259"/>
      <c r="B146" s="34">
        <v>42166</v>
      </c>
      <c r="C146" s="33">
        <v>100</v>
      </c>
      <c r="D146" s="30">
        <v>51.35</v>
      </c>
      <c r="E146" s="36"/>
      <c r="F146" s="30">
        <f t="shared" si="5"/>
        <v>5135</v>
      </c>
      <c r="G146" s="35"/>
      <c r="H146" s="33"/>
      <c r="I146" s="30"/>
      <c r="K146" s="30"/>
      <c r="L146" s="35"/>
      <c r="M146" s="30"/>
      <c r="N146" s="30"/>
      <c r="O146" s="43"/>
    </row>
    <row r="147" spans="1:16" ht="18" customHeight="1" x14ac:dyDescent="0.25">
      <c r="A147" s="259"/>
      <c r="B147" s="34"/>
      <c r="C147" s="33">
        <f>SUM(C140:C146)</f>
        <v>250</v>
      </c>
      <c r="D147" s="30"/>
      <c r="E147" s="36"/>
      <c r="F147" s="30">
        <f>SUM(F140:F146)</f>
        <v>12953</v>
      </c>
      <c r="G147" s="35"/>
      <c r="H147" s="33">
        <f>SUM(H140:H146)</f>
        <v>250</v>
      </c>
      <c r="I147" s="30"/>
      <c r="K147" s="30">
        <f>SUM(K140:K146)</f>
        <v>13885.74</v>
      </c>
      <c r="L147" s="35"/>
      <c r="M147" s="30"/>
      <c r="N147" s="30">
        <f>K147-F147</f>
        <v>932.73999999999978</v>
      </c>
      <c r="O147" s="43">
        <f>(N147+M147)/F147</f>
        <v>7.2009573071875221E-2</v>
      </c>
      <c r="P147" s="218" t="s">
        <v>237</v>
      </c>
    </row>
    <row r="148" spans="1:16" ht="18" customHeight="1" outlineLevel="1" x14ac:dyDescent="0.25">
      <c r="A148" s="260" t="s">
        <v>20</v>
      </c>
      <c r="B148" s="37"/>
      <c r="C148" s="32"/>
      <c r="D148" s="31"/>
      <c r="E148" s="31"/>
      <c r="F148" s="31"/>
      <c r="G148" s="37"/>
      <c r="H148" s="32"/>
      <c r="I148" s="31"/>
      <c r="J148" s="31"/>
      <c r="K148" s="31"/>
      <c r="L148" s="37"/>
      <c r="M148" s="31"/>
      <c r="N148" s="31"/>
      <c r="O148" s="44"/>
    </row>
    <row r="149" spans="1:16" ht="18" customHeight="1" outlineLevel="1" x14ac:dyDescent="0.25">
      <c r="A149" s="260"/>
      <c r="B149" s="38">
        <v>42153</v>
      </c>
      <c r="C149" s="32">
        <v>50</v>
      </c>
      <c r="D149" s="31">
        <v>20.99</v>
      </c>
      <c r="E149" s="173"/>
      <c r="F149" s="31">
        <f>C149*D149</f>
        <v>1049.5</v>
      </c>
      <c r="G149" s="38">
        <v>42186</v>
      </c>
      <c r="H149" s="32">
        <v>297</v>
      </c>
      <c r="I149" s="31">
        <v>19.399999999999999</v>
      </c>
      <c r="J149" s="31">
        <v>0.11</v>
      </c>
      <c r="K149" s="31">
        <f>H149*I149-J149</f>
        <v>5761.69</v>
      </c>
      <c r="L149" s="37"/>
      <c r="M149" s="31"/>
      <c r="N149" s="31"/>
      <c r="O149" s="44"/>
    </row>
    <row r="150" spans="1:16" ht="18" customHeight="1" outlineLevel="1" x14ac:dyDescent="0.25">
      <c r="A150" s="260"/>
      <c r="B150" s="38">
        <v>42185</v>
      </c>
      <c r="C150" s="32">
        <v>100</v>
      </c>
      <c r="D150" s="31">
        <v>20.6</v>
      </c>
      <c r="E150" s="31"/>
      <c r="F150" s="31">
        <f>C150*D150</f>
        <v>2060</v>
      </c>
      <c r="G150" s="38">
        <v>42186</v>
      </c>
      <c r="H150" s="32">
        <v>300</v>
      </c>
      <c r="I150" s="31">
        <v>20.28</v>
      </c>
      <c r="J150" s="31">
        <v>0.11</v>
      </c>
      <c r="K150" s="31">
        <f>H150*I150-J150</f>
        <v>6083.89</v>
      </c>
      <c r="L150" s="37"/>
      <c r="M150" s="31"/>
      <c r="N150" s="31"/>
      <c r="O150" s="44"/>
    </row>
    <row r="151" spans="1:16" ht="18" customHeight="1" outlineLevel="1" x14ac:dyDescent="0.25">
      <c r="A151" s="260"/>
      <c r="B151" s="38">
        <v>42186</v>
      </c>
      <c r="C151" s="32">
        <v>150</v>
      </c>
      <c r="D151" s="31">
        <v>19.95</v>
      </c>
      <c r="E151" s="31"/>
      <c r="F151" s="31">
        <f>C151*D151</f>
        <v>2992.5</v>
      </c>
      <c r="G151" s="38">
        <v>42186</v>
      </c>
      <c r="H151" s="32">
        <v>300</v>
      </c>
      <c r="I151" s="31">
        <v>19.75</v>
      </c>
      <c r="J151" s="31">
        <v>0.11</v>
      </c>
      <c r="K151" s="31">
        <f>H151*I151-J151</f>
        <v>5924.89</v>
      </c>
      <c r="L151" s="37"/>
      <c r="M151" s="31"/>
      <c r="N151" s="31"/>
      <c r="O151" s="44"/>
    </row>
    <row r="152" spans="1:16" ht="18" customHeight="1" outlineLevel="1" x14ac:dyDescent="0.25">
      <c r="A152" s="260"/>
      <c r="B152" s="38">
        <v>42186</v>
      </c>
      <c r="C152" s="32">
        <v>300</v>
      </c>
      <c r="D152" s="31">
        <v>19.7</v>
      </c>
      <c r="E152" s="173"/>
      <c r="F152" s="31">
        <f>C152*D152</f>
        <v>5910</v>
      </c>
      <c r="G152" s="37"/>
      <c r="H152" s="32"/>
      <c r="I152" s="31"/>
      <c r="J152" s="31"/>
      <c r="K152" s="31"/>
      <c r="L152" s="37"/>
      <c r="M152" s="31"/>
      <c r="N152" s="31"/>
      <c r="O152" s="44"/>
    </row>
    <row r="153" spans="1:16" ht="18" customHeight="1" outlineLevel="1" x14ac:dyDescent="0.25">
      <c r="A153" s="260"/>
      <c r="B153" s="38">
        <v>42186</v>
      </c>
      <c r="C153" s="32">
        <v>297</v>
      </c>
      <c r="D153" s="31">
        <v>19.13</v>
      </c>
      <c r="E153" s="31"/>
      <c r="F153" s="31">
        <f>C153*D153</f>
        <v>5681.61</v>
      </c>
      <c r="G153" s="37"/>
      <c r="H153" s="32"/>
      <c r="I153" s="31"/>
      <c r="J153" s="31"/>
      <c r="K153" s="31"/>
      <c r="L153" s="37"/>
      <c r="M153" s="31"/>
      <c r="N153" s="31"/>
      <c r="O153" s="44"/>
    </row>
    <row r="154" spans="1:16" ht="18" customHeight="1" x14ac:dyDescent="0.25">
      <c r="A154" s="260"/>
      <c r="B154" s="38"/>
      <c r="C154" s="32">
        <f>SUM(C149:C153)</f>
        <v>897</v>
      </c>
      <c r="D154" s="31"/>
      <c r="E154" s="31"/>
      <c r="F154" s="31">
        <f>SUM(F149:F153)</f>
        <v>17693.61</v>
      </c>
      <c r="G154" s="37"/>
      <c r="H154" s="32">
        <f>SUM(H149:H153)</f>
        <v>897</v>
      </c>
      <c r="I154" s="31"/>
      <c r="J154" s="31"/>
      <c r="K154" s="31">
        <f>SUM(K149:K153)</f>
        <v>17770.47</v>
      </c>
      <c r="L154" s="37"/>
      <c r="M154" s="31"/>
      <c r="N154" s="31">
        <f>K154-F154</f>
        <v>76.860000000000582</v>
      </c>
      <c r="O154" s="44">
        <f>(N154+M154)/F154</f>
        <v>4.3439411177255841E-3</v>
      </c>
      <c r="P154" s="218" t="s">
        <v>237</v>
      </c>
    </row>
    <row r="155" spans="1:16" ht="18" customHeight="1" outlineLevel="1" x14ac:dyDescent="0.25">
      <c r="A155" s="259" t="s">
        <v>31</v>
      </c>
      <c r="B155" s="35"/>
      <c r="C155" s="33"/>
      <c r="D155" s="30"/>
      <c r="E155" s="36"/>
      <c r="F155" s="30"/>
      <c r="G155" s="35"/>
      <c r="H155" s="33"/>
      <c r="I155" s="30"/>
      <c r="K155" s="30"/>
      <c r="L155" s="35"/>
      <c r="M155" s="30"/>
      <c r="N155" s="30"/>
      <c r="O155" s="43"/>
    </row>
    <row r="156" spans="1:16" ht="18" customHeight="1" outlineLevel="1" x14ac:dyDescent="0.25">
      <c r="A156" s="259"/>
      <c r="B156" s="34">
        <v>42165</v>
      </c>
      <c r="C156" s="33">
        <v>1</v>
      </c>
      <c r="D156" s="30">
        <v>73.03</v>
      </c>
      <c r="E156" s="36"/>
      <c r="F156" s="30">
        <f>C156*D156</f>
        <v>73.03</v>
      </c>
      <c r="G156" s="34">
        <v>42195</v>
      </c>
      <c r="H156" s="33">
        <v>1</v>
      </c>
      <c r="I156" s="30">
        <v>73.5</v>
      </c>
      <c r="J156" s="41">
        <v>0.01</v>
      </c>
      <c r="K156" s="30">
        <f>H156*I156-J156</f>
        <v>73.489999999999995</v>
      </c>
      <c r="L156" s="35"/>
      <c r="M156" s="30"/>
      <c r="N156" s="30"/>
      <c r="O156" s="43"/>
    </row>
    <row r="157" spans="1:16" ht="18" customHeight="1" x14ac:dyDescent="0.25">
      <c r="A157" s="259"/>
      <c r="B157" s="34"/>
      <c r="C157" s="33">
        <f>SUM(C156)</f>
        <v>1</v>
      </c>
      <c r="D157" s="30"/>
      <c r="E157" s="36"/>
      <c r="F157" s="30">
        <f>SUM(F156)</f>
        <v>73.03</v>
      </c>
      <c r="G157" s="35"/>
      <c r="H157" s="33">
        <f>SUM(H156)</f>
        <v>1</v>
      </c>
      <c r="I157" s="30"/>
      <c r="K157" s="30">
        <f>SUM(K156)</f>
        <v>73.489999999999995</v>
      </c>
      <c r="L157" s="35"/>
      <c r="M157" s="30"/>
      <c r="N157" s="30">
        <f>K157-F157</f>
        <v>0.45999999999999375</v>
      </c>
      <c r="O157" s="43">
        <f>(N157+M157)/F157</f>
        <v>6.2987813227439919E-3</v>
      </c>
      <c r="P157" s="218" t="s">
        <v>237</v>
      </c>
    </row>
    <row r="158" spans="1:16" ht="18" customHeight="1" x14ac:dyDescent="0.25">
      <c r="A158" s="223"/>
      <c r="B158" s="224"/>
      <c r="C158" s="225"/>
      <c r="D158" s="226"/>
      <c r="E158" s="36"/>
      <c r="F158" s="226"/>
      <c r="G158" s="227"/>
      <c r="H158" s="225"/>
      <c r="I158" s="226"/>
      <c r="K158" s="226"/>
      <c r="L158" s="227"/>
      <c r="M158" s="226"/>
      <c r="N158" s="226"/>
      <c r="O158" s="228"/>
      <c r="P158" s="218"/>
    </row>
    <row r="159" spans="1:16" ht="18" customHeight="1" x14ac:dyDescent="0.25">
      <c r="M159" s="39" t="s">
        <v>38</v>
      </c>
      <c r="N159" s="221">
        <f>0.5*(SUM(M2:M158))</f>
        <v>792.73</v>
      </c>
    </row>
    <row r="160" spans="1:16" ht="18" customHeight="1" x14ac:dyDescent="0.25">
      <c r="M160" s="42" t="s">
        <v>233</v>
      </c>
      <c r="N160" s="220">
        <f>SUM(N1:N158)</f>
        <v>5864.5400000000136</v>
      </c>
    </row>
    <row r="161" spans="13:14" ht="18" customHeight="1" x14ac:dyDescent="0.25">
      <c r="M161" s="39" t="s">
        <v>235</v>
      </c>
      <c r="N161" s="221">
        <v>2.79</v>
      </c>
    </row>
    <row r="162" spans="13:14" ht="18" customHeight="1" x14ac:dyDescent="0.25">
      <c r="M162" s="39" t="s">
        <v>232</v>
      </c>
      <c r="N162" s="222">
        <f>SUM(ACTIVE!J:J)</f>
        <v>-60333.04899999997</v>
      </c>
    </row>
    <row r="163" spans="13:14" ht="18" customHeight="1" x14ac:dyDescent="0.25">
      <c r="M163" s="39" t="s">
        <v>70</v>
      </c>
      <c r="N163" s="222">
        <f>SUM(N159:N162)</f>
        <v>-53672.988999999958</v>
      </c>
    </row>
    <row r="164" spans="13:14" ht="18" customHeight="1" x14ac:dyDescent="0.25">
      <c r="M164" s="39" t="s">
        <v>234</v>
      </c>
      <c r="N164" s="40">
        <f>-N163+Balance!I35</f>
        <v>-1.0000000329455361E-3</v>
      </c>
    </row>
  </sheetData>
  <mergeCells count="25">
    <mergeCell ref="A155:A157"/>
    <mergeCell ref="A64:A95"/>
    <mergeCell ref="A96:A98"/>
    <mergeCell ref="A99:A102"/>
    <mergeCell ref="A103:A109"/>
    <mergeCell ref="A123:A125"/>
    <mergeCell ref="A126:A128"/>
    <mergeCell ref="A129:A132"/>
    <mergeCell ref="A133:A135"/>
    <mergeCell ref="A136:A138"/>
    <mergeCell ref="A139:A147"/>
    <mergeCell ref="A148:A154"/>
    <mergeCell ref="A110:A116"/>
    <mergeCell ref="A117:A122"/>
    <mergeCell ref="A58:A63"/>
    <mergeCell ref="A2:A6"/>
    <mergeCell ref="A7:A9"/>
    <mergeCell ref="A10:A14"/>
    <mergeCell ref="A15:A17"/>
    <mergeCell ref="A40:A44"/>
    <mergeCell ref="A55:A57"/>
    <mergeCell ref="A27:A39"/>
    <mergeCell ref="A18:A26"/>
    <mergeCell ref="A45:A50"/>
    <mergeCell ref="A51:A54"/>
  </mergeCells>
  <pageMargins left="0.7" right="0.7" top="0.75" bottom="0.75" header="0.3" footer="0.3"/>
  <pageSetup orientation="portrait" horizontalDpi="1200" verticalDpi="1200" r:id="rId1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">
    <tabColor rgb="FF00B050"/>
  </sheetPr>
  <dimension ref="A1:Q33"/>
  <sheetViews>
    <sheetView tabSelected="1" workbookViewId="0">
      <pane ySplit="1" topLeftCell="A2" activePane="bottomLeft" state="frozen"/>
      <selection pane="bottomLeft" activeCell="O20" sqref="O20"/>
    </sheetView>
  </sheetViews>
  <sheetFormatPr defaultRowHeight="18.95" customHeight="1" x14ac:dyDescent="0.25"/>
  <cols>
    <col min="1" max="1" width="9.140625" style="75"/>
    <col min="2" max="2" width="8.28515625" style="75" bestFit="1" customWidth="1"/>
    <col min="3" max="3" width="9.140625" style="75"/>
    <col min="4" max="4" width="9.140625" style="72"/>
    <col min="5" max="5" width="6.85546875" style="77" bestFit="1" customWidth="1"/>
    <col min="6" max="6" width="13.42578125" style="71" bestFit="1" customWidth="1"/>
    <col min="7" max="7" width="10.7109375" style="71" bestFit="1" customWidth="1"/>
    <col min="8" max="8" width="7.42578125" style="72" bestFit="1" customWidth="1"/>
    <col min="9" max="9" width="10.7109375" style="71" bestFit="1" customWidth="1"/>
    <col min="10" max="10" width="10.28515625" style="71" bestFit="1" customWidth="1"/>
    <col min="11" max="11" width="7.85546875" style="163" bestFit="1" customWidth="1"/>
    <col min="12" max="12" width="7.140625" style="89" bestFit="1" customWidth="1"/>
    <col min="13" max="13" width="9.140625" style="72"/>
    <col min="14" max="14" width="11.42578125" style="72" bestFit="1" customWidth="1"/>
    <col min="15" max="16384" width="9.140625" style="72"/>
  </cols>
  <sheetData>
    <row r="1" spans="1:17" s="83" customFormat="1" ht="30" customHeight="1" x14ac:dyDescent="0.25">
      <c r="A1" s="84" t="s">
        <v>267</v>
      </c>
      <c r="B1" s="84" t="s">
        <v>109</v>
      </c>
      <c r="C1" s="84"/>
      <c r="D1" s="80"/>
      <c r="E1" s="80" t="s">
        <v>76</v>
      </c>
      <c r="F1" s="81" t="s">
        <v>79</v>
      </c>
      <c r="G1" s="81" t="s">
        <v>77</v>
      </c>
      <c r="H1" s="80" t="s">
        <v>57</v>
      </c>
      <c r="I1" s="81" t="s">
        <v>78</v>
      </c>
      <c r="J1" s="81" t="s">
        <v>65</v>
      </c>
      <c r="K1" s="161" t="s">
        <v>106</v>
      </c>
      <c r="L1" s="82" t="s">
        <v>110</v>
      </c>
      <c r="M1" s="80" t="s">
        <v>236</v>
      </c>
    </row>
    <row r="2" spans="1:17" ht="18.95" customHeight="1" x14ac:dyDescent="0.25">
      <c r="A2" s="73"/>
      <c r="B2" s="73"/>
      <c r="C2" s="74"/>
      <c r="D2" s="75"/>
      <c r="E2" s="28" t="s">
        <v>10</v>
      </c>
      <c r="F2" s="71">
        <v>9.52</v>
      </c>
      <c r="G2" s="71">
        <v>11.168016666666668</v>
      </c>
      <c r="H2" s="72">
        <v>600</v>
      </c>
      <c r="I2" s="71">
        <v>6700.8100000000013</v>
      </c>
      <c r="J2" s="71">
        <v>-988.81000000000131</v>
      </c>
      <c r="K2" s="162">
        <v>-0.14756574205208042</v>
      </c>
      <c r="L2" s="88" t="str">
        <f t="shared" ref="L2:L27" si="0">HYPERLINK("http://finance.yahoo.com/q?s=" &amp; E2, "Link")</f>
        <v>Link</v>
      </c>
      <c r="M2" s="219" t="s">
        <v>237</v>
      </c>
      <c r="N2" s="87"/>
      <c r="O2" s="87"/>
      <c r="Q2" s="229"/>
    </row>
    <row r="3" spans="1:17" ht="18.95" customHeight="1" x14ac:dyDescent="0.25">
      <c r="A3" s="73"/>
      <c r="B3" s="73"/>
      <c r="C3" s="74"/>
      <c r="D3" s="75"/>
      <c r="E3" s="28" t="s">
        <v>18</v>
      </c>
      <c r="F3" s="71">
        <v>8.49</v>
      </c>
      <c r="G3" s="71">
        <v>29.640625</v>
      </c>
      <c r="H3" s="72">
        <v>80</v>
      </c>
      <c r="I3" s="71">
        <v>2371.25</v>
      </c>
      <c r="J3" s="71">
        <v>-1692.05</v>
      </c>
      <c r="K3" s="162">
        <v>-0.71356879283078534</v>
      </c>
      <c r="L3" s="88" t="str">
        <f t="shared" si="0"/>
        <v>Link</v>
      </c>
      <c r="M3" s="219" t="s">
        <v>237</v>
      </c>
      <c r="N3" s="87"/>
      <c r="O3" s="87"/>
      <c r="Q3" s="229"/>
    </row>
    <row r="4" spans="1:17" ht="18.95" customHeight="1" x14ac:dyDescent="0.25">
      <c r="A4" s="249"/>
      <c r="B4" s="73"/>
      <c r="C4" s="74"/>
      <c r="D4" s="75"/>
      <c r="E4" s="28" t="s">
        <v>45</v>
      </c>
      <c r="F4" s="71">
        <v>59.15</v>
      </c>
      <c r="G4" s="71">
        <v>60.822666666666663</v>
      </c>
      <c r="H4" s="72">
        <v>120</v>
      </c>
      <c r="I4" s="71">
        <v>7298.7199999999993</v>
      </c>
      <c r="J4" s="71">
        <v>-200.71999999999935</v>
      </c>
      <c r="K4" s="162">
        <v>-2.7500712453690478E-2</v>
      </c>
      <c r="L4" s="88" t="str">
        <f t="shared" si="0"/>
        <v>Link</v>
      </c>
      <c r="M4" s="219" t="s">
        <v>237</v>
      </c>
      <c r="N4" s="87"/>
      <c r="O4" s="87"/>
      <c r="Q4" s="229"/>
    </row>
    <row r="5" spans="1:17" ht="18.95" customHeight="1" x14ac:dyDescent="0.25">
      <c r="A5" s="73"/>
      <c r="B5" s="73"/>
      <c r="C5" s="74"/>
      <c r="D5" s="75"/>
      <c r="E5" s="28" t="s">
        <v>68</v>
      </c>
      <c r="F5" s="71">
        <v>7.47</v>
      </c>
      <c r="G5" s="71">
        <v>8.7756296296296306</v>
      </c>
      <c r="H5" s="72">
        <v>270</v>
      </c>
      <c r="I5" s="71">
        <v>2369.42</v>
      </c>
      <c r="J5" s="71">
        <v>-352.52000000000021</v>
      </c>
      <c r="K5" s="162">
        <v>-0.1487790260907734</v>
      </c>
      <c r="L5" s="88" t="str">
        <f t="shared" si="0"/>
        <v>Link</v>
      </c>
      <c r="M5" s="219" t="s">
        <v>237</v>
      </c>
    </row>
    <row r="6" spans="1:17" ht="18.95" customHeight="1" x14ac:dyDescent="0.25">
      <c r="A6" s="73"/>
      <c r="B6" s="73"/>
      <c r="C6" s="74"/>
      <c r="D6" s="75"/>
      <c r="E6" s="28" t="s">
        <v>33</v>
      </c>
      <c r="F6" s="71">
        <v>123.33</v>
      </c>
      <c r="G6" s="71">
        <v>78.42800000000031</v>
      </c>
      <c r="H6" s="72">
        <v>5</v>
      </c>
      <c r="I6" s="71">
        <v>392.14000000000158</v>
      </c>
      <c r="J6" s="71">
        <v>224.5099999999984</v>
      </c>
      <c r="K6" s="162">
        <v>0.5725251185800927</v>
      </c>
      <c r="L6" s="88" t="str">
        <f t="shared" si="0"/>
        <v>Link</v>
      </c>
      <c r="M6" s="219" t="s">
        <v>237</v>
      </c>
      <c r="N6" s="87"/>
      <c r="O6" s="87"/>
      <c r="Q6" s="229"/>
    </row>
    <row r="7" spans="1:17" ht="18.95" customHeight="1" x14ac:dyDescent="0.25">
      <c r="A7" s="73"/>
      <c r="B7" s="73"/>
      <c r="C7" s="74"/>
      <c r="D7" s="75"/>
      <c r="E7" s="28" t="s">
        <v>62</v>
      </c>
      <c r="F7" s="71">
        <v>290.35000000000002</v>
      </c>
      <c r="G7" s="71">
        <v>303.03533333333331</v>
      </c>
      <c r="H7" s="72">
        <v>15</v>
      </c>
      <c r="I7" s="71">
        <v>4545.53</v>
      </c>
      <c r="J7" s="71">
        <v>-190.27999999999975</v>
      </c>
      <c r="K7" s="162">
        <v>-4.1860905108975048E-2</v>
      </c>
      <c r="L7" s="88" t="str">
        <f t="shared" si="0"/>
        <v>Link</v>
      </c>
      <c r="M7" s="219" t="s">
        <v>237</v>
      </c>
    </row>
    <row r="8" spans="1:17" ht="18.95" customHeight="1" x14ac:dyDescent="0.25">
      <c r="A8" s="74"/>
      <c r="B8" s="74"/>
      <c r="C8" s="74"/>
      <c r="D8" s="75"/>
      <c r="E8" s="28" t="s">
        <v>11</v>
      </c>
      <c r="F8" s="71">
        <v>94.07</v>
      </c>
      <c r="G8" s="71">
        <v>129.22066666666663</v>
      </c>
      <c r="H8" s="72">
        <v>120</v>
      </c>
      <c r="I8" s="71">
        <v>15506.479999999996</v>
      </c>
      <c r="J8" s="71">
        <v>-4218.0799999999963</v>
      </c>
      <c r="K8" s="162">
        <v>-0.27202047144161651</v>
      </c>
      <c r="L8" s="88" t="str">
        <f t="shared" si="0"/>
        <v>Link</v>
      </c>
      <c r="M8" s="219" t="s">
        <v>237</v>
      </c>
      <c r="Q8" s="229"/>
    </row>
    <row r="9" spans="1:17" ht="18.95" customHeight="1" x14ac:dyDescent="0.25">
      <c r="A9" s="73"/>
      <c r="B9" s="73"/>
      <c r="C9" s="74"/>
      <c r="D9" s="75"/>
      <c r="E9" s="28" t="s">
        <v>17</v>
      </c>
      <c r="F9" s="71">
        <v>15.4</v>
      </c>
      <c r="G9" s="71">
        <v>17.85189444572482</v>
      </c>
      <c r="H9" s="72">
        <v>4339</v>
      </c>
      <c r="I9" s="71">
        <v>77459.37</v>
      </c>
      <c r="J9" s="71">
        <v>-10638.76999999999</v>
      </c>
      <c r="K9" s="162">
        <v>-0.13734645660040865</v>
      </c>
      <c r="L9" s="88" t="str">
        <f t="shared" si="0"/>
        <v>Link</v>
      </c>
      <c r="M9" s="219" t="s">
        <v>237</v>
      </c>
    </row>
    <row r="10" spans="1:17" ht="18.95" customHeight="1" x14ac:dyDescent="0.25">
      <c r="A10" s="73"/>
      <c r="B10" s="73"/>
      <c r="C10" s="74"/>
      <c r="D10" s="75"/>
      <c r="E10" s="28" t="s">
        <v>63</v>
      </c>
      <c r="F10" s="71">
        <v>103</v>
      </c>
      <c r="G10" s="71">
        <v>110.09500000000001</v>
      </c>
      <c r="H10" s="72">
        <v>30</v>
      </c>
      <c r="I10" s="71">
        <v>3302.8500000000004</v>
      </c>
      <c r="J10" s="71">
        <v>-212.85000000000036</v>
      </c>
      <c r="K10" s="162">
        <v>-6.4444343521504271E-2</v>
      </c>
      <c r="L10" s="88" t="str">
        <f t="shared" si="0"/>
        <v>Link</v>
      </c>
      <c r="M10" s="219" t="s">
        <v>237</v>
      </c>
      <c r="Q10" s="229"/>
    </row>
    <row r="11" spans="1:17" ht="18.95" customHeight="1" x14ac:dyDescent="0.25">
      <c r="A11" s="73"/>
      <c r="B11" s="73"/>
      <c r="C11" s="74"/>
      <c r="D11" s="75"/>
      <c r="E11" s="28" t="s">
        <v>55</v>
      </c>
      <c r="F11" s="71">
        <v>98.28</v>
      </c>
      <c r="G11" s="71">
        <v>102.19760000000002</v>
      </c>
      <c r="H11" s="72">
        <v>25</v>
      </c>
      <c r="I11" s="71">
        <v>2554.9400000000005</v>
      </c>
      <c r="J11" s="71">
        <v>-97.940000000000509</v>
      </c>
      <c r="K11" s="162">
        <v>-3.8333581219128637E-2</v>
      </c>
      <c r="L11" s="88" t="str">
        <f t="shared" si="0"/>
        <v>Link</v>
      </c>
      <c r="M11" s="219" t="s">
        <v>237</v>
      </c>
      <c r="O11" s="87"/>
    </row>
    <row r="12" spans="1:17" ht="18.95" customHeight="1" x14ac:dyDescent="0.25">
      <c r="A12" s="73"/>
      <c r="B12" s="73"/>
      <c r="C12" s="74"/>
      <c r="D12" s="75"/>
      <c r="E12" s="28" t="s">
        <v>56</v>
      </c>
      <c r="F12" s="71">
        <v>31.73</v>
      </c>
      <c r="G12" s="71">
        <v>31.73</v>
      </c>
      <c r="H12" s="72">
        <v>0</v>
      </c>
      <c r="I12" s="71">
        <v>0</v>
      </c>
      <c r="J12" s="71">
        <v>36.819999999999709</v>
      </c>
      <c r="K12" s="162">
        <v>0</v>
      </c>
      <c r="L12" s="88" t="str">
        <f t="shared" si="0"/>
        <v>Link</v>
      </c>
      <c r="M12" s="219" t="s">
        <v>237</v>
      </c>
      <c r="N12" s="87"/>
      <c r="O12" s="87"/>
    </row>
    <row r="13" spans="1:17" ht="18.95" customHeight="1" x14ac:dyDescent="0.25">
      <c r="A13" s="74"/>
      <c r="B13" s="73"/>
      <c r="C13" s="74"/>
      <c r="D13" s="75"/>
      <c r="E13" s="28" t="s">
        <v>22</v>
      </c>
      <c r="F13" s="71">
        <v>53.69</v>
      </c>
      <c r="G13" s="71">
        <v>56.918249999999986</v>
      </c>
      <c r="H13" s="72">
        <v>120</v>
      </c>
      <c r="I13" s="71">
        <v>6830.1899999999987</v>
      </c>
      <c r="J13" s="71">
        <v>-387.38999999999942</v>
      </c>
      <c r="K13" s="162">
        <v>-5.6717309474553231E-2</v>
      </c>
      <c r="L13" s="88" t="str">
        <f t="shared" si="0"/>
        <v>Link</v>
      </c>
      <c r="M13" s="219" t="s">
        <v>237</v>
      </c>
      <c r="Q13" s="229"/>
    </row>
    <row r="14" spans="1:17" ht="18.95" customHeight="1" x14ac:dyDescent="0.25">
      <c r="A14" s="73"/>
      <c r="B14" s="73"/>
      <c r="C14" s="74"/>
      <c r="D14" s="75"/>
      <c r="E14" s="28" t="s">
        <v>27</v>
      </c>
      <c r="F14" s="71">
        <v>30.51</v>
      </c>
      <c r="G14" s="71">
        <v>22.905833333333309</v>
      </c>
      <c r="H14" s="72">
        <v>60</v>
      </c>
      <c r="I14" s="71">
        <v>1374.3499999999985</v>
      </c>
      <c r="J14" s="71">
        <v>456.25000000000159</v>
      </c>
      <c r="K14" s="162">
        <v>0.33197511550915126</v>
      </c>
      <c r="L14" s="88" t="str">
        <f t="shared" si="0"/>
        <v>Link</v>
      </c>
      <c r="M14" s="219" t="s">
        <v>237</v>
      </c>
    </row>
    <row r="15" spans="1:17" ht="18.95" customHeight="1" x14ac:dyDescent="0.25">
      <c r="A15" s="74"/>
      <c r="B15" s="74"/>
      <c r="C15" s="74"/>
      <c r="D15" s="75"/>
      <c r="E15" s="28" t="s">
        <v>15</v>
      </c>
      <c r="F15" s="71">
        <v>20.49</v>
      </c>
      <c r="G15" s="71">
        <v>20.937374999999975</v>
      </c>
      <c r="H15" s="72">
        <v>80</v>
      </c>
      <c r="I15" s="71">
        <v>1674.989999999998</v>
      </c>
      <c r="J15" s="71">
        <v>-35.789999999998145</v>
      </c>
      <c r="K15" s="162">
        <v>-2.1367291745024226E-2</v>
      </c>
      <c r="L15" s="88" t="str">
        <f t="shared" si="0"/>
        <v>Link</v>
      </c>
      <c r="M15" s="219" t="s">
        <v>237</v>
      </c>
    </row>
    <row r="16" spans="1:17" ht="18.95" customHeight="1" x14ac:dyDescent="0.25">
      <c r="A16" s="73"/>
      <c r="B16" s="73"/>
      <c r="C16" s="74"/>
      <c r="D16" s="75"/>
      <c r="E16" s="28" t="s">
        <v>24</v>
      </c>
      <c r="F16" s="71">
        <v>43.53</v>
      </c>
      <c r="G16" s="71">
        <v>48.688999999999986</v>
      </c>
      <c r="H16" s="72">
        <v>40</v>
      </c>
      <c r="I16" s="71">
        <v>1947.5599999999995</v>
      </c>
      <c r="J16" s="71">
        <v>-206.35999999999945</v>
      </c>
      <c r="K16" s="162">
        <v>-0.10595822465033142</v>
      </c>
      <c r="L16" s="88" t="str">
        <f t="shared" si="0"/>
        <v>Link</v>
      </c>
      <c r="M16" s="219" t="s">
        <v>237</v>
      </c>
      <c r="N16" s="87"/>
      <c r="O16" s="87"/>
    </row>
    <row r="17" spans="1:17" ht="18.95" customHeight="1" x14ac:dyDescent="0.25">
      <c r="A17" s="73"/>
      <c r="B17" s="73"/>
      <c r="C17" s="73"/>
      <c r="D17" s="75"/>
      <c r="E17" s="28" t="s">
        <v>50</v>
      </c>
      <c r="F17" s="71">
        <v>16.66</v>
      </c>
      <c r="G17" s="71">
        <v>69.640694620253115</v>
      </c>
      <c r="H17" s="72">
        <v>632</v>
      </c>
      <c r="I17" s="71">
        <v>44012.918999999965</v>
      </c>
      <c r="J17" s="71">
        <v>-33483.798999999963</v>
      </c>
      <c r="K17" s="162">
        <v>-0.76077205876756315</v>
      </c>
      <c r="L17" s="88" t="str">
        <f t="shared" si="0"/>
        <v>Link</v>
      </c>
      <c r="M17" s="219" t="s">
        <v>237</v>
      </c>
      <c r="Q17" s="229"/>
    </row>
    <row r="18" spans="1:17" ht="18.95" customHeight="1" x14ac:dyDescent="0.25">
      <c r="A18" s="73"/>
      <c r="B18" s="73"/>
      <c r="C18" s="74"/>
      <c r="D18" s="75"/>
      <c r="E18" s="28" t="s">
        <v>34</v>
      </c>
      <c r="F18" s="71">
        <v>15.91</v>
      </c>
      <c r="G18" s="71">
        <v>17.530293981481485</v>
      </c>
      <c r="H18" s="72">
        <v>4320</v>
      </c>
      <c r="I18" s="71">
        <v>75730.87000000001</v>
      </c>
      <c r="J18" s="71">
        <v>-6999.6700000000128</v>
      </c>
      <c r="K18" s="162">
        <v>-9.2428226428667895E-2</v>
      </c>
      <c r="L18" s="88" t="str">
        <f t="shared" si="0"/>
        <v>Link</v>
      </c>
      <c r="M18" s="219" t="s">
        <v>237</v>
      </c>
      <c r="Q18" s="229"/>
    </row>
    <row r="19" spans="1:17" ht="18.95" customHeight="1" x14ac:dyDescent="0.25">
      <c r="A19" s="85"/>
      <c r="B19" s="86"/>
      <c r="C19" s="85"/>
      <c r="D19" s="75"/>
      <c r="E19" s="28" t="s">
        <v>47</v>
      </c>
      <c r="F19" s="71">
        <v>79.010000000000005</v>
      </c>
      <c r="G19" s="71">
        <v>82.818666666666672</v>
      </c>
      <c r="H19" s="72">
        <v>75</v>
      </c>
      <c r="I19" s="71">
        <v>6211.4000000000005</v>
      </c>
      <c r="J19" s="71">
        <v>-285.65000000000055</v>
      </c>
      <c r="K19" s="162">
        <v>-4.5988022024020352E-2</v>
      </c>
      <c r="L19" s="88" t="str">
        <f t="shared" si="0"/>
        <v>Link</v>
      </c>
      <c r="M19" s="219" t="s">
        <v>237</v>
      </c>
      <c r="Q19" s="229"/>
    </row>
    <row r="20" spans="1:17" ht="18.95" customHeight="1" x14ac:dyDescent="0.25">
      <c r="A20" s="73"/>
      <c r="B20" s="73"/>
      <c r="C20" s="74"/>
      <c r="D20" s="75"/>
      <c r="E20" s="28" t="s">
        <v>26</v>
      </c>
      <c r="F20" s="71">
        <v>4.0599999999999996</v>
      </c>
      <c r="G20" s="71">
        <v>3.75</v>
      </c>
      <c r="H20" s="72">
        <v>150</v>
      </c>
      <c r="I20" s="71">
        <v>562.5</v>
      </c>
      <c r="J20" s="71">
        <v>46.499999999999886</v>
      </c>
      <c r="K20" s="162">
        <v>8.2666666666666569E-2</v>
      </c>
      <c r="L20" s="88" t="str">
        <f t="shared" si="0"/>
        <v>Link</v>
      </c>
      <c r="M20" s="219" t="s">
        <v>237</v>
      </c>
    </row>
    <row r="21" spans="1:17" ht="18.95" customHeight="1" x14ac:dyDescent="0.25">
      <c r="A21" s="73"/>
      <c r="B21" s="74"/>
      <c r="C21" s="74"/>
      <c r="D21" s="75"/>
      <c r="E21" s="28" t="s">
        <v>35</v>
      </c>
      <c r="F21" s="71">
        <v>46.38</v>
      </c>
      <c r="G21" s="71">
        <v>47.586571428571425</v>
      </c>
      <c r="H21" s="72">
        <v>35</v>
      </c>
      <c r="I21" s="71">
        <v>1665.53</v>
      </c>
      <c r="J21" s="71">
        <v>-42.229999999999791</v>
      </c>
      <c r="K21" s="162">
        <v>-2.5355292309354849E-2</v>
      </c>
      <c r="L21" s="88" t="str">
        <f t="shared" si="0"/>
        <v>Link</v>
      </c>
      <c r="M21" s="219" t="s">
        <v>237</v>
      </c>
      <c r="N21" s="87"/>
      <c r="O21" s="87"/>
      <c r="Q21" s="229"/>
    </row>
    <row r="22" spans="1:17" ht="18.95" customHeight="1" x14ac:dyDescent="0.25">
      <c r="A22" s="73"/>
      <c r="B22" s="73"/>
      <c r="C22" s="74"/>
      <c r="D22" s="75"/>
      <c r="E22" s="28" t="s">
        <v>44</v>
      </c>
      <c r="F22" s="71">
        <v>72.989999999999995</v>
      </c>
      <c r="G22" s="71">
        <v>72.989999999999995</v>
      </c>
      <c r="H22" s="72">
        <v>0</v>
      </c>
      <c r="I22" s="71">
        <v>0</v>
      </c>
      <c r="J22" s="71">
        <v>48.809999999999945</v>
      </c>
      <c r="K22" s="162">
        <v>0</v>
      </c>
      <c r="L22" s="88" t="str">
        <f t="shared" si="0"/>
        <v>Link</v>
      </c>
      <c r="M22" s="219" t="s">
        <v>237</v>
      </c>
    </row>
    <row r="23" spans="1:17" ht="18.95" customHeight="1" x14ac:dyDescent="0.25">
      <c r="A23" s="73"/>
      <c r="B23" s="73"/>
      <c r="C23" s="74"/>
      <c r="D23" s="75"/>
      <c r="E23" s="28" t="s">
        <v>39</v>
      </c>
      <c r="F23" s="71">
        <v>28.22</v>
      </c>
      <c r="G23" s="71">
        <v>31.142352941176469</v>
      </c>
      <c r="H23" s="72">
        <v>170</v>
      </c>
      <c r="I23" s="71">
        <v>5294.2</v>
      </c>
      <c r="J23" s="71">
        <v>-496.80000000000018</v>
      </c>
      <c r="K23" s="162">
        <v>-9.3838540289373273E-2</v>
      </c>
      <c r="L23" s="88" t="str">
        <f t="shared" si="0"/>
        <v>Link</v>
      </c>
      <c r="M23" s="219" t="s">
        <v>237</v>
      </c>
      <c r="N23" s="87"/>
      <c r="O23" s="87"/>
    </row>
    <row r="24" spans="1:17" ht="18.95" customHeight="1" x14ac:dyDescent="0.25">
      <c r="A24" s="73"/>
      <c r="B24" s="74"/>
      <c r="C24" s="74"/>
      <c r="D24" s="75"/>
      <c r="E24" s="28" t="s">
        <v>51</v>
      </c>
      <c r="F24" s="71">
        <v>118.83</v>
      </c>
      <c r="G24" s="71">
        <v>119.02666666666667</v>
      </c>
      <c r="H24" s="72">
        <v>15</v>
      </c>
      <c r="I24" s="71">
        <v>1785.4</v>
      </c>
      <c r="J24" s="71">
        <v>-2.9500000000000455</v>
      </c>
      <c r="K24" s="162">
        <v>-1.6522908031814092E-3</v>
      </c>
      <c r="L24" s="88" t="str">
        <f t="shared" si="0"/>
        <v>Link</v>
      </c>
      <c r="M24" s="219" t="s">
        <v>237</v>
      </c>
      <c r="N24" s="87"/>
      <c r="O24" s="87"/>
    </row>
    <row r="25" spans="1:17" ht="18.95" customHeight="1" x14ac:dyDescent="0.25">
      <c r="A25" s="73"/>
      <c r="B25" s="73"/>
      <c r="C25" s="74"/>
      <c r="D25" s="75"/>
      <c r="E25" s="28" t="s">
        <v>42</v>
      </c>
      <c r="F25" s="71">
        <v>91.9</v>
      </c>
      <c r="G25" s="71">
        <v>96.162666666666667</v>
      </c>
      <c r="H25" s="72">
        <v>60</v>
      </c>
      <c r="I25" s="71">
        <v>5769.76</v>
      </c>
      <c r="J25" s="71">
        <v>-255.76000000000022</v>
      </c>
      <c r="K25" s="162">
        <v>-4.4327667008679676E-2</v>
      </c>
      <c r="L25" s="88" t="str">
        <f t="shared" si="0"/>
        <v>Link</v>
      </c>
      <c r="M25" s="219" t="s">
        <v>237</v>
      </c>
      <c r="N25" s="87"/>
      <c r="O25" s="87"/>
    </row>
    <row r="26" spans="1:17" ht="18.95" customHeight="1" x14ac:dyDescent="0.25">
      <c r="A26" s="73"/>
      <c r="B26" s="73"/>
      <c r="C26" s="74"/>
      <c r="D26" s="75"/>
      <c r="E26" s="28" t="s">
        <v>54</v>
      </c>
      <c r="F26" s="71">
        <v>89.77</v>
      </c>
      <c r="G26" s="71">
        <v>91.091333333333353</v>
      </c>
      <c r="H26" s="72">
        <v>15</v>
      </c>
      <c r="I26" s="71">
        <v>1366.3700000000003</v>
      </c>
      <c r="J26" s="71">
        <v>-19.820000000000391</v>
      </c>
      <c r="K26" s="162">
        <v>-1.4505587798327205E-2</v>
      </c>
      <c r="L26" s="88" t="str">
        <f t="shared" si="0"/>
        <v>Link</v>
      </c>
      <c r="M26" s="219" t="s">
        <v>237</v>
      </c>
    </row>
    <row r="27" spans="1:17" ht="18.95" customHeight="1" x14ac:dyDescent="0.25">
      <c r="A27" s="73"/>
      <c r="B27" s="73"/>
      <c r="C27" s="74"/>
      <c r="D27" s="75"/>
      <c r="E27" s="28" t="s">
        <v>53</v>
      </c>
      <c r="F27" s="71">
        <v>40.840000000000003</v>
      </c>
      <c r="G27" s="71">
        <v>45.664285714285711</v>
      </c>
      <c r="H27" s="72">
        <v>70</v>
      </c>
      <c r="I27" s="71">
        <v>3196.5</v>
      </c>
      <c r="J27" s="71">
        <v>-337.69999999999982</v>
      </c>
      <c r="K27" s="162">
        <v>-0.10564680118880011</v>
      </c>
      <c r="L27" s="88" t="str">
        <f t="shared" si="0"/>
        <v>Link</v>
      </c>
      <c r="M27" s="219" t="s">
        <v>237</v>
      </c>
      <c r="O27" s="28"/>
      <c r="Q27" s="229"/>
    </row>
    <row r="28" spans="1:17" ht="18.95" customHeight="1" x14ac:dyDescent="0.25">
      <c r="A28" s="74"/>
      <c r="B28" s="74"/>
      <c r="C28" s="74"/>
      <c r="D28" s="75"/>
      <c r="E28" s="28"/>
      <c r="K28" s="162"/>
      <c r="L28" s="88"/>
      <c r="M28" s="219"/>
      <c r="N28" s="71"/>
      <c r="O28" s="71"/>
      <c r="Q28" s="229"/>
    </row>
    <row r="29" spans="1:17" ht="18.95" customHeight="1" x14ac:dyDescent="0.25">
      <c r="A29" s="74"/>
      <c r="B29" s="74"/>
      <c r="C29" s="74"/>
      <c r="D29" s="75"/>
      <c r="E29" s="28"/>
      <c r="K29" s="162"/>
      <c r="L29" s="88"/>
      <c r="M29" s="219"/>
      <c r="Q29" s="229"/>
    </row>
    <row r="30" spans="1:17" ht="18.95" customHeight="1" x14ac:dyDescent="0.25">
      <c r="A30" s="76"/>
      <c r="D30" s="75"/>
      <c r="E30" s="28"/>
      <c r="K30" s="162"/>
      <c r="L30" s="88"/>
    </row>
    <row r="31" spans="1:17" ht="18.95" customHeight="1" x14ac:dyDescent="0.25">
      <c r="A31" s="76"/>
      <c r="D31" s="75"/>
      <c r="E31" s="28"/>
      <c r="K31" s="162"/>
      <c r="L31" s="88"/>
    </row>
    <row r="32" spans="1:17" ht="18.95" customHeight="1" x14ac:dyDescent="0.25">
      <c r="D32" s="75"/>
    </row>
    <row r="33" spans="4:4" ht="18.95" customHeight="1" x14ac:dyDescent="0.25">
      <c r="D33" s="75"/>
    </row>
  </sheetData>
  <sortState ref="A2:Q33">
    <sortCondition ref="E1"/>
  </sortState>
  <conditionalFormatting sqref="J2:J30">
    <cfRule type="expression" dxfId="53" priority="6">
      <formula>$J2&lt;0</formula>
    </cfRule>
  </conditionalFormatting>
  <conditionalFormatting sqref="J2:J30">
    <cfRule type="expression" dxfId="52" priority="5">
      <formula>$J2&gt;0</formula>
    </cfRule>
  </conditionalFormatting>
  <conditionalFormatting sqref="K1:K1048576">
    <cfRule type="colorScale" priority="1">
      <colorScale>
        <cfvo type="min"/>
        <cfvo type="num" val="0"/>
        <cfvo type="max"/>
        <color rgb="FFF8696B"/>
        <color rgb="FFFCFCFF"/>
        <color rgb="FF63BE7B"/>
      </colorScale>
    </cfRule>
  </conditionalFormatting>
  <conditionalFormatting sqref="L1">
    <cfRule type="colorScale" priority="2">
      <colorScale>
        <cfvo type="min"/>
        <cfvo type="percentile" val="50"/>
        <cfvo type="max"/>
        <color rgb="FFF8696B"/>
        <color rgb="FFFCFCFF"/>
        <color rgb="FF63BE7B"/>
      </colorScale>
    </cfRule>
  </conditionalFormatting>
  <hyperlinks>
    <hyperlink ref="E17" location="MRO!A1" display="MRO"/>
    <hyperlink ref="E9" location="CPN!A1" display="CPN"/>
    <hyperlink ref="E18" location="MU!A1" display="MU"/>
    <hyperlink ref="E14" location="INTC!A1" display="INTC"/>
    <hyperlink ref="E13" location="HES!A1" display="HES"/>
    <hyperlink ref="E25" location="UNP!A1" display="UNP"/>
    <hyperlink ref="E2" location="AA!A1" display="AA"/>
    <hyperlink ref="E15" location="KATE!A1" display="KATE"/>
    <hyperlink ref="E16" location="KORS!A1" display="KORS"/>
    <hyperlink ref="E4" location="ALL!A1" display="ALL"/>
    <hyperlink ref="E19" location="NSC!A1" display="NSC"/>
    <hyperlink ref="E21" location="SCTY!A1" display="SCTY"/>
    <hyperlink ref="E5" location="ATE!A1" display="ATE"/>
    <hyperlink ref="E6" location="AVGO!A1" display="AVGO"/>
    <hyperlink ref="E10" location="DIS!A1" display="DIS"/>
    <hyperlink ref="E11" location="GILD!A1" display="GILD"/>
    <hyperlink ref="E27" location="WWD!A1" display="WWD"/>
    <hyperlink ref="E12" location="GM!A1" display="GM"/>
    <hyperlink ref="E22" location="TCO!A1" display="TCO"/>
    <hyperlink ref="E23" location="TKR!A1" display="TKR"/>
    <hyperlink ref="E20" location="ONCS!A1" display="ONCS"/>
    <hyperlink ref="E26" location="UTX!A1" display="UTX"/>
    <hyperlink ref="E24" location="UNH!A1" display="UNH"/>
    <hyperlink ref="E7" location="BIIB!A1" display="BIIB"/>
    <hyperlink ref="E3" location="AAVL!A1" display="AAVL"/>
    <hyperlink ref="E8" location="BLUE!A1" display="BLUE"/>
  </hyperlinks>
  <pageMargins left="0.7" right="0.7" top="0.75" bottom="0.75" header="0.3" footer="0.3"/>
  <pageSetup orientation="portrait" horizontalDpi="1200" verticalDpi="1200" r:id="rId1"/>
  <drawing r:id="rId2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"/>
  <dimension ref="A1:AE71"/>
  <sheetViews>
    <sheetView zoomScaleNormal="100" workbookViewId="0">
      <pane ySplit="1" topLeftCell="A2" activePane="bottomLeft" state="frozen"/>
      <selection pane="bottomLeft" activeCell="A3" sqref="A3"/>
    </sheetView>
  </sheetViews>
  <sheetFormatPr defaultRowHeight="15" x14ac:dyDescent="0.25"/>
  <cols>
    <col min="3" max="3" width="9.140625" customWidth="1"/>
    <col min="4" max="5" width="9.140625" style="2"/>
    <col min="6" max="6" width="10.5703125" style="2" customWidth="1"/>
    <col min="8" max="8" width="10.5703125" style="104" bestFit="1" customWidth="1"/>
    <col min="9" max="9" width="9.5703125" style="120" bestFit="1" customWidth="1"/>
    <col min="10" max="10" width="9.140625" style="2"/>
    <col min="11" max="11" width="9.5703125" style="2" bestFit="1" customWidth="1"/>
    <col min="13" max="13" width="9.140625" style="2"/>
    <col min="17" max="17" width="9.5703125" bestFit="1" customWidth="1"/>
    <col min="20" max="20" width="13.7109375" style="58" bestFit="1" customWidth="1"/>
    <col min="21" max="21" width="21.7109375" style="49" bestFit="1" customWidth="1"/>
    <col min="22" max="22" width="25.85546875" customWidth="1"/>
    <col min="23" max="23" width="13" customWidth="1"/>
    <col min="24" max="24" width="7.85546875" customWidth="1"/>
    <col min="25" max="27" width="6" bestFit="1" customWidth="1"/>
    <col min="28" max="28" width="10.140625" bestFit="1" customWidth="1"/>
    <col min="29" max="29" width="10.28515625" bestFit="1" customWidth="1"/>
    <col min="31" max="31" width="8.85546875" bestFit="1" customWidth="1"/>
  </cols>
  <sheetData>
    <row r="1" spans="1:31" s="15" customFormat="1" x14ac:dyDescent="0.25">
      <c r="A1" s="15" t="s">
        <v>1</v>
      </c>
      <c r="B1" s="15" t="s">
        <v>2</v>
      </c>
      <c r="C1" s="15" t="s">
        <v>4</v>
      </c>
      <c r="D1" s="26" t="s">
        <v>5</v>
      </c>
      <c r="E1" s="26" t="s">
        <v>108</v>
      </c>
      <c r="F1" s="26" t="s">
        <v>60</v>
      </c>
      <c r="G1" s="15" t="s">
        <v>3</v>
      </c>
      <c r="H1" s="110" t="s">
        <v>6</v>
      </c>
      <c r="I1" s="116" t="s">
        <v>7</v>
      </c>
      <c r="J1" s="26" t="s">
        <v>107</v>
      </c>
      <c r="K1" s="26" t="s">
        <v>61</v>
      </c>
      <c r="L1" s="15" t="s">
        <v>37</v>
      </c>
      <c r="M1" s="26" t="s">
        <v>38</v>
      </c>
      <c r="T1" s="59" t="s">
        <v>72</v>
      </c>
      <c r="U1" s="48"/>
      <c r="W1" s="138" t="s">
        <v>145</v>
      </c>
      <c r="X1" s="138" t="s">
        <v>146</v>
      </c>
      <c r="Y1" s="138" t="s">
        <v>147</v>
      </c>
      <c r="Z1" s="138" t="s">
        <v>148</v>
      </c>
      <c r="AA1" s="138" t="s">
        <v>149</v>
      </c>
      <c r="AB1" s="138" t="s">
        <v>150</v>
      </c>
      <c r="AC1" s="138" t="s">
        <v>151</v>
      </c>
      <c r="AD1" s="15" t="s">
        <v>221</v>
      </c>
      <c r="AE1" s="15" t="s">
        <v>222</v>
      </c>
    </row>
    <row r="2" spans="1:31" x14ac:dyDescent="0.25">
      <c r="A2" s="6" t="s">
        <v>50</v>
      </c>
      <c r="B2" s="108">
        <v>42187</v>
      </c>
      <c r="C2" s="7">
        <v>1000</v>
      </c>
      <c r="D2" s="60">
        <v>27.25</v>
      </c>
      <c r="E2" s="60"/>
      <c r="F2" s="60">
        <f>C2*D2</f>
        <v>27250</v>
      </c>
      <c r="G2" s="108">
        <v>42187</v>
      </c>
      <c r="H2" s="125">
        <v>2000</v>
      </c>
      <c r="I2" s="117">
        <v>27.34</v>
      </c>
      <c r="J2" s="60">
        <v>-5.49</v>
      </c>
      <c r="K2" s="60">
        <f>H2*I2-J2</f>
        <v>54685.49</v>
      </c>
      <c r="L2" s="1">
        <v>42257</v>
      </c>
      <c r="M2" s="2">
        <v>850.5</v>
      </c>
      <c r="O2" s="15" t="s">
        <v>57</v>
      </c>
      <c r="Q2">
        <f>C36-H36</f>
        <v>632</v>
      </c>
      <c r="T2" s="58">
        <v>42233</v>
      </c>
      <c r="U2" s="49" t="s">
        <v>96</v>
      </c>
      <c r="W2" s="196">
        <v>42279</v>
      </c>
      <c r="X2" s="13">
        <v>15.16</v>
      </c>
      <c r="Y2" s="13">
        <v>16.690000000000001</v>
      </c>
      <c r="Z2" s="13">
        <v>15</v>
      </c>
      <c r="AA2" s="13">
        <v>16.66</v>
      </c>
      <c r="AB2" s="140">
        <v>11597800</v>
      </c>
      <c r="AC2" s="13">
        <v>16.66</v>
      </c>
      <c r="AD2">
        <f t="shared" ref="AD2:AD14" si="0">Y2-Z2</f>
        <v>1.6900000000000013</v>
      </c>
      <c r="AE2" s="201">
        <f t="shared" ref="AE2:AE14" si="1">AC2/AC3-1</f>
        <v>8.8177661659046391E-2</v>
      </c>
    </row>
    <row r="3" spans="1:31" x14ac:dyDescent="0.25">
      <c r="A3" s="28" t="s">
        <v>75</v>
      </c>
      <c r="B3" s="108">
        <v>42187</v>
      </c>
      <c r="C3">
        <v>80</v>
      </c>
      <c r="D3" s="2">
        <v>27.152249999999999</v>
      </c>
      <c r="F3" s="2">
        <f>C3*D3</f>
        <v>2172.1799999999998</v>
      </c>
      <c r="G3" s="108">
        <v>42199</v>
      </c>
      <c r="H3" s="107">
        <v>102</v>
      </c>
      <c r="I3" s="118">
        <v>25.28</v>
      </c>
      <c r="J3" s="19">
        <v>0.05</v>
      </c>
      <c r="K3" s="19">
        <f t="shared" ref="K3:K16" si="2">H3*I3-J3</f>
        <v>2578.5099999999998</v>
      </c>
      <c r="O3" s="15" t="s">
        <v>58</v>
      </c>
      <c r="Q3" s="2">
        <f>(F36-K36-M36)/Q2</f>
        <v>69.640694620253115</v>
      </c>
      <c r="T3" s="58">
        <v>42257</v>
      </c>
      <c r="U3" s="49" t="s">
        <v>97</v>
      </c>
      <c r="W3" s="196">
        <v>42278</v>
      </c>
      <c r="X3" s="13">
        <v>15.79</v>
      </c>
      <c r="Y3" s="13">
        <v>16.190000000000001</v>
      </c>
      <c r="Z3" s="13">
        <v>15.14</v>
      </c>
      <c r="AA3" s="13">
        <v>15.31</v>
      </c>
      <c r="AB3" s="140">
        <v>14173000</v>
      </c>
      <c r="AC3" s="13">
        <v>15.31</v>
      </c>
      <c r="AD3">
        <f t="shared" si="0"/>
        <v>1.0500000000000007</v>
      </c>
      <c r="AE3" s="201">
        <f t="shared" si="1"/>
        <v>-5.8441558441558739E-3</v>
      </c>
    </row>
    <row r="4" spans="1:31" x14ac:dyDescent="0.25">
      <c r="B4" s="108">
        <v>42187</v>
      </c>
      <c r="C4" s="7">
        <v>1000</v>
      </c>
      <c r="D4" s="60">
        <v>27.1</v>
      </c>
      <c r="E4" s="60"/>
      <c r="F4" s="60">
        <f t="shared" ref="F4:F33" si="3">C4*D4</f>
        <v>27100</v>
      </c>
      <c r="G4" s="108">
        <v>42227</v>
      </c>
      <c r="H4" s="126">
        <v>200</v>
      </c>
      <c r="I4" s="119">
        <v>19.649999999999999</v>
      </c>
      <c r="J4" s="61">
        <v>7.0000000000000007E-2</v>
      </c>
      <c r="K4" s="61">
        <f t="shared" si="2"/>
        <v>3929.9299999999994</v>
      </c>
      <c r="O4" s="15" t="s">
        <v>66</v>
      </c>
      <c r="Q4" s="78">
        <v>16.66</v>
      </c>
      <c r="W4" s="196">
        <v>42277</v>
      </c>
      <c r="X4" s="13">
        <v>15.14</v>
      </c>
      <c r="Y4" s="13">
        <v>15.59</v>
      </c>
      <c r="Z4" s="13">
        <v>15</v>
      </c>
      <c r="AA4" s="13">
        <v>15.4</v>
      </c>
      <c r="AB4" s="140">
        <v>13694800</v>
      </c>
      <c r="AC4" s="13">
        <v>15.4</v>
      </c>
      <c r="AD4">
        <f t="shared" si="0"/>
        <v>0.58999999999999986</v>
      </c>
      <c r="AE4" s="201">
        <f t="shared" si="1"/>
        <v>2.8724114896459652E-2</v>
      </c>
    </row>
    <row r="5" spans="1:31" x14ac:dyDescent="0.25">
      <c r="B5" s="108">
        <v>42187</v>
      </c>
      <c r="C5">
        <v>3000</v>
      </c>
      <c r="D5" s="2">
        <v>27.039332999999999</v>
      </c>
      <c r="F5" s="2">
        <f t="shared" si="3"/>
        <v>81117.998999999996</v>
      </c>
      <c r="G5" s="108">
        <v>42227</v>
      </c>
      <c r="H5" s="126">
        <v>200</v>
      </c>
      <c r="I5" s="119">
        <v>18.7</v>
      </c>
      <c r="J5" s="61">
        <v>7.0000000000000007E-2</v>
      </c>
      <c r="K5" s="61">
        <f t="shared" si="2"/>
        <v>3739.93</v>
      </c>
      <c r="O5" s="15" t="s">
        <v>67</v>
      </c>
      <c r="Q5" s="3">
        <f>Q4*Q2</f>
        <v>10529.12</v>
      </c>
      <c r="T5" s="98">
        <v>42256</v>
      </c>
      <c r="U5" s="49" t="s">
        <v>211</v>
      </c>
      <c r="W5" s="196">
        <v>42276</v>
      </c>
      <c r="X5" s="13">
        <v>14.86</v>
      </c>
      <c r="Y5" s="13">
        <v>15.18</v>
      </c>
      <c r="Z5" s="13">
        <v>14.71</v>
      </c>
      <c r="AA5" s="13">
        <v>14.97</v>
      </c>
      <c r="AB5" s="140">
        <v>10991600</v>
      </c>
      <c r="AC5" s="13">
        <v>14.97</v>
      </c>
      <c r="AD5">
        <f t="shared" si="0"/>
        <v>0.46999999999999886</v>
      </c>
      <c r="AE5" s="201">
        <f t="shared" si="1"/>
        <v>1.4227642276422925E-2</v>
      </c>
    </row>
    <row r="6" spans="1:31" x14ac:dyDescent="0.25">
      <c r="B6" s="108">
        <v>42198</v>
      </c>
      <c r="C6" s="164">
        <v>100</v>
      </c>
      <c r="D6" s="165">
        <v>24.77</v>
      </c>
      <c r="E6" s="165"/>
      <c r="F6" s="165">
        <f t="shared" si="3"/>
        <v>2477</v>
      </c>
      <c r="G6" s="108">
        <v>42257</v>
      </c>
      <c r="H6" s="127">
        <v>1600</v>
      </c>
      <c r="I6" s="124">
        <v>16.445</v>
      </c>
      <c r="J6" s="123">
        <v>0.48</v>
      </c>
      <c r="K6" s="123">
        <f t="shared" si="2"/>
        <v>26311.52</v>
      </c>
      <c r="O6" s="15" t="s">
        <v>64</v>
      </c>
      <c r="Q6" s="2">
        <f>Q3*Q2</f>
        <v>44012.918999999965</v>
      </c>
      <c r="U6" s="49" t="s">
        <v>115</v>
      </c>
      <c r="W6" s="196">
        <v>42275</v>
      </c>
      <c r="X6" s="13">
        <v>15.48</v>
      </c>
      <c r="Y6" s="13">
        <v>15.55</v>
      </c>
      <c r="Z6" s="13">
        <v>14.75</v>
      </c>
      <c r="AA6" s="13">
        <v>14.76</v>
      </c>
      <c r="AB6" s="140">
        <v>9916000</v>
      </c>
      <c r="AC6" s="13">
        <v>14.76</v>
      </c>
      <c r="AD6">
        <f t="shared" si="0"/>
        <v>0.80000000000000071</v>
      </c>
      <c r="AE6" s="201">
        <f t="shared" si="1"/>
        <v>-6.2857142857142834E-2</v>
      </c>
    </row>
    <row r="7" spans="1:31" ht="15.75" x14ac:dyDescent="0.25">
      <c r="B7" s="108">
        <v>42205</v>
      </c>
      <c r="C7" s="8">
        <v>50</v>
      </c>
      <c r="D7" s="19">
        <v>24.35</v>
      </c>
      <c r="E7" s="19"/>
      <c r="F7" s="19">
        <f t="shared" si="3"/>
        <v>1217.5</v>
      </c>
      <c r="G7" s="273">
        <v>42265</v>
      </c>
      <c r="H7" s="209">
        <v>200</v>
      </c>
      <c r="I7" s="210">
        <v>15.65</v>
      </c>
      <c r="J7" s="211">
        <v>0.05</v>
      </c>
      <c r="K7" s="211">
        <f t="shared" si="2"/>
        <v>3129.95</v>
      </c>
      <c r="O7" s="15" t="s">
        <v>65</v>
      </c>
      <c r="Q7" s="2">
        <f>Q5-Q6</f>
        <v>-33483.798999999963</v>
      </c>
      <c r="R7" s="219" t="s">
        <v>237</v>
      </c>
      <c r="T7" s="58">
        <v>42311</v>
      </c>
      <c r="U7" s="49" t="s">
        <v>119</v>
      </c>
      <c r="W7" s="196">
        <v>42272</v>
      </c>
      <c r="X7" s="13">
        <v>15.67</v>
      </c>
      <c r="Y7" s="13">
        <v>16.05</v>
      </c>
      <c r="Z7" s="13">
        <v>15.39</v>
      </c>
      <c r="AA7" s="13">
        <v>15.75</v>
      </c>
      <c r="AB7" s="140">
        <v>13870300</v>
      </c>
      <c r="AC7" s="13">
        <v>15.75</v>
      </c>
      <c r="AD7">
        <f t="shared" si="0"/>
        <v>0.66000000000000014</v>
      </c>
      <c r="AE7" s="201">
        <f t="shared" si="1"/>
        <v>1.9417475728155331E-2</v>
      </c>
    </row>
    <row r="8" spans="1:31" x14ac:dyDescent="0.25">
      <c r="B8" s="108">
        <v>42207</v>
      </c>
      <c r="C8" s="8">
        <v>20</v>
      </c>
      <c r="D8" s="19">
        <v>24.02</v>
      </c>
      <c r="E8" s="19"/>
      <c r="F8" s="19">
        <f t="shared" si="3"/>
        <v>480.4</v>
      </c>
      <c r="G8" s="273"/>
      <c r="H8" s="209">
        <v>2400</v>
      </c>
      <c r="I8" s="210">
        <v>15.7</v>
      </c>
      <c r="J8" s="211">
        <v>0.7</v>
      </c>
      <c r="K8" s="211">
        <f t="shared" si="2"/>
        <v>37679.300000000003</v>
      </c>
      <c r="W8" s="196">
        <v>42271</v>
      </c>
      <c r="X8" s="13">
        <v>15.09</v>
      </c>
      <c r="Y8" s="13">
        <v>15.68</v>
      </c>
      <c r="Z8" s="13">
        <v>15.04</v>
      </c>
      <c r="AA8" s="13">
        <v>15.45</v>
      </c>
      <c r="AB8" s="140">
        <v>12012400</v>
      </c>
      <c r="AC8" s="13">
        <v>15.45</v>
      </c>
      <c r="AD8">
        <f t="shared" si="0"/>
        <v>0.64000000000000057</v>
      </c>
      <c r="AE8" s="201">
        <f t="shared" si="1"/>
        <v>9.8039215686274161E-3</v>
      </c>
    </row>
    <row r="9" spans="1:31" x14ac:dyDescent="0.25">
      <c r="B9" s="108">
        <v>42207</v>
      </c>
      <c r="C9" s="8">
        <v>20</v>
      </c>
      <c r="D9" s="19">
        <v>23.91</v>
      </c>
      <c r="E9" s="19"/>
      <c r="F9" s="19">
        <f t="shared" si="3"/>
        <v>478.2</v>
      </c>
      <c r="G9" s="1">
        <v>42271</v>
      </c>
      <c r="H9" s="235">
        <v>918</v>
      </c>
      <c r="I9" s="236">
        <v>16.45</v>
      </c>
      <c r="J9" s="237">
        <v>0.28000000000000003</v>
      </c>
      <c r="K9" s="237">
        <f t="shared" si="2"/>
        <v>15100.819999999998</v>
      </c>
      <c r="W9" s="196">
        <v>42270</v>
      </c>
      <c r="X9" s="13">
        <v>15.75</v>
      </c>
      <c r="Y9" s="13">
        <v>15.95</v>
      </c>
      <c r="Z9" s="13">
        <v>15.25</v>
      </c>
      <c r="AA9" s="13">
        <v>15.3</v>
      </c>
      <c r="AB9" s="140">
        <v>12539500</v>
      </c>
      <c r="AC9" s="13">
        <v>15.3</v>
      </c>
      <c r="AD9">
        <f t="shared" si="0"/>
        <v>0.69999999999999929</v>
      </c>
      <c r="AE9" s="201">
        <f t="shared" si="1"/>
        <v>-2.2988505747126409E-2</v>
      </c>
    </row>
    <row r="10" spans="1:31" x14ac:dyDescent="0.25">
      <c r="B10" s="108">
        <v>42207</v>
      </c>
      <c r="C10" s="233">
        <v>20</v>
      </c>
      <c r="D10" s="234">
        <v>23.7</v>
      </c>
      <c r="E10" s="234"/>
      <c r="F10" s="234">
        <f t="shared" si="3"/>
        <v>474</v>
      </c>
      <c r="G10" s="274" t="s">
        <v>268</v>
      </c>
      <c r="H10" s="104">
        <v>500</v>
      </c>
      <c r="I10" s="120">
        <v>15.95</v>
      </c>
      <c r="J10" s="2">
        <v>0.15</v>
      </c>
      <c r="K10" s="109">
        <f t="shared" si="2"/>
        <v>7974.85</v>
      </c>
      <c r="W10" s="196">
        <v>42269</v>
      </c>
      <c r="X10" s="13">
        <v>15.75</v>
      </c>
      <c r="Y10" s="13">
        <v>16.3</v>
      </c>
      <c r="Z10" s="13">
        <v>15.54</v>
      </c>
      <c r="AA10" s="13">
        <v>15.66</v>
      </c>
      <c r="AB10" s="140">
        <v>12190100</v>
      </c>
      <c r="AC10" s="13">
        <v>15.66</v>
      </c>
      <c r="AD10">
        <f t="shared" si="0"/>
        <v>0.76000000000000156</v>
      </c>
      <c r="AE10" s="201">
        <f t="shared" si="1"/>
        <v>-2.7932960893854664E-2</v>
      </c>
    </row>
    <row r="11" spans="1:31" x14ac:dyDescent="0.25">
      <c r="B11" s="108">
        <v>42207</v>
      </c>
      <c r="C11" s="233">
        <v>20</v>
      </c>
      <c r="D11" s="234">
        <v>23.6</v>
      </c>
      <c r="E11" s="234"/>
      <c r="F11" s="234">
        <f t="shared" si="3"/>
        <v>472</v>
      </c>
      <c r="G11" s="274"/>
      <c r="H11" s="104">
        <v>500</v>
      </c>
      <c r="I11" s="120">
        <v>16.100000000000001</v>
      </c>
      <c r="J11" s="2">
        <v>0.15</v>
      </c>
      <c r="K11" s="109">
        <f t="shared" si="2"/>
        <v>8049.8500000000013</v>
      </c>
      <c r="W11" s="196">
        <v>42268</v>
      </c>
      <c r="X11" s="13">
        <v>16.02</v>
      </c>
      <c r="Y11" s="13">
        <v>16.53</v>
      </c>
      <c r="Z11" s="13">
        <v>15.67</v>
      </c>
      <c r="AA11" s="13">
        <v>16.11</v>
      </c>
      <c r="AB11" s="140">
        <v>13931900</v>
      </c>
      <c r="AC11" s="13">
        <v>16.11</v>
      </c>
      <c r="AD11">
        <f t="shared" si="0"/>
        <v>0.86000000000000121</v>
      </c>
      <c r="AE11" s="201">
        <f t="shared" si="1"/>
        <v>1.7045454545454586E-2</v>
      </c>
    </row>
    <row r="12" spans="1:31" x14ac:dyDescent="0.25">
      <c r="B12" s="108">
        <v>42209</v>
      </c>
      <c r="C12">
        <v>40</v>
      </c>
      <c r="D12" s="2">
        <v>22.3</v>
      </c>
      <c r="F12" s="2">
        <f t="shared" si="3"/>
        <v>892</v>
      </c>
      <c r="G12" s="274"/>
      <c r="H12" s="104">
        <v>500</v>
      </c>
      <c r="I12" s="120">
        <v>16.170000000000002</v>
      </c>
      <c r="J12" s="2">
        <v>0.15</v>
      </c>
      <c r="K12" s="109">
        <f t="shared" si="2"/>
        <v>8084.8500000000013</v>
      </c>
      <c r="W12" s="196">
        <v>42265</v>
      </c>
      <c r="X12" s="13">
        <v>16.23</v>
      </c>
      <c r="Y12" s="13">
        <v>16.329999999999998</v>
      </c>
      <c r="Z12" s="13">
        <v>15.57</v>
      </c>
      <c r="AA12" s="13">
        <v>15.84</v>
      </c>
      <c r="AB12" s="140">
        <v>26820700</v>
      </c>
      <c r="AC12" s="13">
        <v>15.84</v>
      </c>
      <c r="AD12">
        <f t="shared" si="0"/>
        <v>0.75999999999999801</v>
      </c>
      <c r="AE12" s="201">
        <f t="shared" si="1"/>
        <v>-3.5909920876445511E-2</v>
      </c>
    </row>
    <row r="13" spans="1:31" x14ac:dyDescent="0.25">
      <c r="B13" s="108">
        <v>42221</v>
      </c>
      <c r="C13" s="8">
        <v>12</v>
      </c>
      <c r="D13" s="19">
        <v>20.95</v>
      </c>
      <c r="E13" s="19"/>
      <c r="F13" s="19">
        <f t="shared" si="3"/>
        <v>251.39999999999998</v>
      </c>
      <c r="G13" s="274"/>
      <c r="H13" s="104">
        <v>500</v>
      </c>
      <c r="I13" s="120">
        <v>16.28</v>
      </c>
      <c r="J13" s="2">
        <v>0.15</v>
      </c>
      <c r="K13" s="109">
        <f t="shared" si="2"/>
        <v>8139.8500000000013</v>
      </c>
      <c r="L13" s="2"/>
      <c r="W13" s="196">
        <v>42264</v>
      </c>
      <c r="X13" s="13">
        <v>16.23</v>
      </c>
      <c r="Y13" s="13">
        <v>16.98</v>
      </c>
      <c r="Z13" s="13">
        <v>16.13</v>
      </c>
      <c r="AA13" s="13">
        <v>16.43</v>
      </c>
      <c r="AB13" s="140">
        <v>19624200</v>
      </c>
      <c r="AC13" s="13">
        <v>16.43</v>
      </c>
      <c r="AD13">
        <f t="shared" si="0"/>
        <v>0.85000000000000142</v>
      </c>
      <c r="AE13" s="201">
        <f t="shared" si="1"/>
        <v>1.3571869216532972E-2</v>
      </c>
    </row>
    <row r="14" spans="1:31" x14ac:dyDescent="0.25">
      <c r="B14" s="108">
        <v>42223</v>
      </c>
      <c r="C14">
        <v>100</v>
      </c>
      <c r="D14" s="2">
        <v>20.399999999999999</v>
      </c>
      <c r="F14" s="2">
        <f t="shared" si="3"/>
        <v>2039.9999999999998</v>
      </c>
      <c r="G14" s="274"/>
      <c r="H14" s="104">
        <v>500</v>
      </c>
      <c r="I14" s="120">
        <v>16.39</v>
      </c>
      <c r="J14" s="2">
        <v>0.15</v>
      </c>
      <c r="K14" s="109">
        <f t="shared" si="2"/>
        <v>8194.85</v>
      </c>
      <c r="W14" s="196">
        <v>42263</v>
      </c>
      <c r="X14" s="13">
        <v>15.62</v>
      </c>
      <c r="Y14" s="13">
        <v>16.239999999999998</v>
      </c>
      <c r="Z14" s="13">
        <v>15.62</v>
      </c>
      <c r="AA14" s="13">
        <v>16.21</v>
      </c>
      <c r="AB14" s="140">
        <v>16624200</v>
      </c>
      <c r="AC14" s="13">
        <v>16.21</v>
      </c>
      <c r="AD14">
        <f t="shared" si="0"/>
        <v>0.61999999999999922</v>
      </c>
      <c r="AE14" s="201">
        <f t="shared" si="1"/>
        <v>4.9190938511326943E-2</v>
      </c>
    </row>
    <row r="15" spans="1:31" x14ac:dyDescent="0.25">
      <c r="B15" s="108">
        <v>42226</v>
      </c>
      <c r="C15">
        <v>200</v>
      </c>
      <c r="D15" s="2">
        <v>19.95</v>
      </c>
      <c r="F15" s="2">
        <f t="shared" si="3"/>
        <v>3990</v>
      </c>
      <c r="G15" s="274"/>
      <c r="H15" s="104">
        <v>550</v>
      </c>
      <c r="I15" s="120">
        <v>16.55</v>
      </c>
      <c r="J15" s="2">
        <v>0.17</v>
      </c>
      <c r="K15" s="109">
        <f t="shared" si="2"/>
        <v>9102.33</v>
      </c>
      <c r="W15" s="196">
        <v>42262</v>
      </c>
      <c r="X15" s="13">
        <v>15.47</v>
      </c>
      <c r="Y15" s="13">
        <v>15.85</v>
      </c>
      <c r="Z15" s="13">
        <v>15.35</v>
      </c>
      <c r="AA15" s="13">
        <v>15.45</v>
      </c>
      <c r="AB15" s="140">
        <v>15501800</v>
      </c>
      <c r="AC15" s="13">
        <v>15.45</v>
      </c>
      <c r="AD15">
        <f>Y15-Z15</f>
        <v>0.5</v>
      </c>
      <c r="AE15" s="201">
        <f>AC15/AC16-1</f>
        <v>2.5957170668395868E-3</v>
      </c>
    </row>
    <row r="16" spans="1:31" x14ac:dyDescent="0.25">
      <c r="B16" s="108">
        <v>42226</v>
      </c>
      <c r="C16">
        <v>50</v>
      </c>
      <c r="D16" s="2">
        <v>20.010000000000002</v>
      </c>
      <c r="F16" s="2">
        <f t="shared" si="3"/>
        <v>1000.5000000000001</v>
      </c>
      <c r="G16" s="274"/>
      <c r="H16" s="104">
        <v>28</v>
      </c>
      <c r="I16" s="120">
        <v>16.68</v>
      </c>
      <c r="J16" s="2">
        <v>0.01</v>
      </c>
      <c r="K16" s="109">
        <f t="shared" si="2"/>
        <v>467.03</v>
      </c>
      <c r="W16" s="196">
        <v>42261</v>
      </c>
      <c r="X16" s="13">
        <v>14.99</v>
      </c>
      <c r="Y16" s="13">
        <v>15.48</v>
      </c>
      <c r="Z16" s="13">
        <v>14.81</v>
      </c>
      <c r="AA16" s="13">
        <v>15.41</v>
      </c>
      <c r="AB16" s="140">
        <v>15436900</v>
      </c>
      <c r="AC16" s="13">
        <v>15.41</v>
      </c>
      <c r="AD16">
        <f t="shared" ref="AD16:AD69" si="4">Y16-Z16</f>
        <v>0.66999999999999993</v>
      </c>
      <c r="AE16" s="201">
        <f t="shared" ref="AE16:AE69" si="5">AC16/AC17-1</f>
        <v>2.1206096752816483E-2</v>
      </c>
    </row>
    <row r="17" spans="1:31" x14ac:dyDescent="0.25">
      <c r="A17" s="2"/>
      <c r="B17" s="108">
        <v>42226</v>
      </c>
      <c r="C17">
        <v>100</v>
      </c>
      <c r="D17" s="2">
        <v>20.2</v>
      </c>
      <c r="F17" s="2">
        <f t="shared" si="3"/>
        <v>2020</v>
      </c>
      <c r="W17" s="196">
        <v>42258</v>
      </c>
      <c r="X17" s="13">
        <v>14.75</v>
      </c>
      <c r="Y17" s="13">
        <v>15.14</v>
      </c>
      <c r="Z17" s="13">
        <v>14.59</v>
      </c>
      <c r="AA17" s="13">
        <v>15.09</v>
      </c>
      <c r="AB17" s="140">
        <v>15624900</v>
      </c>
      <c r="AC17" s="13">
        <v>15.09</v>
      </c>
      <c r="AD17">
        <f t="shared" si="4"/>
        <v>0.55000000000000071</v>
      </c>
      <c r="AE17" s="201">
        <f t="shared" si="5"/>
        <v>7.3431241655539381E-3</v>
      </c>
    </row>
    <row r="18" spans="1:31" x14ac:dyDescent="0.25">
      <c r="B18" s="108">
        <v>42227</v>
      </c>
      <c r="C18" s="9">
        <v>200</v>
      </c>
      <c r="D18" s="61">
        <v>18.399999999999999</v>
      </c>
      <c r="E18" s="61"/>
      <c r="F18" s="61">
        <f t="shared" si="3"/>
        <v>3679.9999999999995</v>
      </c>
      <c r="Q18" s="2"/>
      <c r="W18" s="196">
        <v>42257</v>
      </c>
      <c r="X18" s="13">
        <v>15.03</v>
      </c>
      <c r="Y18" s="13">
        <v>15.42</v>
      </c>
      <c r="Z18" s="13">
        <v>14.74</v>
      </c>
      <c r="AA18" s="13">
        <v>14.98</v>
      </c>
      <c r="AB18" s="140">
        <v>18701700</v>
      </c>
      <c r="AC18" s="13">
        <v>14.98</v>
      </c>
      <c r="AD18">
        <f t="shared" si="4"/>
        <v>0.67999999999999972</v>
      </c>
      <c r="AE18" s="201">
        <f t="shared" si="5"/>
        <v>4.6948356807512415E-3</v>
      </c>
    </row>
    <row r="19" spans="1:31" x14ac:dyDescent="0.25">
      <c r="B19" s="108">
        <v>42227</v>
      </c>
      <c r="C19" s="9">
        <v>200</v>
      </c>
      <c r="D19" s="61">
        <v>19.55</v>
      </c>
      <c r="E19" s="61"/>
      <c r="F19" s="61">
        <f t="shared" si="3"/>
        <v>3910</v>
      </c>
      <c r="Q19" s="2"/>
      <c r="W19" s="196">
        <v>42256</v>
      </c>
      <c r="X19" s="13">
        <v>16.420000000000002</v>
      </c>
      <c r="Y19" s="13">
        <v>16.88</v>
      </c>
      <c r="Z19" s="13">
        <v>14.86</v>
      </c>
      <c r="AA19" s="13">
        <v>14.91</v>
      </c>
      <c r="AB19" s="140">
        <v>33846500</v>
      </c>
      <c r="AC19" s="13">
        <v>14.91</v>
      </c>
      <c r="AD19">
        <f t="shared" si="4"/>
        <v>2.0199999999999996</v>
      </c>
      <c r="AE19" s="201">
        <f t="shared" si="5"/>
        <v>-8.6397058823529438E-2</v>
      </c>
    </row>
    <row r="20" spans="1:31" x14ac:dyDescent="0.25">
      <c r="B20" s="108">
        <v>42234</v>
      </c>
      <c r="C20">
        <v>40</v>
      </c>
      <c r="D20" s="2">
        <v>18.149999999999999</v>
      </c>
      <c r="F20" s="2">
        <f t="shared" si="3"/>
        <v>726</v>
      </c>
      <c r="Q20" s="2"/>
      <c r="W20" s="196">
        <v>42255</v>
      </c>
      <c r="X20" s="13">
        <v>16.579999999999998</v>
      </c>
      <c r="Y20" s="13">
        <v>16.63</v>
      </c>
      <c r="Z20" s="13">
        <v>16.04</v>
      </c>
      <c r="AA20" s="13">
        <v>16.32</v>
      </c>
      <c r="AB20" s="140">
        <v>13650100</v>
      </c>
      <c r="AC20" s="13">
        <v>16.32</v>
      </c>
      <c r="AD20">
        <f t="shared" si="4"/>
        <v>0.58999999999999986</v>
      </c>
      <c r="AE20" s="201">
        <f t="shared" si="5"/>
        <v>-2.4449877750610804E-3</v>
      </c>
    </row>
    <row r="21" spans="1:31" x14ac:dyDescent="0.25">
      <c r="B21" s="108">
        <v>42234</v>
      </c>
      <c r="C21" s="233">
        <v>100</v>
      </c>
      <c r="D21" s="234">
        <v>18</v>
      </c>
      <c r="E21" s="234"/>
      <c r="F21" s="234">
        <f t="shared" si="3"/>
        <v>1800</v>
      </c>
      <c r="Q21" s="2"/>
      <c r="W21" s="196">
        <v>42251</v>
      </c>
      <c r="X21" s="13">
        <v>16.59</v>
      </c>
      <c r="Y21" s="13">
        <v>16.71</v>
      </c>
      <c r="Z21" s="13">
        <v>16.239999999999998</v>
      </c>
      <c r="AA21" s="13">
        <v>16.36</v>
      </c>
      <c r="AB21" s="140">
        <v>15418700</v>
      </c>
      <c r="AC21" s="13">
        <v>16.36</v>
      </c>
      <c r="AD21">
        <f t="shared" si="4"/>
        <v>0.47000000000000242</v>
      </c>
      <c r="AE21" s="201">
        <f t="shared" si="5"/>
        <v>-3.0231179608773084E-2</v>
      </c>
    </row>
    <row r="22" spans="1:31" x14ac:dyDescent="0.25">
      <c r="B22" s="108">
        <v>42235</v>
      </c>
      <c r="C22" s="122">
        <v>100</v>
      </c>
      <c r="D22" s="123">
        <v>17.78</v>
      </c>
      <c r="E22" s="123"/>
      <c r="F22" s="123">
        <f t="shared" si="3"/>
        <v>1778</v>
      </c>
      <c r="Q22" s="2"/>
      <c r="W22" s="196">
        <v>42250</v>
      </c>
      <c r="X22" s="13">
        <v>16.940000000000001</v>
      </c>
      <c r="Y22" s="13">
        <v>17.59</v>
      </c>
      <c r="Z22" s="13">
        <v>16.649999999999999</v>
      </c>
      <c r="AA22" s="13">
        <v>16.87</v>
      </c>
      <c r="AB22" s="140">
        <v>13560400</v>
      </c>
      <c r="AC22" s="13">
        <v>16.87</v>
      </c>
      <c r="AD22">
        <f t="shared" si="4"/>
        <v>0.94000000000000128</v>
      </c>
      <c r="AE22" s="201">
        <f t="shared" si="5"/>
        <v>0</v>
      </c>
    </row>
    <row r="23" spans="1:31" x14ac:dyDescent="0.25">
      <c r="B23" s="108">
        <v>42235</v>
      </c>
      <c r="C23" s="233">
        <v>100</v>
      </c>
      <c r="D23" s="234">
        <v>17.68</v>
      </c>
      <c r="E23" s="234"/>
      <c r="F23" s="234">
        <f t="shared" si="3"/>
        <v>1768</v>
      </c>
      <c r="Q23" s="2"/>
      <c r="W23" s="196">
        <v>42249</v>
      </c>
      <c r="X23" s="13">
        <v>17.11</v>
      </c>
      <c r="Y23" s="13">
        <v>17.14</v>
      </c>
      <c r="Z23" s="13">
        <v>16.149999999999999</v>
      </c>
      <c r="AA23" s="13">
        <v>16.87</v>
      </c>
      <c r="AB23" s="140">
        <v>14654000</v>
      </c>
      <c r="AC23" s="13">
        <v>16.87</v>
      </c>
      <c r="AD23">
        <f t="shared" si="4"/>
        <v>0.99000000000000199</v>
      </c>
      <c r="AE23" s="201">
        <f t="shared" si="5"/>
        <v>1.1869436201781269E-3</v>
      </c>
    </row>
    <row r="24" spans="1:31" x14ac:dyDescent="0.25">
      <c r="B24" s="108">
        <v>42240</v>
      </c>
      <c r="C24" s="212">
        <v>100</v>
      </c>
      <c r="D24" s="211">
        <v>16.649999999999999</v>
      </c>
      <c r="E24" s="211"/>
      <c r="F24" s="211">
        <f t="shared" si="3"/>
        <v>1664.9999999999998</v>
      </c>
      <c r="Q24" s="2"/>
      <c r="W24" s="196">
        <v>42248</v>
      </c>
      <c r="X24" s="13">
        <v>16.72</v>
      </c>
      <c r="Y24" s="13">
        <v>17.22</v>
      </c>
      <c r="Z24" s="13">
        <v>16.46</v>
      </c>
      <c r="AA24" s="13">
        <v>16.850000000000001</v>
      </c>
      <c r="AB24" s="140">
        <v>17803600</v>
      </c>
      <c r="AC24" s="13">
        <v>16.850000000000001</v>
      </c>
      <c r="AD24">
        <f t="shared" si="4"/>
        <v>0.75999999999999801</v>
      </c>
      <c r="AE24" s="201">
        <f t="shared" si="5"/>
        <v>-2.5448235974551592E-2</v>
      </c>
    </row>
    <row r="25" spans="1:31" x14ac:dyDescent="0.25">
      <c r="B25" s="108">
        <v>42240</v>
      </c>
      <c r="C25" s="212">
        <v>100</v>
      </c>
      <c r="D25" s="211">
        <v>16.100000000000001</v>
      </c>
      <c r="E25" s="211"/>
      <c r="F25" s="211">
        <f t="shared" si="3"/>
        <v>1610.0000000000002</v>
      </c>
      <c r="Q25" s="2"/>
      <c r="T25" s="182"/>
      <c r="W25" s="196">
        <v>42247</v>
      </c>
      <c r="X25" s="13">
        <v>16.41</v>
      </c>
      <c r="Y25" s="13">
        <v>17.36</v>
      </c>
      <c r="Z25" s="13">
        <v>15.82</v>
      </c>
      <c r="AA25" s="13">
        <v>17.29</v>
      </c>
      <c r="AB25" s="140">
        <v>18409800</v>
      </c>
      <c r="AC25" s="13">
        <v>17.29</v>
      </c>
      <c r="AD25">
        <f t="shared" si="4"/>
        <v>1.5399999999999991</v>
      </c>
      <c r="AE25" s="201">
        <f t="shared" si="5"/>
        <v>3.8438438438438416E-2</v>
      </c>
    </row>
    <row r="26" spans="1:31" x14ac:dyDescent="0.25">
      <c r="B26" s="108">
        <v>42257</v>
      </c>
      <c r="C26" s="122">
        <v>1500</v>
      </c>
      <c r="D26" s="123">
        <v>16.350000000000001</v>
      </c>
      <c r="E26" s="123"/>
      <c r="F26" s="123">
        <f t="shared" si="3"/>
        <v>24525.000000000004</v>
      </c>
      <c r="Q26" s="2"/>
      <c r="W26" s="196">
        <v>42244</v>
      </c>
      <c r="X26" s="13">
        <v>15.89</v>
      </c>
      <c r="Y26" s="13">
        <v>17.100000000000001</v>
      </c>
      <c r="Z26" s="13">
        <v>15.87</v>
      </c>
      <c r="AA26" s="13">
        <v>16.649999999999999</v>
      </c>
      <c r="AB26" s="140">
        <v>20994300</v>
      </c>
      <c r="AC26" s="13">
        <v>16.649999999999999</v>
      </c>
      <c r="AD26">
        <f t="shared" si="4"/>
        <v>1.2300000000000022</v>
      </c>
      <c r="AE26" s="201">
        <f t="shared" si="5"/>
        <v>4.25798371947399E-2</v>
      </c>
    </row>
    <row r="27" spans="1:31" x14ac:dyDescent="0.25">
      <c r="B27" s="108">
        <v>42258</v>
      </c>
      <c r="C27" s="4">
        <v>100</v>
      </c>
      <c r="D27" s="3">
        <v>16.100000000000001</v>
      </c>
      <c r="E27" s="3"/>
      <c r="F27" s="3">
        <f t="shared" si="3"/>
        <v>1610.0000000000002</v>
      </c>
      <c r="Q27" s="2"/>
      <c r="W27" s="196">
        <v>42243</v>
      </c>
      <c r="X27" s="13">
        <v>14.93</v>
      </c>
      <c r="Y27" s="13">
        <v>16.13</v>
      </c>
      <c r="Z27" s="13">
        <v>14.87</v>
      </c>
      <c r="AA27" s="13">
        <v>15.97</v>
      </c>
      <c r="AB27" s="140">
        <v>22345600</v>
      </c>
      <c r="AC27" s="13">
        <v>15.97</v>
      </c>
      <c r="AD27">
        <f t="shared" si="4"/>
        <v>1.2599999999999998</v>
      </c>
      <c r="AE27" s="201">
        <f t="shared" si="5"/>
        <v>9.0102389078498213E-2</v>
      </c>
    </row>
    <row r="28" spans="1:31" x14ac:dyDescent="0.25">
      <c r="B28" s="108">
        <v>42261</v>
      </c>
      <c r="C28" s="212">
        <v>1000</v>
      </c>
      <c r="D28" s="211">
        <v>15.416</v>
      </c>
      <c r="E28" s="211"/>
      <c r="F28" s="211">
        <f t="shared" si="3"/>
        <v>15416</v>
      </c>
      <c r="Q28" s="2"/>
      <c r="W28" s="196">
        <v>42242</v>
      </c>
      <c r="X28" s="13">
        <v>14.32</v>
      </c>
      <c r="Y28" s="13">
        <v>14.67</v>
      </c>
      <c r="Z28" s="13">
        <v>14.07</v>
      </c>
      <c r="AA28" s="13">
        <v>14.65</v>
      </c>
      <c r="AB28" s="140">
        <v>13532100</v>
      </c>
      <c r="AC28" s="13">
        <v>14.65</v>
      </c>
      <c r="AD28">
        <f t="shared" si="4"/>
        <v>0.59999999999999964</v>
      </c>
      <c r="AE28" s="201">
        <f t="shared" si="5"/>
        <v>4.3447293447293589E-2</v>
      </c>
    </row>
    <row r="29" spans="1:31" x14ac:dyDescent="0.25">
      <c r="B29" s="108">
        <v>42261</v>
      </c>
      <c r="C29" s="212">
        <v>1000</v>
      </c>
      <c r="D29" s="211">
        <v>15.1</v>
      </c>
      <c r="E29" s="211"/>
      <c r="F29" s="211">
        <f t="shared" si="3"/>
        <v>15100</v>
      </c>
      <c r="Q29" s="2"/>
      <c r="W29" s="196">
        <v>42241</v>
      </c>
      <c r="X29" s="13">
        <v>15.1</v>
      </c>
      <c r="Y29" s="13">
        <v>15.1</v>
      </c>
      <c r="Z29" s="13">
        <v>14.03</v>
      </c>
      <c r="AA29" s="13">
        <v>14.04</v>
      </c>
      <c r="AB29" s="140">
        <v>13362400</v>
      </c>
      <c r="AC29" s="13">
        <v>14.04</v>
      </c>
      <c r="AD29">
        <f t="shared" si="4"/>
        <v>1.0700000000000003</v>
      </c>
      <c r="AE29" s="201">
        <f t="shared" si="5"/>
        <v>-2.4322446143155041E-2</v>
      </c>
    </row>
    <row r="30" spans="1:31" x14ac:dyDescent="0.25">
      <c r="B30" s="108">
        <v>42261</v>
      </c>
      <c r="C30" s="233">
        <v>200</v>
      </c>
      <c r="D30" s="234">
        <v>14.87</v>
      </c>
      <c r="E30" s="234"/>
      <c r="F30" s="234">
        <f t="shared" si="3"/>
        <v>2974</v>
      </c>
      <c r="Q30" s="2"/>
      <c r="W30" s="196">
        <v>42240</v>
      </c>
      <c r="X30" s="13">
        <v>14.51</v>
      </c>
      <c r="Y30" s="13">
        <v>15.24</v>
      </c>
      <c r="Z30" s="13">
        <v>14.29</v>
      </c>
      <c r="AA30" s="13">
        <v>14.39</v>
      </c>
      <c r="AB30" s="140">
        <v>22316000</v>
      </c>
      <c r="AC30" s="13">
        <v>14.39</v>
      </c>
      <c r="AD30">
        <f t="shared" si="4"/>
        <v>0.95000000000000107</v>
      </c>
      <c r="AE30" s="201">
        <f t="shared" si="5"/>
        <v>-8.5187539732994311E-2</v>
      </c>
    </row>
    <row r="31" spans="1:31" x14ac:dyDescent="0.25">
      <c r="B31" s="108">
        <v>42261</v>
      </c>
      <c r="C31" s="212">
        <v>300</v>
      </c>
      <c r="D31" s="211">
        <v>14.87</v>
      </c>
      <c r="E31" s="211"/>
      <c r="F31" s="211">
        <f t="shared" si="3"/>
        <v>4461</v>
      </c>
      <c r="Q31" s="2"/>
      <c r="W31" s="196">
        <v>42237</v>
      </c>
      <c r="X31" s="13">
        <v>16.03</v>
      </c>
      <c r="Y31" s="13">
        <v>16.28</v>
      </c>
      <c r="Z31" s="13">
        <v>15.7</v>
      </c>
      <c r="AA31" s="13">
        <v>15.73</v>
      </c>
      <c r="AB31" s="140">
        <v>18792000</v>
      </c>
      <c r="AC31" s="13">
        <v>15.73</v>
      </c>
      <c r="AD31">
        <f t="shared" si="4"/>
        <v>0.58000000000000185</v>
      </c>
      <c r="AE31" s="201">
        <f t="shared" si="5"/>
        <v>-2.4798512089274527E-2</v>
      </c>
    </row>
    <row r="32" spans="1:31" x14ac:dyDescent="0.25">
      <c r="B32" s="1">
        <v>42270</v>
      </c>
      <c r="C32" s="233">
        <v>478</v>
      </c>
      <c r="D32" s="234">
        <v>15.85</v>
      </c>
      <c r="E32" s="234"/>
      <c r="F32" s="234">
        <f t="shared" si="3"/>
        <v>7576.3</v>
      </c>
      <c r="Q32" s="2"/>
      <c r="W32" s="196">
        <v>42236</v>
      </c>
      <c r="X32" s="13">
        <v>16.170000000000002</v>
      </c>
      <c r="Y32" s="13">
        <v>16.57</v>
      </c>
      <c r="Z32" s="13">
        <v>15.95</v>
      </c>
      <c r="AA32" s="13">
        <v>16.13</v>
      </c>
      <c r="AB32" s="140">
        <v>14223100</v>
      </c>
      <c r="AC32" s="13">
        <v>16.13</v>
      </c>
      <c r="AD32">
        <f t="shared" si="4"/>
        <v>0.62000000000000099</v>
      </c>
      <c r="AE32" s="201">
        <f t="shared" si="5"/>
        <v>-6.1614294516328938E-3</v>
      </c>
    </row>
    <row r="33" spans="1:31" x14ac:dyDescent="0.25">
      <c r="W33" s="196">
        <v>42235</v>
      </c>
      <c r="X33" s="13">
        <v>17.34</v>
      </c>
      <c r="Y33" s="13">
        <v>17.48</v>
      </c>
      <c r="Z33" s="13">
        <v>16.079999999999998</v>
      </c>
      <c r="AA33" s="13">
        <v>16.23</v>
      </c>
      <c r="AB33" s="140">
        <v>19790000</v>
      </c>
      <c r="AC33" s="13">
        <v>16.23</v>
      </c>
      <c r="AD33">
        <f t="shared" si="4"/>
        <v>1.4000000000000021</v>
      </c>
      <c r="AE33" s="201">
        <f t="shared" si="5"/>
        <v>-7.1510297482837548E-2</v>
      </c>
    </row>
    <row r="34" spans="1:31" x14ac:dyDescent="0.25">
      <c r="W34" s="196">
        <v>42234</v>
      </c>
      <c r="X34" s="13">
        <v>17.329999999999998</v>
      </c>
      <c r="Y34" s="13">
        <v>17.8</v>
      </c>
      <c r="Z34" s="13">
        <v>17.260000000000002</v>
      </c>
      <c r="AA34" s="13">
        <v>17.48</v>
      </c>
      <c r="AB34" s="140">
        <v>8936600</v>
      </c>
      <c r="AC34" s="13">
        <v>17.48</v>
      </c>
      <c r="AD34">
        <f t="shared" si="4"/>
        <v>0.53999999999999915</v>
      </c>
      <c r="AE34" s="201">
        <f t="shared" si="5"/>
        <v>6.9124423963133896E-3</v>
      </c>
    </row>
    <row r="35" spans="1:31" x14ac:dyDescent="0.25">
      <c r="W35" s="196">
        <v>42233</v>
      </c>
      <c r="X35" s="13">
        <v>17.149999999999999</v>
      </c>
      <c r="Y35" s="13">
        <v>17.39</v>
      </c>
      <c r="Z35" s="13">
        <v>16.899999999999999</v>
      </c>
      <c r="AA35" s="13">
        <v>17.36</v>
      </c>
      <c r="AB35" s="140">
        <v>15383100</v>
      </c>
      <c r="AC35" s="13">
        <v>17.36</v>
      </c>
      <c r="AD35">
        <f t="shared" si="4"/>
        <v>0.49000000000000199</v>
      </c>
      <c r="AE35" s="201" t="e">
        <f t="shared" si="5"/>
        <v>#DIV/0!</v>
      </c>
    </row>
    <row r="36" spans="1:31" x14ac:dyDescent="0.25">
      <c r="A36" s="47" t="s">
        <v>87</v>
      </c>
      <c r="B36" s="18"/>
      <c r="C36" s="18">
        <f>SUM(C2:C32)</f>
        <v>11330</v>
      </c>
      <c r="D36" s="18"/>
      <c r="E36" s="18"/>
      <c r="F36" s="23">
        <f>SUM(F2:F32)</f>
        <v>242032.47899999999</v>
      </c>
      <c r="G36" s="18"/>
      <c r="H36" s="105">
        <f>SUM(H2:H25)</f>
        <v>10698</v>
      </c>
      <c r="I36" s="121"/>
      <c r="J36" s="23"/>
      <c r="K36" s="23">
        <f>SUM(K2:K25)</f>
        <v>197169.06000000003</v>
      </c>
      <c r="L36" s="18"/>
      <c r="M36" s="23">
        <f>SUM(M2:M12)</f>
        <v>850.5</v>
      </c>
      <c r="W36" s="196">
        <v>42233</v>
      </c>
      <c r="X36" s="13" t="s">
        <v>212</v>
      </c>
      <c r="Y36" s="13"/>
      <c r="Z36" s="13"/>
      <c r="AA36" s="13"/>
      <c r="AB36" s="140"/>
      <c r="AC36" s="13"/>
      <c r="AD36">
        <f t="shared" si="4"/>
        <v>0</v>
      </c>
      <c r="AE36" s="201">
        <f t="shared" si="5"/>
        <v>-1</v>
      </c>
    </row>
    <row r="37" spans="1:31" x14ac:dyDescent="0.25">
      <c r="G37" s="2"/>
      <c r="W37" s="196">
        <v>42230</v>
      </c>
      <c r="X37" s="13">
        <v>18</v>
      </c>
      <c r="Y37" s="13">
        <v>18.27</v>
      </c>
      <c r="Z37" s="13">
        <v>17.36</v>
      </c>
      <c r="AA37" s="13">
        <v>17.399999999999999</v>
      </c>
      <c r="AB37" s="140">
        <v>12877300</v>
      </c>
      <c r="AC37" s="13">
        <v>17.190000000000001</v>
      </c>
      <c r="AD37">
        <f t="shared" si="4"/>
        <v>0.91000000000000014</v>
      </c>
      <c r="AE37" s="201">
        <f t="shared" si="5"/>
        <v>-3.4269662921348254E-2</v>
      </c>
    </row>
    <row r="38" spans="1:31" x14ac:dyDescent="0.25">
      <c r="W38" s="196">
        <v>42229</v>
      </c>
      <c r="X38" s="13">
        <v>18.79</v>
      </c>
      <c r="Y38" s="13">
        <v>18.87</v>
      </c>
      <c r="Z38" s="13">
        <v>17.98</v>
      </c>
      <c r="AA38" s="13">
        <v>18.02</v>
      </c>
      <c r="AB38" s="140">
        <v>10108900</v>
      </c>
      <c r="AC38" s="13">
        <v>17.8</v>
      </c>
      <c r="AD38">
        <f t="shared" si="4"/>
        <v>0.89000000000000057</v>
      </c>
      <c r="AE38" s="201">
        <f t="shared" si="5"/>
        <v>-5.4699946893255302E-2</v>
      </c>
    </row>
    <row r="39" spans="1:31" x14ac:dyDescent="0.25">
      <c r="W39" s="196">
        <v>42228</v>
      </c>
      <c r="X39" s="13">
        <v>18.84</v>
      </c>
      <c r="Y39" s="13">
        <v>19.22</v>
      </c>
      <c r="Z39" s="13">
        <v>18.54</v>
      </c>
      <c r="AA39" s="13">
        <v>19.059999999999999</v>
      </c>
      <c r="AB39" s="140">
        <v>12432300</v>
      </c>
      <c r="AC39" s="13">
        <v>18.829999999999998</v>
      </c>
      <c r="AD39">
        <f t="shared" si="4"/>
        <v>0.67999999999999972</v>
      </c>
      <c r="AE39" s="201">
        <f t="shared" si="5"/>
        <v>9.65147453083115E-3</v>
      </c>
    </row>
    <row r="40" spans="1:31" x14ac:dyDescent="0.25">
      <c r="W40" s="196">
        <v>42227</v>
      </c>
      <c r="X40" s="13">
        <v>18.48</v>
      </c>
      <c r="Y40" s="13">
        <v>18.920000000000002</v>
      </c>
      <c r="Z40" s="13">
        <v>18.11</v>
      </c>
      <c r="AA40" s="13">
        <v>18.88</v>
      </c>
      <c r="AB40" s="140">
        <v>14193500</v>
      </c>
      <c r="AC40" s="13">
        <v>18.649999999999999</v>
      </c>
      <c r="AD40">
        <f t="shared" si="4"/>
        <v>0.81000000000000227</v>
      </c>
      <c r="AE40" s="201">
        <f t="shared" si="5"/>
        <v>-5.3333333333334121E-3</v>
      </c>
    </row>
    <row r="41" spans="1:31" x14ac:dyDescent="0.25">
      <c r="W41" s="196">
        <v>42226</v>
      </c>
      <c r="X41" s="13">
        <v>18.420000000000002</v>
      </c>
      <c r="Y41" s="13">
        <v>19.09</v>
      </c>
      <c r="Z41" s="13">
        <v>18.149999999999999</v>
      </c>
      <c r="AA41" s="13">
        <v>18.98</v>
      </c>
      <c r="AB41" s="140">
        <v>11948200</v>
      </c>
      <c r="AC41" s="13">
        <v>18.75</v>
      </c>
      <c r="AD41">
        <f t="shared" si="4"/>
        <v>0.94000000000000128</v>
      </c>
      <c r="AE41" s="201">
        <f t="shared" si="5"/>
        <v>3.1353135313531455E-2</v>
      </c>
    </row>
    <row r="42" spans="1:31" x14ac:dyDescent="0.25">
      <c r="W42" s="196">
        <v>42223</v>
      </c>
      <c r="X42" s="13">
        <v>19.37</v>
      </c>
      <c r="Y42" s="13">
        <v>19.91</v>
      </c>
      <c r="Z42" s="13">
        <v>18.25</v>
      </c>
      <c r="AA42" s="13">
        <v>18.399999999999999</v>
      </c>
      <c r="AB42" s="140">
        <v>11654700</v>
      </c>
      <c r="AC42" s="13">
        <v>18.18</v>
      </c>
      <c r="AD42">
        <f t="shared" si="4"/>
        <v>1.6600000000000001</v>
      </c>
      <c r="AE42" s="201">
        <f t="shared" si="5"/>
        <v>-5.4110301768990565E-2</v>
      </c>
    </row>
    <row r="43" spans="1:31" x14ac:dyDescent="0.25">
      <c r="W43" s="196">
        <v>42222</v>
      </c>
      <c r="X43" s="13">
        <v>19.05</v>
      </c>
      <c r="Y43" s="13">
        <v>19.739999999999998</v>
      </c>
      <c r="Z43" s="13">
        <v>17.86</v>
      </c>
      <c r="AA43" s="13">
        <v>19.45</v>
      </c>
      <c r="AB43" s="140">
        <v>21784200</v>
      </c>
      <c r="AC43" s="13">
        <v>19.22</v>
      </c>
      <c r="AD43">
        <f t="shared" si="4"/>
        <v>1.879999999999999</v>
      </c>
      <c r="AE43" s="201">
        <f t="shared" si="5"/>
        <v>-1.6879795396419484E-2</v>
      </c>
    </row>
    <row r="44" spans="1:31" x14ac:dyDescent="0.25">
      <c r="W44" s="196">
        <v>42221</v>
      </c>
      <c r="X44" s="13">
        <v>20.82</v>
      </c>
      <c r="Y44" s="13">
        <v>21.06</v>
      </c>
      <c r="Z44" s="13">
        <v>19.739999999999998</v>
      </c>
      <c r="AA44" s="13">
        <v>19.79</v>
      </c>
      <c r="AB44" s="140">
        <v>16224000</v>
      </c>
      <c r="AC44" s="13">
        <v>19.55</v>
      </c>
      <c r="AD44">
        <f t="shared" si="4"/>
        <v>1.3200000000000003</v>
      </c>
      <c r="AE44" s="201">
        <f t="shared" si="5"/>
        <v>-3.5044422507403805E-2</v>
      </c>
    </row>
    <row r="45" spans="1:31" x14ac:dyDescent="0.25">
      <c r="W45" s="196">
        <v>42220</v>
      </c>
      <c r="X45" s="13">
        <v>20.71</v>
      </c>
      <c r="Y45" s="13">
        <v>20.99</v>
      </c>
      <c r="Z45" s="13">
        <v>20.28</v>
      </c>
      <c r="AA45" s="13">
        <v>20.51</v>
      </c>
      <c r="AB45" s="140">
        <v>9375600</v>
      </c>
      <c r="AC45" s="13">
        <v>20.260000000000002</v>
      </c>
      <c r="AD45">
        <f t="shared" si="4"/>
        <v>0.7099999999999973</v>
      </c>
      <c r="AE45" s="201">
        <f t="shared" si="5"/>
        <v>-2.9527559055116948E-3</v>
      </c>
    </row>
    <row r="46" spans="1:31" x14ac:dyDescent="0.25">
      <c r="W46" s="196">
        <v>42219</v>
      </c>
      <c r="X46" s="13">
        <v>20.7</v>
      </c>
      <c r="Y46" s="13">
        <v>21.22</v>
      </c>
      <c r="Z46" s="13">
        <v>20.47</v>
      </c>
      <c r="AA46" s="13">
        <v>20.57</v>
      </c>
      <c r="AB46" s="140">
        <v>11247500</v>
      </c>
      <c r="AC46" s="13">
        <v>20.32</v>
      </c>
      <c r="AD46">
        <f t="shared" si="4"/>
        <v>0.75</v>
      </c>
      <c r="AE46" s="201">
        <f t="shared" si="5"/>
        <v>-2.1194605009633993E-2</v>
      </c>
    </row>
    <row r="47" spans="1:31" x14ac:dyDescent="0.25">
      <c r="W47" s="196">
        <v>42216</v>
      </c>
      <c r="X47" s="13">
        <v>21.68</v>
      </c>
      <c r="Y47" s="13">
        <v>21.76</v>
      </c>
      <c r="Z47" s="13">
        <v>20.93</v>
      </c>
      <c r="AA47" s="13">
        <v>21.01</v>
      </c>
      <c r="AB47" s="140">
        <v>8947500</v>
      </c>
      <c r="AC47" s="13">
        <v>20.76</v>
      </c>
      <c r="AD47">
        <f t="shared" si="4"/>
        <v>0.83000000000000185</v>
      </c>
      <c r="AE47" s="201">
        <f t="shared" si="5"/>
        <v>-3.8888888888888862E-2</v>
      </c>
    </row>
    <row r="48" spans="1:31" x14ac:dyDescent="0.25">
      <c r="W48" s="196">
        <v>42215</v>
      </c>
      <c r="X48" s="13">
        <v>21.86</v>
      </c>
      <c r="Y48" s="13">
        <v>21.94</v>
      </c>
      <c r="Z48" s="13">
        <v>21.47</v>
      </c>
      <c r="AA48" s="13">
        <v>21.86</v>
      </c>
      <c r="AB48" s="140">
        <v>8454800</v>
      </c>
      <c r="AC48" s="13">
        <v>21.6</v>
      </c>
      <c r="AD48">
        <f t="shared" si="4"/>
        <v>0.47000000000000242</v>
      </c>
      <c r="AE48" s="201">
        <f t="shared" si="5"/>
        <v>4.6511627906977715E-3</v>
      </c>
    </row>
    <row r="49" spans="15:31" x14ac:dyDescent="0.25">
      <c r="W49" s="196">
        <v>42214</v>
      </c>
      <c r="X49" s="13">
        <v>21.16</v>
      </c>
      <c r="Y49" s="13">
        <v>21.87</v>
      </c>
      <c r="Z49" s="13">
        <v>20.91</v>
      </c>
      <c r="AA49" s="13">
        <v>21.76</v>
      </c>
      <c r="AB49" s="140">
        <v>12555700</v>
      </c>
      <c r="AC49" s="13">
        <v>21.5</v>
      </c>
      <c r="AD49">
        <f t="shared" si="4"/>
        <v>0.96000000000000085</v>
      </c>
      <c r="AE49" s="201">
        <f t="shared" si="5"/>
        <v>2.6743075453677045E-2</v>
      </c>
    </row>
    <row r="50" spans="15:31" ht="20.25" thickBot="1" x14ac:dyDescent="0.35">
      <c r="O50" s="272" t="s">
        <v>83</v>
      </c>
      <c r="P50" s="272"/>
      <c r="T50" s="197" t="s">
        <v>110</v>
      </c>
      <c r="W50" s="196">
        <v>42213</v>
      </c>
      <c r="X50" s="13">
        <v>20.77</v>
      </c>
      <c r="Y50" s="13">
        <v>21.57</v>
      </c>
      <c r="Z50" s="13">
        <v>20.440000000000001</v>
      </c>
      <c r="AA50" s="13">
        <v>21.2</v>
      </c>
      <c r="AB50" s="140">
        <v>11840500</v>
      </c>
      <c r="AC50" s="13">
        <v>20.94</v>
      </c>
      <c r="AD50">
        <f t="shared" si="4"/>
        <v>1.129999999999999</v>
      </c>
      <c r="AE50" s="201">
        <f t="shared" si="5"/>
        <v>2.4461839530332652E-2</v>
      </c>
    </row>
    <row r="51" spans="15:31" ht="15.75" thickTop="1" x14ac:dyDescent="0.25">
      <c r="O51" s="128">
        <v>1.1000000000000001</v>
      </c>
      <c r="P51" s="128">
        <f>O51*$Q$4</f>
        <v>18.326000000000001</v>
      </c>
      <c r="T51" s="198" t="s">
        <v>126</v>
      </c>
      <c r="U51" s="192">
        <v>14.98</v>
      </c>
      <c r="W51" s="196">
        <v>42212</v>
      </c>
      <c r="X51" s="13">
        <v>21.1</v>
      </c>
      <c r="Y51" s="13">
        <v>21.22</v>
      </c>
      <c r="Z51" s="13">
        <v>20.57</v>
      </c>
      <c r="AA51" s="13">
        <v>20.69</v>
      </c>
      <c r="AB51" s="140">
        <v>9137000</v>
      </c>
      <c r="AC51" s="13">
        <v>20.440000000000001</v>
      </c>
      <c r="AD51">
        <f t="shared" si="4"/>
        <v>0.64999999999999858</v>
      </c>
      <c r="AE51" s="201">
        <f t="shared" si="5"/>
        <v>-3.3569739952718503E-2</v>
      </c>
    </row>
    <row r="52" spans="15:31" x14ac:dyDescent="0.25">
      <c r="O52" s="128">
        <v>1.0900000000000001</v>
      </c>
      <c r="P52" s="128">
        <f t="shared" ref="P52:P71" si="6">O52*$Q$4</f>
        <v>18.159400000000002</v>
      </c>
      <c r="T52" s="199" t="s">
        <v>127</v>
      </c>
      <c r="U52" s="193">
        <v>14.75</v>
      </c>
      <c r="W52" s="196">
        <v>42209</v>
      </c>
      <c r="X52" s="13">
        <v>22.06</v>
      </c>
      <c r="Y52" s="13">
        <v>22.1</v>
      </c>
      <c r="Z52" s="13">
        <v>21.1</v>
      </c>
      <c r="AA52" s="13">
        <v>21.41</v>
      </c>
      <c r="AB52" s="140">
        <v>13124600</v>
      </c>
      <c r="AC52" s="13">
        <v>21.15</v>
      </c>
      <c r="AD52">
        <f t="shared" si="4"/>
        <v>1</v>
      </c>
      <c r="AE52" s="201">
        <f t="shared" si="5"/>
        <v>-3.1149793861658281E-2</v>
      </c>
    </row>
    <row r="53" spans="15:31" x14ac:dyDescent="0.25">
      <c r="O53" s="128">
        <v>1.08</v>
      </c>
      <c r="P53" s="128">
        <f t="shared" si="6"/>
        <v>17.992800000000003</v>
      </c>
      <c r="T53" s="199" t="s">
        <v>128</v>
      </c>
      <c r="U53" s="193" t="s">
        <v>204</v>
      </c>
      <c r="W53" s="196">
        <v>42208</v>
      </c>
      <c r="X53" s="13">
        <v>22.36</v>
      </c>
      <c r="Y53" s="13">
        <v>22.48</v>
      </c>
      <c r="Z53" s="13">
        <v>21.72</v>
      </c>
      <c r="AA53" s="13">
        <v>22.1</v>
      </c>
      <c r="AB53" s="140">
        <v>12029000</v>
      </c>
      <c r="AC53" s="13">
        <v>21.83</v>
      </c>
      <c r="AD53">
        <f t="shared" si="4"/>
        <v>0.76000000000000156</v>
      </c>
      <c r="AE53" s="201">
        <f t="shared" si="5"/>
        <v>-1.0874490258269254E-2</v>
      </c>
    </row>
    <row r="54" spans="15:31" x14ac:dyDescent="0.25">
      <c r="O54" s="128">
        <v>1.07</v>
      </c>
      <c r="P54" s="128">
        <f t="shared" si="6"/>
        <v>17.8262</v>
      </c>
      <c r="T54" s="199" t="s">
        <v>129</v>
      </c>
      <c r="U54" s="193" t="s">
        <v>205</v>
      </c>
      <c r="W54" s="196">
        <v>42207</v>
      </c>
      <c r="X54" s="13">
        <v>23.07</v>
      </c>
      <c r="Y54" s="13">
        <v>23.11</v>
      </c>
      <c r="Z54" s="13">
        <v>22.23</v>
      </c>
      <c r="AA54" s="13">
        <v>22.34</v>
      </c>
      <c r="AB54" s="140">
        <v>11190200</v>
      </c>
      <c r="AC54" s="13">
        <v>22.07</v>
      </c>
      <c r="AD54">
        <f t="shared" si="4"/>
        <v>0.87999999999999901</v>
      </c>
      <c r="AE54" s="201">
        <f t="shared" si="5"/>
        <v>-3.582350371341203E-2</v>
      </c>
    </row>
    <row r="55" spans="15:31" x14ac:dyDescent="0.25">
      <c r="O55" s="128">
        <v>1.06</v>
      </c>
      <c r="P55" s="128">
        <f t="shared" si="6"/>
        <v>17.659600000000001</v>
      </c>
      <c r="T55" s="199" t="s">
        <v>130</v>
      </c>
      <c r="U55" s="193">
        <v>25.2</v>
      </c>
      <c r="W55" s="196">
        <v>42206</v>
      </c>
      <c r="X55" s="13">
        <v>23.37</v>
      </c>
      <c r="Y55" s="13">
        <v>23.59</v>
      </c>
      <c r="Z55" s="13">
        <v>23.1</v>
      </c>
      <c r="AA55" s="13">
        <v>23.17</v>
      </c>
      <c r="AB55" s="140">
        <v>9206200</v>
      </c>
      <c r="AC55" s="13">
        <v>22.89</v>
      </c>
      <c r="AD55">
        <f t="shared" si="4"/>
        <v>0.48999999999999844</v>
      </c>
      <c r="AE55" s="201">
        <f t="shared" si="5"/>
        <v>-3.0487804878048808E-3</v>
      </c>
    </row>
    <row r="56" spans="15:31" x14ac:dyDescent="0.25">
      <c r="O56" s="128">
        <v>1.05</v>
      </c>
      <c r="P56" s="128">
        <f t="shared" si="6"/>
        <v>17.493000000000002</v>
      </c>
      <c r="T56" s="199" t="s">
        <v>131</v>
      </c>
      <c r="U56" s="193">
        <v>1.27922</v>
      </c>
      <c r="W56" s="196">
        <v>42205</v>
      </c>
      <c r="X56" s="13">
        <v>23.59</v>
      </c>
      <c r="Y56" s="13">
        <v>23.6</v>
      </c>
      <c r="Z56" s="13">
        <v>23.06</v>
      </c>
      <c r="AA56" s="13">
        <v>23.24</v>
      </c>
      <c r="AB56" s="140">
        <v>8700400</v>
      </c>
      <c r="AC56" s="13">
        <v>22.96</v>
      </c>
      <c r="AD56">
        <f t="shared" si="4"/>
        <v>0.5400000000000027</v>
      </c>
      <c r="AE56" s="201">
        <f t="shared" si="5"/>
        <v>-1.4169171318162199E-2</v>
      </c>
    </row>
    <row r="57" spans="15:31" x14ac:dyDescent="0.25">
      <c r="O57" s="128">
        <v>1.04</v>
      </c>
      <c r="P57" s="128">
        <f t="shared" si="6"/>
        <v>17.3264</v>
      </c>
      <c r="T57" s="199" t="s">
        <v>157</v>
      </c>
      <c r="U57" s="193" t="s">
        <v>206</v>
      </c>
      <c r="W57" s="196">
        <v>42202</v>
      </c>
      <c r="X57" s="13">
        <v>24.2</v>
      </c>
      <c r="Y57" s="13">
        <v>24.24</v>
      </c>
      <c r="Z57" s="13">
        <v>23.55</v>
      </c>
      <c r="AA57" s="13">
        <v>23.57</v>
      </c>
      <c r="AB57" s="140">
        <v>6230600</v>
      </c>
      <c r="AC57" s="13">
        <v>23.29</v>
      </c>
      <c r="AD57">
        <f t="shared" si="4"/>
        <v>0.68999999999999773</v>
      </c>
      <c r="AE57" s="201">
        <f t="shared" si="5"/>
        <v>-2.8773978315262738E-2</v>
      </c>
    </row>
    <row r="58" spans="15:31" x14ac:dyDescent="0.25">
      <c r="O58" s="128">
        <v>1.03</v>
      </c>
      <c r="P58" s="128">
        <f t="shared" si="6"/>
        <v>17.159800000000001</v>
      </c>
      <c r="T58" s="199"/>
      <c r="U58" s="193"/>
      <c r="W58" s="196">
        <v>42201</v>
      </c>
      <c r="X58" s="13">
        <v>24.65</v>
      </c>
      <c r="Y58" s="13">
        <v>24.68</v>
      </c>
      <c r="Z58" s="13">
        <v>24.16</v>
      </c>
      <c r="AA58" s="13">
        <v>24.27</v>
      </c>
      <c r="AB58" s="140">
        <v>6634000</v>
      </c>
      <c r="AC58" s="13">
        <v>23.98</v>
      </c>
      <c r="AD58">
        <f t="shared" si="4"/>
        <v>0.51999999999999957</v>
      </c>
      <c r="AE58" s="201">
        <f t="shared" si="5"/>
        <v>-5.3919535462463308E-3</v>
      </c>
    </row>
    <row r="59" spans="15:31" x14ac:dyDescent="0.25">
      <c r="O59" s="128">
        <v>1.02</v>
      </c>
      <c r="P59" s="128">
        <f t="shared" si="6"/>
        <v>16.993200000000002</v>
      </c>
      <c r="T59" s="199" t="s">
        <v>133</v>
      </c>
      <c r="U59" s="193" t="s">
        <v>207</v>
      </c>
      <c r="W59" s="196">
        <v>42200</v>
      </c>
      <c r="X59" s="13">
        <v>24.97</v>
      </c>
      <c r="Y59" s="13">
        <v>25.1</v>
      </c>
      <c r="Z59" s="13">
        <v>24.21</v>
      </c>
      <c r="AA59" s="13">
        <v>24.4</v>
      </c>
      <c r="AB59" s="140">
        <v>8365100</v>
      </c>
      <c r="AC59" s="13">
        <v>24.11</v>
      </c>
      <c r="AD59">
        <f t="shared" si="4"/>
        <v>0.89000000000000057</v>
      </c>
      <c r="AE59" s="201">
        <f t="shared" si="5"/>
        <v>-2.7037933817594895E-2</v>
      </c>
    </row>
    <row r="60" spans="15:31" x14ac:dyDescent="0.25">
      <c r="O60" s="128">
        <v>1.01</v>
      </c>
      <c r="P60" s="128">
        <f t="shared" si="6"/>
        <v>16.826599999999999</v>
      </c>
      <c r="T60" s="199" t="s">
        <v>134</v>
      </c>
      <c r="U60" s="193" t="s">
        <v>208</v>
      </c>
      <c r="W60" s="196">
        <v>42199</v>
      </c>
      <c r="X60" s="13">
        <v>24.72</v>
      </c>
      <c r="Y60" s="13">
        <v>25.25</v>
      </c>
      <c r="Z60" s="13">
        <v>24.62</v>
      </c>
      <c r="AA60" s="13">
        <v>25.08</v>
      </c>
      <c r="AB60" s="140">
        <v>9034300</v>
      </c>
      <c r="AC60" s="13">
        <v>24.78</v>
      </c>
      <c r="AD60">
        <f t="shared" si="4"/>
        <v>0.62999999999999901</v>
      </c>
      <c r="AE60" s="201">
        <f t="shared" si="5"/>
        <v>1.4326647564469885E-2</v>
      </c>
    </row>
    <row r="61" spans="15:31" x14ac:dyDescent="0.25">
      <c r="O61" s="128">
        <v>1</v>
      </c>
      <c r="P61" s="128">
        <f t="shared" si="6"/>
        <v>16.66</v>
      </c>
      <c r="T61" s="199" t="s">
        <v>135</v>
      </c>
      <c r="U61" s="194">
        <v>15640604</v>
      </c>
      <c r="W61" s="196">
        <v>42198</v>
      </c>
      <c r="X61" s="13">
        <v>24.38</v>
      </c>
      <c r="Y61" s="13">
        <v>24.77</v>
      </c>
      <c r="Z61" s="13">
        <v>24.32</v>
      </c>
      <c r="AA61" s="13">
        <v>24.73</v>
      </c>
      <c r="AB61" s="140">
        <v>5953300</v>
      </c>
      <c r="AC61" s="13">
        <v>24.43</v>
      </c>
      <c r="AD61">
        <f t="shared" si="4"/>
        <v>0.44999999999999929</v>
      </c>
      <c r="AE61" s="201">
        <f t="shared" si="5"/>
        <v>1.1175496688741626E-2</v>
      </c>
    </row>
    <row r="62" spans="15:31" x14ac:dyDescent="0.25">
      <c r="O62" s="128">
        <v>0.99</v>
      </c>
      <c r="P62" s="128">
        <f t="shared" si="6"/>
        <v>16.493400000000001</v>
      </c>
      <c r="T62" s="199" t="s">
        <v>140</v>
      </c>
      <c r="U62" s="194">
        <v>11646000</v>
      </c>
      <c r="W62" s="196">
        <v>42195</v>
      </c>
      <c r="X62" s="13">
        <v>24.98</v>
      </c>
      <c r="Y62" s="13">
        <v>25.23</v>
      </c>
      <c r="Z62" s="13">
        <v>24.35</v>
      </c>
      <c r="AA62" s="13">
        <v>24.46</v>
      </c>
      <c r="AB62" s="140">
        <v>6841800</v>
      </c>
      <c r="AC62" s="13">
        <v>24.16</v>
      </c>
      <c r="AD62">
        <f t="shared" si="4"/>
        <v>0.87999999999999901</v>
      </c>
      <c r="AE62" s="201">
        <f t="shared" si="5"/>
        <v>-1.3071895424836666E-2</v>
      </c>
    </row>
    <row r="63" spans="15:31" x14ac:dyDescent="0.25">
      <c r="O63" s="128">
        <v>0.98</v>
      </c>
      <c r="P63" s="128">
        <f t="shared" si="6"/>
        <v>16.326799999999999</v>
      </c>
      <c r="T63" s="199" t="s">
        <v>136</v>
      </c>
      <c r="U63" s="193" t="s">
        <v>209</v>
      </c>
      <c r="W63" s="196">
        <v>42194</v>
      </c>
      <c r="X63" s="13">
        <v>25.22</v>
      </c>
      <c r="Y63" s="13">
        <v>25.38</v>
      </c>
      <c r="Z63" s="13">
        <v>24.75</v>
      </c>
      <c r="AA63" s="13">
        <v>24.78</v>
      </c>
      <c r="AB63" s="140">
        <v>9405400</v>
      </c>
      <c r="AC63" s="13">
        <v>24.48</v>
      </c>
      <c r="AD63">
        <f t="shared" si="4"/>
        <v>0.62999999999999901</v>
      </c>
      <c r="AE63" s="201">
        <f t="shared" si="5"/>
        <v>2.0466639377814122E-3</v>
      </c>
    </row>
    <row r="64" spans="15:31" x14ac:dyDescent="0.25">
      <c r="O64" s="128">
        <v>0.97</v>
      </c>
      <c r="P64" s="128">
        <f t="shared" si="6"/>
        <v>16.1602</v>
      </c>
      <c r="T64" s="199" t="s">
        <v>141</v>
      </c>
      <c r="U64" s="193">
        <v>14.68</v>
      </c>
      <c r="W64" s="196">
        <v>42193</v>
      </c>
      <c r="X64" s="13">
        <v>25.52</v>
      </c>
      <c r="Y64" s="13">
        <v>25.66</v>
      </c>
      <c r="Z64" s="13">
        <v>24.54</v>
      </c>
      <c r="AA64" s="13">
        <v>24.73</v>
      </c>
      <c r="AB64" s="140">
        <v>7133500</v>
      </c>
      <c r="AC64" s="13">
        <v>24.43</v>
      </c>
      <c r="AD64">
        <f t="shared" si="4"/>
        <v>1.120000000000001</v>
      </c>
      <c r="AE64" s="201">
        <f t="shared" si="5"/>
        <v>-3.818897637795271E-2</v>
      </c>
    </row>
    <row r="65" spans="15:31" x14ac:dyDescent="0.25">
      <c r="O65" s="128">
        <v>0.96</v>
      </c>
      <c r="P65" s="128">
        <f t="shared" si="6"/>
        <v>15.993599999999999</v>
      </c>
      <c r="T65" s="199" t="s">
        <v>142</v>
      </c>
      <c r="U65" s="193">
        <v>1.03</v>
      </c>
      <c r="W65" s="196">
        <v>42192</v>
      </c>
      <c r="X65" s="13">
        <v>25.07</v>
      </c>
      <c r="Y65" s="13">
        <v>25.84</v>
      </c>
      <c r="Z65" s="13">
        <v>24.45</v>
      </c>
      <c r="AA65" s="13">
        <v>25.71</v>
      </c>
      <c r="AB65" s="140">
        <v>8451100</v>
      </c>
      <c r="AC65" s="13">
        <v>25.4</v>
      </c>
      <c r="AD65">
        <f t="shared" si="4"/>
        <v>1.3900000000000006</v>
      </c>
      <c r="AE65" s="201">
        <f t="shared" si="5"/>
        <v>2.3368251410152974E-2</v>
      </c>
    </row>
    <row r="66" spans="15:31" x14ac:dyDescent="0.25">
      <c r="O66" s="128">
        <v>0.95</v>
      </c>
      <c r="P66" s="128">
        <f t="shared" si="6"/>
        <v>15.827</v>
      </c>
      <c r="T66" s="199" t="s">
        <v>137</v>
      </c>
      <c r="U66" s="193" t="s">
        <v>210</v>
      </c>
      <c r="W66" s="196">
        <v>42191</v>
      </c>
      <c r="X66" s="13">
        <v>25.28</v>
      </c>
      <c r="Y66" s="13">
        <v>25.48</v>
      </c>
      <c r="Z66" s="13">
        <v>25.05</v>
      </c>
      <c r="AA66" s="13">
        <v>25.12</v>
      </c>
      <c r="AB66" s="140">
        <v>6449200</v>
      </c>
      <c r="AC66" s="13">
        <v>24.82</v>
      </c>
      <c r="AD66">
        <f t="shared" si="4"/>
        <v>0.42999999999999972</v>
      </c>
      <c r="AE66" s="201">
        <f t="shared" si="5"/>
        <v>-2.3603461841070095E-2</v>
      </c>
    </row>
    <row r="67" spans="15:31" x14ac:dyDescent="0.25">
      <c r="O67" s="128">
        <v>0.94</v>
      </c>
      <c r="P67" s="128">
        <f t="shared" si="6"/>
        <v>15.660399999999999</v>
      </c>
      <c r="W67" s="196">
        <v>42187</v>
      </c>
      <c r="X67" s="13">
        <v>25.87</v>
      </c>
      <c r="Y67" s="13">
        <v>26.38</v>
      </c>
      <c r="Z67" s="13">
        <v>25.67</v>
      </c>
      <c r="AA67" s="13">
        <v>25.73</v>
      </c>
      <c r="AB67" s="140">
        <v>6216200</v>
      </c>
      <c r="AC67" s="13">
        <v>25.42</v>
      </c>
      <c r="AD67">
        <f t="shared" si="4"/>
        <v>0.7099999999999973</v>
      </c>
      <c r="AE67" s="201">
        <f t="shared" si="5"/>
        <v>-2.3547880690737433E-3</v>
      </c>
    </row>
    <row r="68" spans="15:31" x14ac:dyDescent="0.25">
      <c r="O68" s="128">
        <v>0.93</v>
      </c>
      <c r="P68" s="128">
        <f t="shared" si="6"/>
        <v>15.4938</v>
      </c>
      <c r="W68" s="196">
        <v>42186</v>
      </c>
      <c r="X68" s="13">
        <v>26.59</v>
      </c>
      <c r="Y68" s="13">
        <v>26.61</v>
      </c>
      <c r="Z68" s="13">
        <v>25.6</v>
      </c>
      <c r="AA68" s="13">
        <v>25.79</v>
      </c>
      <c r="AB68" s="140">
        <v>8710900</v>
      </c>
      <c r="AC68" s="13">
        <v>25.48</v>
      </c>
      <c r="AD68">
        <f t="shared" si="4"/>
        <v>1.009999999999998</v>
      </c>
      <c r="AE68" s="201" t="e">
        <f t="shared" si="5"/>
        <v>#DIV/0!</v>
      </c>
    </row>
    <row r="69" spans="15:31" x14ac:dyDescent="0.25">
      <c r="O69" s="128">
        <v>0.92</v>
      </c>
      <c r="P69" s="128">
        <f t="shared" si="6"/>
        <v>15.327200000000001</v>
      </c>
      <c r="W69" s="13" t="s">
        <v>153</v>
      </c>
      <c r="X69" s="13"/>
      <c r="Y69" s="13"/>
      <c r="Z69" s="13"/>
      <c r="AA69" s="13"/>
      <c r="AB69" s="13"/>
      <c r="AC69" s="13"/>
      <c r="AD69">
        <f t="shared" si="4"/>
        <v>0</v>
      </c>
      <c r="AE69" s="201" t="e">
        <f t="shared" si="5"/>
        <v>#DIV/0!</v>
      </c>
    </row>
    <row r="70" spans="15:31" x14ac:dyDescent="0.25">
      <c r="O70" s="128">
        <v>0.91</v>
      </c>
      <c r="P70" s="128">
        <f t="shared" si="6"/>
        <v>15.160600000000001</v>
      </c>
    </row>
    <row r="71" spans="15:31" x14ac:dyDescent="0.25">
      <c r="O71" s="128">
        <v>0.9</v>
      </c>
      <c r="P71" s="128">
        <f t="shared" si="6"/>
        <v>14.994</v>
      </c>
    </row>
  </sheetData>
  <mergeCells count="3">
    <mergeCell ref="O50:P50"/>
    <mergeCell ref="G7:G8"/>
    <mergeCell ref="G10:G16"/>
  </mergeCells>
  <conditionalFormatting sqref="Q7">
    <cfRule type="expression" dxfId="51" priority="6">
      <formula>Q7&gt;0</formula>
    </cfRule>
    <cfRule type="expression" dxfId="50" priority="7">
      <formula>Q7&lt;0</formula>
    </cfRule>
  </conditionalFormatting>
  <conditionalFormatting sqref="O51:O71">
    <cfRule type="colorScale" priority="4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P51:P71">
    <cfRule type="colorScale" priority="3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AD1:AD1048576">
    <cfRule type="dataBar" priority="2">
      <dataBar>
        <cfvo type="min"/>
        <cfvo type="max"/>
        <color rgb="FFFF555A"/>
      </dataBar>
      <extLst>
        <ext xmlns:x14="http://schemas.microsoft.com/office/spreadsheetml/2009/9/main" uri="{B025F937-C7B1-47D3-B67F-A62EFF666E3E}">
          <x14:id>{C8DFB105-6FDF-45F6-A8C4-AC09349E11B6}</x14:id>
        </ext>
      </extLst>
    </cfRule>
  </conditionalFormatting>
  <conditionalFormatting sqref="AE1:AE1048576">
    <cfRule type="iconSet" priority="1">
      <iconSet iconSet="3Arrows">
        <cfvo type="percent" val="0"/>
        <cfvo type="num" val="0"/>
        <cfvo type="num" val="0"/>
      </iconSet>
    </cfRule>
  </conditionalFormatting>
  <hyperlinks>
    <hyperlink ref="A3" location="ACTIVE!A1" display="Back"/>
  </hyperlinks>
  <pageMargins left="0.7" right="0.7" top="0.75" bottom="0.75" header="0.3" footer="0.3"/>
  <pageSetup orientation="portrait" horizontalDpi="1200" verticalDpi="1200" r:id="rId1"/>
  <drawing r:id="rId2"/>
  <extLst>
    <ext xmlns:x14="http://schemas.microsoft.com/office/spreadsheetml/2009/9/main" uri="{78C0D931-6437-407d-A8EE-F0AAD7539E65}">
      <x14:conditionalFormattings>
        <x14:conditionalFormatting xmlns:xm="http://schemas.microsoft.com/office/excel/2006/main">
          <x14:cfRule type="dataBar" id="{C8DFB105-6FDF-45F6-A8C4-AC09349E11B6}">
            <x14:dataBar minLength="0" maxLength="100" border="1" negativeBarBorderColorSameAsPositive="0">
              <x14:cfvo type="autoMin"/>
              <x14:cfvo type="autoMax"/>
              <x14:borderColor rgb="FFFF555A"/>
              <x14:negativeFillColor rgb="FFFF0000"/>
              <x14:negativeBorderColor rgb="FFFF0000"/>
              <x14:axisColor rgb="FF000000"/>
            </x14:dataBar>
          </x14:cfRule>
          <xm:sqref>AD1:AD1048576</xm:sqref>
        </x14:conditionalFormatting>
      </x14:conditionalFormattings>
    </ext>
  </extLst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"/>
  <dimension ref="A1:AE68"/>
  <sheetViews>
    <sheetView workbookViewId="0">
      <pane ySplit="1" topLeftCell="A2" activePane="bottomLeft" state="frozen"/>
      <selection activeCell="A2" sqref="A2"/>
      <selection pane="bottomLeft" activeCell="A3" sqref="A3"/>
    </sheetView>
  </sheetViews>
  <sheetFormatPr defaultRowHeight="15" x14ac:dyDescent="0.25"/>
  <cols>
    <col min="4" max="5" width="9.140625" style="2"/>
    <col min="6" max="6" width="9.85546875" style="2" bestFit="1" customWidth="1"/>
    <col min="9" max="11" width="9.140625" style="2"/>
    <col min="17" max="17" width="9.5703125" bestFit="1" customWidth="1"/>
    <col min="20" max="20" width="13.7109375" bestFit="1" customWidth="1"/>
    <col min="21" max="21" width="27.28515625" style="49" bestFit="1" customWidth="1"/>
    <col min="23" max="23" width="10.5703125" style="45" customWidth="1"/>
    <col min="24" max="27" width="6" style="2" bestFit="1" customWidth="1"/>
    <col min="28" max="28" width="10.140625" bestFit="1" customWidth="1"/>
    <col min="29" max="29" width="10.28515625" bestFit="1" customWidth="1"/>
  </cols>
  <sheetData>
    <row r="1" spans="1:31" s="15" customFormat="1" x14ac:dyDescent="0.25">
      <c r="A1" s="15" t="s">
        <v>1</v>
      </c>
      <c r="B1" s="15" t="s">
        <v>2</v>
      </c>
      <c r="C1" s="15" t="s">
        <v>4</v>
      </c>
      <c r="D1" s="26" t="s">
        <v>5</v>
      </c>
      <c r="E1" s="26" t="s">
        <v>116</v>
      </c>
      <c r="F1" s="26" t="s">
        <v>60</v>
      </c>
      <c r="G1" s="15" t="s">
        <v>3</v>
      </c>
      <c r="H1" s="15" t="s">
        <v>6</v>
      </c>
      <c r="I1" s="26" t="s">
        <v>7</v>
      </c>
      <c r="J1" s="26" t="s">
        <v>117</v>
      </c>
      <c r="K1" s="26" t="s">
        <v>61</v>
      </c>
      <c r="L1" s="20" t="s">
        <v>37</v>
      </c>
      <c r="M1" s="20" t="s">
        <v>38</v>
      </c>
      <c r="T1" s="15" t="s">
        <v>112</v>
      </c>
      <c r="U1" s="48"/>
      <c r="W1" s="185" t="s">
        <v>145</v>
      </c>
      <c r="X1" s="156" t="s">
        <v>146</v>
      </c>
      <c r="Y1" s="156" t="s">
        <v>147</v>
      </c>
      <c r="Z1" s="156" t="s">
        <v>148</v>
      </c>
      <c r="AA1" s="156" t="s">
        <v>149</v>
      </c>
      <c r="AB1" s="153" t="s">
        <v>150</v>
      </c>
      <c r="AC1" s="153" t="s">
        <v>151</v>
      </c>
      <c r="AD1" s="15" t="s">
        <v>221</v>
      </c>
      <c r="AE1" s="15" t="s">
        <v>223</v>
      </c>
    </row>
    <row r="2" spans="1:31" x14ac:dyDescent="0.25">
      <c r="A2" s="6" t="s">
        <v>17</v>
      </c>
      <c r="B2" s="1">
        <v>42153</v>
      </c>
      <c r="C2" s="7">
        <v>1</v>
      </c>
      <c r="D2" s="60">
        <v>20.3</v>
      </c>
      <c r="E2" s="60">
        <v>0</v>
      </c>
      <c r="F2" s="60">
        <f>C2*D2</f>
        <v>20.3</v>
      </c>
      <c r="G2" s="108">
        <v>42235</v>
      </c>
      <c r="H2" s="8">
        <v>600</v>
      </c>
      <c r="I2" s="19">
        <v>17.55</v>
      </c>
      <c r="J2" s="19">
        <v>0.19</v>
      </c>
      <c r="K2" s="19">
        <f t="shared" ref="K2:K3" si="0">H2*I2-J2</f>
        <v>10529.81</v>
      </c>
      <c r="L2" t="s">
        <v>86</v>
      </c>
      <c r="O2" s="15" t="s">
        <v>57</v>
      </c>
      <c r="Q2">
        <f>C34-H34</f>
        <v>4339</v>
      </c>
      <c r="T2" s="15"/>
      <c r="W2" s="186">
        <v>42279</v>
      </c>
      <c r="X2" s="57">
        <v>14.64</v>
      </c>
      <c r="Y2" s="57">
        <v>15.41</v>
      </c>
      <c r="Z2" s="57">
        <v>14.53</v>
      </c>
      <c r="AA2" s="57">
        <v>15.4</v>
      </c>
      <c r="AB2" s="149">
        <v>5478200</v>
      </c>
      <c r="AC2" s="12">
        <v>15.4</v>
      </c>
      <c r="AD2" s="2">
        <f>Y2-Z2</f>
        <v>0.88000000000000078</v>
      </c>
      <c r="AE2" s="201">
        <f>AC2/AC3-1</f>
        <v>4.5485403937542523E-2</v>
      </c>
    </row>
    <row r="3" spans="1:31" x14ac:dyDescent="0.25">
      <c r="A3" s="28" t="s">
        <v>75</v>
      </c>
      <c r="B3" s="1">
        <v>42164</v>
      </c>
      <c r="C3" s="7">
        <v>10</v>
      </c>
      <c r="D3" s="60">
        <v>19.79</v>
      </c>
      <c r="E3" s="60">
        <v>0</v>
      </c>
      <c r="F3" s="60">
        <f t="shared" ref="F3:F24" si="1">C3*D3</f>
        <v>197.89999999999998</v>
      </c>
      <c r="G3" s="108">
        <v>42235</v>
      </c>
      <c r="H3" s="8">
        <v>400</v>
      </c>
      <c r="I3" s="19">
        <v>17.559999999999999</v>
      </c>
      <c r="J3" s="19">
        <v>0.13</v>
      </c>
      <c r="K3" s="19">
        <f t="shared" si="0"/>
        <v>7023.869999999999</v>
      </c>
      <c r="O3" s="15" t="s">
        <v>80</v>
      </c>
      <c r="Q3" s="2">
        <f>(F34-K34)/Q2</f>
        <v>17.85189444572482</v>
      </c>
      <c r="W3" s="186">
        <v>42278</v>
      </c>
      <c r="X3" s="57">
        <v>14.66</v>
      </c>
      <c r="Y3" s="57">
        <v>15.05</v>
      </c>
      <c r="Z3" s="57">
        <v>14.35</v>
      </c>
      <c r="AA3" s="57">
        <v>14.73</v>
      </c>
      <c r="AB3" s="149">
        <v>5078200</v>
      </c>
      <c r="AC3" s="12">
        <v>14.73</v>
      </c>
      <c r="AD3" s="2">
        <f t="shared" ref="AD3:AD66" si="2">Y3-Z3</f>
        <v>0.70000000000000107</v>
      </c>
      <c r="AE3" s="201">
        <f t="shared" ref="AE3:AE66" si="3">AC3/AC4-1</f>
        <v>8.9041095890411981E-3</v>
      </c>
    </row>
    <row r="4" spans="1:31" x14ac:dyDescent="0.25">
      <c r="B4" s="1">
        <v>42164</v>
      </c>
      <c r="C4" s="164">
        <v>50</v>
      </c>
      <c r="D4" s="165">
        <v>19.7</v>
      </c>
      <c r="E4" s="165">
        <v>0</v>
      </c>
      <c r="F4" s="165">
        <f t="shared" si="1"/>
        <v>985</v>
      </c>
      <c r="G4" s="1">
        <v>42265</v>
      </c>
      <c r="H4" s="125">
        <v>411</v>
      </c>
      <c r="I4" s="60">
        <v>15.83</v>
      </c>
      <c r="J4" s="60">
        <v>0.12</v>
      </c>
      <c r="K4" s="60">
        <f>H4*I4-J4</f>
        <v>6506.01</v>
      </c>
      <c r="O4" s="15" t="s">
        <v>66</v>
      </c>
      <c r="Q4" s="79">
        <v>15.4</v>
      </c>
      <c r="T4" s="1">
        <v>42263</v>
      </c>
      <c r="U4" s="49" t="s">
        <v>120</v>
      </c>
      <c r="W4" s="186">
        <v>42277</v>
      </c>
      <c r="X4" s="57">
        <v>14.44</v>
      </c>
      <c r="Y4" s="57">
        <v>14.73</v>
      </c>
      <c r="Z4" s="57">
        <v>14.34</v>
      </c>
      <c r="AA4" s="57">
        <v>14.6</v>
      </c>
      <c r="AB4" s="149">
        <v>6181900</v>
      </c>
      <c r="AC4" s="12">
        <v>14.6</v>
      </c>
      <c r="AD4" s="2">
        <f t="shared" si="2"/>
        <v>0.39000000000000057</v>
      </c>
      <c r="AE4" s="201">
        <f t="shared" si="3"/>
        <v>2.0979020979020824E-2</v>
      </c>
    </row>
    <row r="5" spans="1:31" x14ac:dyDescent="0.25">
      <c r="B5" s="1">
        <v>42166</v>
      </c>
      <c r="C5">
        <v>39</v>
      </c>
      <c r="D5" s="2">
        <v>19.25</v>
      </c>
      <c r="E5" s="2">
        <v>0</v>
      </c>
      <c r="F5" s="2">
        <f t="shared" si="1"/>
        <v>750.75</v>
      </c>
      <c r="G5" s="1">
        <v>42284</v>
      </c>
      <c r="H5" s="252">
        <v>650</v>
      </c>
      <c r="I5" s="165">
        <v>15.07</v>
      </c>
      <c r="J5" s="165">
        <v>0.18</v>
      </c>
      <c r="K5" s="165">
        <f>H5*I5-J5</f>
        <v>9795.32</v>
      </c>
      <c r="O5" s="15" t="s">
        <v>67</v>
      </c>
      <c r="Q5" s="2">
        <f>Q4*Q2</f>
        <v>66820.600000000006</v>
      </c>
      <c r="T5" s="1">
        <v>42313</v>
      </c>
      <c r="U5" s="49" t="s">
        <v>187</v>
      </c>
      <c r="W5" s="186">
        <v>42276</v>
      </c>
      <c r="X5" s="57">
        <v>14.44</v>
      </c>
      <c r="Y5" s="57">
        <v>14.49</v>
      </c>
      <c r="Z5" s="57">
        <v>14.21</v>
      </c>
      <c r="AA5" s="57">
        <v>14.3</v>
      </c>
      <c r="AB5" s="149">
        <v>4849100</v>
      </c>
      <c r="AC5" s="12">
        <v>14.3</v>
      </c>
      <c r="AD5" s="2">
        <f t="shared" si="2"/>
        <v>0.27999999999999936</v>
      </c>
      <c r="AE5" s="201">
        <f t="shared" si="3"/>
        <v>-3.4843205574912606E-3</v>
      </c>
    </row>
    <row r="6" spans="1:31" x14ac:dyDescent="0.25">
      <c r="B6" s="1">
        <v>42174</v>
      </c>
      <c r="C6">
        <v>20</v>
      </c>
      <c r="D6" s="2">
        <v>19.059999999999999</v>
      </c>
      <c r="E6" s="2">
        <v>0</v>
      </c>
      <c r="F6" s="2">
        <f t="shared" si="1"/>
        <v>381.2</v>
      </c>
      <c r="G6" s="1">
        <v>42284</v>
      </c>
      <c r="H6" s="253">
        <v>100</v>
      </c>
      <c r="I6" s="251">
        <v>15.25</v>
      </c>
      <c r="J6" s="251">
        <v>0.03</v>
      </c>
      <c r="K6" s="251">
        <f>H6*I6-J6</f>
        <v>1524.97</v>
      </c>
      <c r="O6" s="15" t="s">
        <v>64</v>
      </c>
      <c r="Q6" s="2">
        <f>Q3*Q2</f>
        <v>77459.37</v>
      </c>
      <c r="W6" s="186">
        <v>42275</v>
      </c>
      <c r="X6" s="57">
        <v>14.36</v>
      </c>
      <c r="Y6" s="57">
        <v>14.54</v>
      </c>
      <c r="Z6" s="57">
        <v>14.26</v>
      </c>
      <c r="AA6" s="57">
        <v>14.35</v>
      </c>
      <c r="AB6" s="149">
        <v>6842000</v>
      </c>
      <c r="AC6" s="12">
        <v>14.35</v>
      </c>
      <c r="AD6" s="2">
        <f t="shared" si="2"/>
        <v>0.27999999999999936</v>
      </c>
      <c r="AE6" s="201">
        <f t="shared" si="3"/>
        <v>-3.4722222222223209E-3</v>
      </c>
    </row>
    <row r="7" spans="1:31" ht="15.75" x14ac:dyDescent="0.25">
      <c r="B7" s="1">
        <v>42177</v>
      </c>
      <c r="C7">
        <v>20</v>
      </c>
      <c r="D7" s="2">
        <v>18.899999999999999</v>
      </c>
      <c r="E7" s="2">
        <v>0</v>
      </c>
      <c r="F7" s="2">
        <f t="shared" si="1"/>
        <v>378</v>
      </c>
      <c r="O7" s="15" t="s">
        <v>65</v>
      </c>
      <c r="Q7" s="63">
        <f>Q5-Q6</f>
        <v>-10638.76999999999</v>
      </c>
      <c r="R7" s="219" t="s">
        <v>237</v>
      </c>
      <c r="W7" s="186">
        <v>42272</v>
      </c>
      <c r="X7" s="57">
        <v>14.57</v>
      </c>
      <c r="Y7" s="57">
        <v>14.67</v>
      </c>
      <c r="Z7" s="57">
        <v>14.32</v>
      </c>
      <c r="AA7" s="57">
        <v>14.4</v>
      </c>
      <c r="AB7" s="149">
        <v>4179100</v>
      </c>
      <c r="AC7" s="12">
        <v>14.4</v>
      </c>
      <c r="AD7" s="2">
        <f t="shared" si="2"/>
        <v>0.34999999999999964</v>
      </c>
      <c r="AE7" s="201">
        <f t="shared" si="3"/>
        <v>-4.1493775933609811E-3</v>
      </c>
    </row>
    <row r="8" spans="1:31" x14ac:dyDescent="0.25">
      <c r="B8" s="1">
        <v>42185</v>
      </c>
      <c r="C8">
        <v>50</v>
      </c>
      <c r="D8" s="2">
        <v>18.72</v>
      </c>
      <c r="E8" s="2">
        <v>0</v>
      </c>
      <c r="F8" s="2">
        <f t="shared" si="1"/>
        <v>936</v>
      </c>
      <c r="W8" s="186">
        <v>42271</v>
      </c>
      <c r="X8" s="57">
        <v>14.52</v>
      </c>
      <c r="Y8" s="57">
        <v>14.68</v>
      </c>
      <c r="Z8" s="57">
        <v>14.09</v>
      </c>
      <c r="AA8" s="57">
        <v>14.46</v>
      </c>
      <c r="AB8" s="149">
        <v>6051100</v>
      </c>
      <c r="AC8" s="12">
        <v>14.46</v>
      </c>
      <c r="AD8" s="2">
        <f t="shared" si="2"/>
        <v>0.58999999999999986</v>
      </c>
      <c r="AE8" s="201">
        <f t="shared" si="3"/>
        <v>-1.3642564802182733E-2</v>
      </c>
    </row>
    <row r="9" spans="1:31" x14ac:dyDescent="0.25">
      <c r="B9" s="1">
        <v>42187</v>
      </c>
      <c r="C9">
        <v>1000</v>
      </c>
      <c r="D9" s="2">
        <v>18.45</v>
      </c>
      <c r="E9" s="2">
        <v>0</v>
      </c>
      <c r="F9" s="2">
        <f t="shared" si="1"/>
        <v>18450</v>
      </c>
      <c r="W9" s="186">
        <v>42270</v>
      </c>
      <c r="X9" s="57">
        <v>14.79</v>
      </c>
      <c r="Y9" s="57">
        <v>15.14</v>
      </c>
      <c r="Z9" s="57">
        <v>14.57</v>
      </c>
      <c r="AA9" s="57">
        <v>14.66</v>
      </c>
      <c r="AB9" s="149">
        <v>5434600</v>
      </c>
      <c r="AC9" s="12">
        <v>14.66</v>
      </c>
      <c r="AD9" s="2">
        <f t="shared" si="2"/>
        <v>0.57000000000000028</v>
      </c>
      <c r="AE9" s="201">
        <f t="shared" si="3"/>
        <v>-8.789722785665921E-3</v>
      </c>
    </row>
    <row r="10" spans="1:31" x14ac:dyDescent="0.25">
      <c r="B10" s="1">
        <v>42187</v>
      </c>
      <c r="C10">
        <v>2000</v>
      </c>
      <c r="D10" s="2">
        <v>18.399999999999999</v>
      </c>
      <c r="E10" s="2">
        <v>0</v>
      </c>
      <c r="F10" s="2">
        <f t="shared" si="1"/>
        <v>36800</v>
      </c>
      <c r="W10" s="186">
        <v>42269</v>
      </c>
      <c r="X10" s="57">
        <v>15.26</v>
      </c>
      <c r="Y10" s="57">
        <v>15.27</v>
      </c>
      <c r="Z10" s="57">
        <v>14.34</v>
      </c>
      <c r="AA10" s="57">
        <v>14.79</v>
      </c>
      <c r="AB10" s="149">
        <v>8531500</v>
      </c>
      <c r="AC10" s="12">
        <v>14.79</v>
      </c>
      <c r="AD10" s="2">
        <f t="shared" si="2"/>
        <v>0.92999999999999972</v>
      </c>
      <c r="AE10" s="201">
        <f t="shared" si="3"/>
        <v>-3.7735849056603765E-2</v>
      </c>
    </row>
    <row r="11" spans="1:31" x14ac:dyDescent="0.25">
      <c r="B11" s="1">
        <v>42187</v>
      </c>
      <c r="C11">
        <v>210</v>
      </c>
      <c r="D11" s="2">
        <v>18.12</v>
      </c>
      <c r="E11" s="2">
        <v>0</v>
      </c>
      <c r="F11" s="2">
        <f t="shared" si="1"/>
        <v>3805.2000000000003</v>
      </c>
      <c r="T11" s="15"/>
      <c r="W11" s="186">
        <v>42268</v>
      </c>
      <c r="X11" s="57">
        <v>15.59</v>
      </c>
      <c r="Y11" s="57">
        <v>15.88</v>
      </c>
      <c r="Z11" s="57">
        <v>15.31</v>
      </c>
      <c r="AA11" s="57">
        <v>15.37</v>
      </c>
      <c r="AB11" s="149">
        <v>5296200</v>
      </c>
      <c r="AC11" s="12">
        <v>15.37</v>
      </c>
      <c r="AD11" s="2">
        <f t="shared" si="2"/>
        <v>0.57000000000000028</v>
      </c>
      <c r="AE11" s="201">
        <f t="shared" si="3"/>
        <v>-7.7469335054874966E-3</v>
      </c>
    </row>
    <row r="12" spans="1:31" x14ac:dyDescent="0.25">
      <c r="B12" s="1">
        <v>42207</v>
      </c>
      <c r="C12">
        <v>30</v>
      </c>
      <c r="D12" s="2">
        <v>17.3</v>
      </c>
      <c r="E12" s="2">
        <v>0</v>
      </c>
      <c r="F12" s="2">
        <f t="shared" si="1"/>
        <v>519</v>
      </c>
      <c r="W12" s="186">
        <v>42265</v>
      </c>
      <c r="X12" s="57">
        <v>16.100000000000001</v>
      </c>
      <c r="Y12" s="57">
        <v>16.11</v>
      </c>
      <c r="Z12" s="57">
        <v>15.4</v>
      </c>
      <c r="AA12" s="57">
        <v>15.49</v>
      </c>
      <c r="AB12" s="149">
        <v>6544900</v>
      </c>
      <c r="AC12" s="12">
        <v>15.49</v>
      </c>
      <c r="AD12" s="2">
        <f t="shared" si="2"/>
        <v>0.70999999999999908</v>
      </c>
      <c r="AE12" s="201">
        <f t="shared" si="3"/>
        <v>-2.8230865746549538E-2</v>
      </c>
    </row>
    <row r="13" spans="1:31" x14ac:dyDescent="0.25">
      <c r="B13" s="1">
        <v>42207</v>
      </c>
      <c r="C13">
        <v>20</v>
      </c>
      <c r="D13" s="2">
        <v>17.399999999999999</v>
      </c>
      <c r="E13" s="2">
        <v>0</v>
      </c>
      <c r="F13" s="2">
        <f t="shared" si="1"/>
        <v>348</v>
      </c>
      <c r="W13" s="186">
        <v>42264</v>
      </c>
      <c r="X13" s="57">
        <v>15.88</v>
      </c>
      <c r="Y13" s="57">
        <v>16.21</v>
      </c>
      <c r="Z13" s="57">
        <v>15.74</v>
      </c>
      <c r="AA13" s="57">
        <v>15.94</v>
      </c>
      <c r="AB13" s="149">
        <v>2671800</v>
      </c>
      <c r="AC13" s="12">
        <v>15.94</v>
      </c>
      <c r="AD13" s="2">
        <f t="shared" si="2"/>
        <v>0.47000000000000064</v>
      </c>
      <c r="AE13" s="201">
        <f t="shared" si="3"/>
        <v>5.6782334384857247E-3</v>
      </c>
    </row>
    <row r="14" spans="1:31" x14ac:dyDescent="0.25">
      <c r="B14" s="1">
        <v>42208</v>
      </c>
      <c r="C14">
        <v>100</v>
      </c>
      <c r="D14" s="2">
        <v>17.100000000000001</v>
      </c>
      <c r="E14" s="2">
        <v>0</v>
      </c>
      <c r="F14" s="2">
        <f t="shared" si="1"/>
        <v>1710.0000000000002</v>
      </c>
      <c r="W14" s="186">
        <v>42263</v>
      </c>
      <c r="X14" s="57">
        <v>15.78</v>
      </c>
      <c r="Y14" s="57">
        <v>15.98</v>
      </c>
      <c r="Z14" s="57">
        <v>15.77</v>
      </c>
      <c r="AA14" s="57">
        <v>15.85</v>
      </c>
      <c r="AB14" s="149">
        <v>2345300</v>
      </c>
      <c r="AC14" s="12">
        <v>15.85</v>
      </c>
      <c r="AD14" s="2">
        <f t="shared" si="2"/>
        <v>0.21000000000000085</v>
      </c>
      <c r="AE14" s="201">
        <f t="shared" si="3"/>
        <v>3.7998733375554927E-3</v>
      </c>
    </row>
    <row r="15" spans="1:31" x14ac:dyDescent="0.25">
      <c r="B15" s="1">
        <v>42208</v>
      </c>
      <c r="C15">
        <v>50</v>
      </c>
      <c r="D15" s="2">
        <v>16.96</v>
      </c>
      <c r="E15" s="2">
        <v>0</v>
      </c>
      <c r="F15" s="2">
        <f t="shared" si="1"/>
        <v>848</v>
      </c>
      <c r="V15" s="2"/>
      <c r="W15" s="186">
        <v>42262</v>
      </c>
      <c r="X15" s="57">
        <v>15.82</v>
      </c>
      <c r="Y15" s="57">
        <v>15.9</v>
      </c>
      <c r="Z15" s="57">
        <v>15.62</v>
      </c>
      <c r="AA15" s="57">
        <v>15.79</v>
      </c>
      <c r="AB15" s="149">
        <v>3650900</v>
      </c>
      <c r="AC15" s="12">
        <v>15.79</v>
      </c>
      <c r="AD15" s="2">
        <f t="shared" si="2"/>
        <v>0.28000000000000114</v>
      </c>
      <c r="AE15" s="201">
        <f t="shared" si="3"/>
        <v>1.4129736673089255E-2</v>
      </c>
    </row>
    <row r="16" spans="1:31" x14ac:dyDescent="0.25">
      <c r="B16" s="1">
        <v>42222</v>
      </c>
      <c r="C16">
        <v>200</v>
      </c>
      <c r="D16" s="2">
        <v>17.739999999999998</v>
      </c>
      <c r="E16" s="2">
        <v>0</v>
      </c>
      <c r="F16" s="2">
        <f t="shared" si="1"/>
        <v>3547.9999999999995</v>
      </c>
      <c r="V16" s="2"/>
      <c r="W16" s="186">
        <v>42261</v>
      </c>
      <c r="X16" s="57">
        <v>15.26</v>
      </c>
      <c r="Y16" s="57">
        <v>15.6</v>
      </c>
      <c r="Z16" s="57">
        <v>15.12</v>
      </c>
      <c r="AA16" s="57">
        <v>15.57</v>
      </c>
      <c r="AB16" s="149">
        <v>4760800</v>
      </c>
      <c r="AC16" s="12">
        <v>15.57</v>
      </c>
      <c r="AD16" s="2">
        <f t="shared" si="2"/>
        <v>0.48000000000000043</v>
      </c>
      <c r="AE16" s="201">
        <f t="shared" si="3"/>
        <v>2.5016458196181812E-2</v>
      </c>
    </row>
    <row r="17" spans="2:31" x14ac:dyDescent="0.25">
      <c r="B17" s="108">
        <v>42222</v>
      </c>
      <c r="C17" s="8">
        <v>200</v>
      </c>
      <c r="D17" s="19">
        <v>17.850000000000001</v>
      </c>
      <c r="E17" s="19">
        <v>0</v>
      </c>
      <c r="F17" s="19">
        <f t="shared" si="1"/>
        <v>3570.0000000000005</v>
      </c>
      <c r="V17" s="2"/>
      <c r="W17" s="186">
        <v>42258</v>
      </c>
      <c r="X17" s="57">
        <v>15.26</v>
      </c>
      <c r="Y17" s="57">
        <v>15.36</v>
      </c>
      <c r="Z17" s="57">
        <v>15.05</v>
      </c>
      <c r="AA17" s="57">
        <v>15.19</v>
      </c>
      <c r="AB17" s="149">
        <v>3650700</v>
      </c>
      <c r="AC17" s="12">
        <v>15.19</v>
      </c>
      <c r="AD17" s="2">
        <f t="shared" si="2"/>
        <v>0.30999999999999872</v>
      </c>
      <c r="AE17" s="201">
        <f t="shared" si="3"/>
        <v>-5.8900523560209139E-3</v>
      </c>
    </row>
    <row r="18" spans="2:31" x14ac:dyDescent="0.25">
      <c r="B18" s="108">
        <v>42223</v>
      </c>
      <c r="C18" s="8">
        <v>300</v>
      </c>
      <c r="D18" s="19">
        <v>17.149999999999999</v>
      </c>
      <c r="E18" s="19">
        <v>0</v>
      </c>
      <c r="F18" s="19">
        <f t="shared" si="1"/>
        <v>5145</v>
      </c>
      <c r="V18" s="2"/>
      <c r="W18" s="186">
        <v>42257</v>
      </c>
      <c r="X18" s="57">
        <v>15.46</v>
      </c>
      <c r="Y18" s="57">
        <v>15.58</v>
      </c>
      <c r="Z18" s="57">
        <v>15.22</v>
      </c>
      <c r="AA18" s="57">
        <v>15.28</v>
      </c>
      <c r="AB18" s="149">
        <v>3522800</v>
      </c>
      <c r="AC18" s="12">
        <v>15.28</v>
      </c>
      <c r="AD18" s="2">
        <f t="shared" si="2"/>
        <v>0.35999999999999943</v>
      </c>
      <c r="AE18" s="201">
        <f t="shared" si="3"/>
        <v>-1.2919896640826933E-2</v>
      </c>
    </row>
    <row r="19" spans="2:31" x14ac:dyDescent="0.25">
      <c r="B19" s="108">
        <v>42223</v>
      </c>
      <c r="C19" s="8">
        <v>200</v>
      </c>
      <c r="D19" s="19">
        <v>17.170000000000002</v>
      </c>
      <c r="E19" s="19">
        <v>0</v>
      </c>
      <c r="F19" s="19">
        <f t="shared" si="1"/>
        <v>3434.0000000000005</v>
      </c>
      <c r="W19" s="186">
        <v>42256</v>
      </c>
      <c r="X19" s="57">
        <v>15.57</v>
      </c>
      <c r="Y19" s="57">
        <v>15.82</v>
      </c>
      <c r="Z19" s="57">
        <v>15.46</v>
      </c>
      <c r="AA19" s="57">
        <v>15.48</v>
      </c>
      <c r="AB19" s="149">
        <v>3903500</v>
      </c>
      <c r="AC19" s="12">
        <v>15.48</v>
      </c>
      <c r="AD19" s="2">
        <f t="shared" si="2"/>
        <v>0.35999999999999943</v>
      </c>
      <c r="AE19" s="201">
        <f t="shared" si="3"/>
        <v>0</v>
      </c>
    </row>
    <row r="20" spans="2:31" x14ac:dyDescent="0.25">
      <c r="B20" s="108">
        <v>42223</v>
      </c>
      <c r="C20" s="8">
        <v>100</v>
      </c>
      <c r="D20" s="19">
        <v>17.37</v>
      </c>
      <c r="E20" s="19">
        <v>0</v>
      </c>
      <c r="F20" s="19">
        <f t="shared" si="1"/>
        <v>1737</v>
      </c>
      <c r="W20" s="186">
        <v>42255</v>
      </c>
      <c r="X20" s="57">
        <v>15.22</v>
      </c>
      <c r="Y20" s="57">
        <v>15.52</v>
      </c>
      <c r="Z20" s="57">
        <v>15.1</v>
      </c>
      <c r="AA20" s="57">
        <v>15.48</v>
      </c>
      <c r="AB20" s="149">
        <v>4954300</v>
      </c>
      <c r="AC20" s="12">
        <v>15.48</v>
      </c>
      <c r="AD20" s="2">
        <f t="shared" si="2"/>
        <v>0.41999999999999993</v>
      </c>
      <c r="AE20" s="201">
        <f t="shared" si="3"/>
        <v>2.5165562913907369E-2</v>
      </c>
    </row>
    <row r="21" spans="2:31" x14ac:dyDescent="0.25">
      <c r="B21" s="108">
        <v>42227</v>
      </c>
      <c r="C21" s="8">
        <v>100</v>
      </c>
      <c r="D21" s="19">
        <v>17.100000000000001</v>
      </c>
      <c r="E21" s="19">
        <v>0</v>
      </c>
      <c r="F21" s="19">
        <f t="shared" si="1"/>
        <v>1710.0000000000002</v>
      </c>
      <c r="W21" s="186">
        <v>42251</v>
      </c>
      <c r="X21" s="57">
        <v>15.24</v>
      </c>
      <c r="Y21" s="57">
        <v>15.43</v>
      </c>
      <c r="Z21" s="57">
        <v>15.01</v>
      </c>
      <c r="AA21" s="57">
        <v>15.1</v>
      </c>
      <c r="AB21" s="149">
        <v>3889000</v>
      </c>
      <c r="AC21" s="12">
        <v>15.1</v>
      </c>
      <c r="AD21" s="2">
        <f t="shared" si="2"/>
        <v>0.41999999999999993</v>
      </c>
      <c r="AE21" s="201">
        <f t="shared" si="3"/>
        <v>-2.1386908619572265E-2</v>
      </c>
    </row>
    <row r="22" spans="2:31" x14ac:dyDescent="0.25">
      <c r="B22" s="108">
        <v>42229</v>
      </c>
      <c r="C22" s="8">
        <v>100</v>
      </c>
      <c r="D22" s="19">
        <v>16.89</v>
      </c>
      <c r="E22" s="19">
        <v>0</v>
      </c>
      <c r="F22" s="19">
        <f t="shared" si="1"/>
        <v>1689</v>
      </c>
      <c r="W22" s="186">
        <v>42250</v>
      </c>
      <c r="X22" s="57">
        <v>15.32</v>
      </c>
      <c r="Y22" s="57">
        <v>15.74</v>
      </c>
      <c r="Z22" s="57">
        <v>15.2</v>
      </c>
      <c r="AA22" s="57">
        <v>15.43</v>
      </c>
      <c r="AB22" s="149">
        <v>3853100</v>
      </c>
      <c r="AC22" s="12">
        <v>15.43</v>
      </c>
      <c r="AD22" s="2">
        <f t="shared" si="2"/>
        <v>0.54000000000000092</v>
      </c>
      <c r="AE22" s="201">
        <f t="shared" si="3"/>
        <v>8.4967320261437607E-3</v>
      </c>
    </row>
    <row r="23" spans="2:31" x14ac:dyDescent="0.25">
      <c r="B23" s="1">
        <v>42233</v>
      </c>
      <c r="C23" s="4">
        <v>100</v>
      </c>
      <c r="D23" s="3">
        <v>16.5</v>
      </c>
      <c r="E23" s="2">
        <v>0</v>
      </c>
      <c r="F23" s="3">
        <f t="shared" si="1"/>
        <v>1650</v>
      </c>
      <c r="W23" s="186">
        <v>42249</v>
      </c>
      <c r="X23" s="57">
        <v>15.66</v>
      </c>
      <c r="Y23" s="57">
        <v>15.69</v>
      </c>
      <c r="Z23" s="57">
        <v>15.07</v>
      </c>
      <c r="AA23" s="57">
        <v>15.3</v>
      </c>
      <c r="AB23" s="149">
        <v>3721200</v>
      </c>
      <c r="AC23" s="12">
        <v>15.3</v>
      </c>
      <c r="AD23" s="2">
        <f t="shared" si="2"/>
        <v>0.61999999999999922</v>
      </c>
      <c r="AE23" s="201">
        <f t="shared" si="3"/>
        <v>-7.1382219338091968E-3</v>
      </c>
    </row>
    <row r="24" spans="2:31" x14ac:dyDescent="0.25">
      <c r="B24" s="1">
        <v>42234</v>
      </c>
      <c r="C24" s="4">
        <v>100</v>
      </c>
      <c r="D24" s="3">
        <v>16.600000000000001</v>
      </c>
      <c r="E24" s="2">
        <v>0</v>
      </c>
      <c r="F24" s="3">
        <f t="shared" si="1"/>
        <v>1660.0000000000002</v>
      </c>
      <c r="W24" s="186">
        <v>42248</v>
      </c>
      <c r="X24" s="57">
        <v>15.67</v>
      </c>
      <c r="Y24" s="57">
        <v>15.85</v>
      </c>
      <c r="Z24" s="57">
        <v>15.3</v>
      </c>
      <c r="AA24" s="57">
        <v>15.41</v>
      </c>
      <c r="AB24" s="149">
        <v>6971500</v>
      </c>
      <c r="AC24" s="12">
        <v>15.41</v>
      </c>
      <c r="AD24" s="2">
        <f t="shared" si="2"/>
        <v>0.54999999999999893</v>
      </c>
      <c r="AE24" s="201">
        <f t="shared" si="3"/>
        <v>-3.3249686323713834E-2</v>
      </c>
    </row>
    <row r="25" spans="2:31" x14ac:dyDescent="0.25">
      <c r="B25" s="1">
        <v>42244</v>
      </c>
      <c r="C25" s="7">
        <v>200</v>
      </c>
      <c r="D25" s="60">
        <v>15.4</v>
      </c>
      <c r="E25" s="60">
        <v>0</v>
      </c>
      <c r="F25" s="60">
        <f t="shared" ref="F25:F31" si="4">C25*D25</f>
        <v>3080</v>
      </c>
      <c r="W25" s="186">
        <v>42247</v>
      </c>
      <c r="X25" s="57">
        <v>16.09</v>
      </c>
      <c r="Y25" s="57">
        <v>16.16</v>
      </c>
      <c r="Z25" s="57">
        <v>15.8</v>
      </c>
      <c r="AA25" s="57">
        <v>15.94</v>
      </c>
      <c r="AB25" s="149">
        <v>4875600</v>
      </c>
      <c r="AC25" s="12">
        <v>15.94</v>
      </c>
      <c r="AD25" s="2">
        <f t="shared" si="2"/>
        <v>0.35999999999999943</v>
      </c>
      <c r="AE25" s="201">
        <f t="shared" si="3"/>
        <v>-1.6656384947563274E-2</v>
      </c>
    </row>
    <row r="26" spans="2:31" x14ac:dyDescent="0.25">
      <c r="B26" s="1">
        <v>42257</v>
      </c>
      <c r="C26" s="7">
        <v>200</v>
      </c>
      <c r="D26" s="60">
        <v>15.02</v>
      </c>
      <c r="E26" s="60">
        <v>0</v>
      </c>
      <c r="F26" s="60">
        <f t="shared" si="4"/>
        <v>3004</v>
      </c>
      <c r="W26" s="186">
        <v>42244</v>
      </c>
      <c r="X26" s="57">
        <v>15.87</v>
      </c>
      <c r="Y26" s="57">
        <v>16.47</v>
      </c>
      <c r="Z26" s="57">
        <v>15.83</v>
      </c>
      <c r="AA26" s="57">
        <v>16.21</v>
      </c>
      <c r="AB26" s="149">
        <v>6175300</v>
      </c>
      <c r="AC26" s="12">
        <v>16.21</v>
      </c>
      <c r="AD26" s="2">
        <f t="shared" si="2"/>
        <v>0.63999999999999879</v>
      </c>
      <c r="AE26" s="201">
        <f t="shared" si="3"/>
        <v>2.0138451856513528E-2</v>
      </c>
    </row>
    <row r="27" spans="2:31" x14ac:dyDescent="0.25">
      <c r="B27" s="1">
        <v>42270</v>
      </c>
      <c r="C27" s="164">
        <v>100</v>
      </c>
      <c r="D27" s="165">
        <v>15.55</v>
      </c>
      <c r="E27" s="165">
        <v>0</v>
      </c>
      <c r="F27" s="165">
        <f t="shared" si="4"/>
        <v>1555</v>
      </c>
      <c r="W27" s="186">
        <v>42243</v>
      </c>
      <c r="X27" s="57">
        <v>15.62</v>
      </c>
      <c r="Y27" s="57">
        <v>15.93</v>
      </c>
      <c r="Z27" s="57">
        <v>15.51</v>
      </c>
      <c r="AA27" s="57">
        <v>15.89</v>
      </c>
      <c r="AB27" s="149">
        <v>12038900</v>
      </c>
      <c r="AC27" s="12">
        <v>15.89</v>
      </c>
      <c r="AD27" s="2">
        <f t="shared" si="2"/>
        <v>0.41999999999999993</v>
      </c>
      <c r="AE27" s="201">
        <f t="shared" si="3"/>
        <v>2.9145077720207357E-2</v>
      </c>
    </row>
    <row r="28" spans="2:31" x14ac:dyDescent="0.25">
      <c r="B28" s="1">
        <v>42270</v>
      </c>
      <c r="C28">
        <v>400</v>
      </c>
      <c r="D28" s="2">
        <v>15.52</v>
      </c>
      <c r="E28" s="2">
        <v>0</v>
      </c>
      <c r="F28" s="2">
        <f t="shared" si="4"/>
        <v>6208</v>
      </c>
      <c r="W28" s="186">
        <v>42242</v>
      </c>
      <c r="X28" s="57">
        <v>15.41</v>
      </c>
      <c r="Y28" s="57">
        <v>15.55</v>
      </c>
      <c r="Z28" s="57">
        <v>14.93</v>
      </c>
      <c r="AA28" s="57">
        <v>15.44</v>
      </c>
      <c r="AB28" s="149">
        <v>9433300</v>
      </c>
      <c r="AC28" s="12">
        <v>15.44</v>
      </c>
      <c r="AD28" s="2">
        <f t="shared" si="2"/>
        <v>0.62000000000000099</v>
      </c>
      <c r="AE28" s="201">
        <f t="shared" si="3"/>
        <v>1.9815059445178251E-2</v>
      </c>
    </row>
    <row r="29" spans="2:31" x14ac:dyDescent="0.25">
      <c r="B29" s="1">
        <v>42272</v>
      </c>
      <c r="C29" s="250">
        <v>100</v>
      </c>
      <c r="D29" s="251">
        <v>14.95</v>
      </c>
      <c r="E29" s="251">
        <v>0</v>
      </c>
      <c r="F29" s="251">
        <f t="shared" si="4"/>
        <v>1495</v>
      </c>
      <c r="W29" s="186">
        <v>42241</v>
      </c>
      <c r="X29" s="57">
        <v>16.3</v>
      </c>
      <c r="Y29" s="57">
        <v>16.37</v>
      </c>
      <c r="Z29" s="57">
        <v>15.14</v>
      </c>
      <c r="AA29" s="57">
        <v>15.14</v>
      </c>
      <c r="AB29" s="149">
        <v>6009700</v>
      </c>
      <c r="AC29" s="12">
        <v>15.14</v>
      </c>
      <c r="AD29" s="2">
        <f t="shared" si="2"/>
        <v>1.2300000000000004</v>
      </c>
      <c r="AE29" s="201">
        <f t="shared" si="3"/>
        <v>-4.5998739760554463E-2</v>
      </c>
    </row>
    <row r="30" spans="2:31" x14ac:dyDescent="0.25">
      <c r="B30" s="1">
        <v>42272</v>
      </c>
      <c r="C30" s="164">
        <v>100</v>
      </c>
      <c r="D30" s="165">
        <v>14.65</v>
      </c>
      <c r="E30" s="165">
        <v>0</v>
      </c>
      <c r="F30" s="165">
        <f t="shared" si="4"/>
        <v>1465</v>
      </c>
      <c r="H30" s="2"/>
      <c r="W30" s="186">
        <v>42240</v>
      </c>
      <c r="X30" s="57">
        <v>15.44</v>
      </c>
      <c r="Y30" s="57">
        <v>16.760000000000002</v>
      </c>
      <c r="Z30" s="57">
        <v>15</v>
      </c>
      <c r="AA30" s="57">
        <v>15.87</v>
      </c>
      <c r="AB30" s="149">
        <v>6552200</v>
      </c>
      <c r="AC30" s="12">
        <v>15.87</v>
      </c>
      <c r="AD30" s="2">
        <f t="shared" si="2"/>
        <v>1.7600000000000016</v>
      </c>
      <c r="AE30" s="201">
        <f t="shared" si="3"/>
        <v>-3.8181818181818206E-2</v>
      </c>
    </row>
    <row r="31" spans="2:31" x14ac:dyDescent="0.25">
      <c r="B31" s="1">
        <v>42272</v>
      </c>
      <c r="C31" s="164">
        <v>400</v>
      </c>
      <c r="D31" s="165">
        <v>14.4</v>
      </c>
      <c r="E31" s="165">
        <v>0</v>
      </c>
      <c r="F31" s="165">
        <f t="shared" si="4"/>
        <v>5760</v>
      </c>
      <c r="Q31" s="2"/>
      <c r="W31" s="186">
        <v>42237</v>
      </c>
      <c r="X31" s="57">
        <v>16.73</v>
      </c>
      <c r="Y31" s="57">
        <v>16.850000000000001</v>
      </c>
      <c r="Z31" s="57">
        <v>16.350000000000001</v>
      </c>
      <c r="AA31" s="57">
        <v>16.5</v>
      </c>
      <c r="AB31" s="149">
        <v>4323600</v>
      </c>
      <c r="AC31" s="12">
        <v>16.5</v>
      </c>
      <c r="AD31" s="2">
        <f t="shared" si="2"/>
        <v>0.5</v>
      </c>
      <c r="AE31" s="201">
        <f t="shared" si="3"/>
        <v>-2.5398700531600649E-2</v>
      </c>
    </row>
    <row r="32" spans="2:31" x14ac:dyDescent="0.25">
      <c r="Q32" s="2"/>
      <c r="W32" s="186">
        <v>42236</v>
      </c>
      <c r="X32" s="57">
        <v>17.239999999999998</v>
      </c>
      <c r="Y32" s="57">
        <v>17.420000000000002</v>
      </c>
      <c r="Z32" s="57">
        <v>16.920000000000002</v>
      </c>
      <c r="AA32" s="57">
        <v>16.93</v>
      </c>
      <c r="AB32" s="149">
        <v>4935900</v>
      </c>
      <c r="AC32" s="12">
        <v>16.93</v>
      </c>
      <c r="AD32" s="2">
        <f t="shared" si="2"/>
        <v>0.5</v>
      </c>
      <c r="AE32" s="201">
        <f t="shared" si="3"/>
        <v>-2.8686173264486525E-2</v>
      </c>
    </row>
    <row r="33" spans="1:31" x14ac:dyDescent="0.25">
      <c r="Q33" s="2"/>
      <c r="W33" s="186">
        <v>42235</v>
      </c>
      <c r="X33" s="57">
        <v>17.420000000000002</v>
      </c>
      <c r="Y33" s="57">
        <v>17.7</v>
      </c>
      <c r="Z33" s="57">
        <v>17.27</v>
      </c>
      <c r="AA33" s="57">
        <v>17.43</v>
      </c>
      <c r="AB33" s="149">
        <v>3380000</v>
      </c>
      <c r="AC33" s="12">
        <v>17.43</v>
      </c>
      <c r="AD33" s="2">
        <f t="shared" si="2"/>
        <v>0.42999999999999972</v>
      </c>
      <c r="AE33" s="201">
        <f t="shared" si="3"/>
        <v>-4.5688178183895811E-3</v>
      </c>
    </row>
    <row r="34" spans="1:31" x14ac:dyDescent="0.25">
      <c r="A34" s="47" t="s">
        <v>87</v>
      </c>
      <c r="B34" s="18"/>
      <c r="C34" s="18">
        <f>SUM(C2:C31)</f>
        <v>6500</v>
      </c>
      <c r="D34" s="18"/>
      <c r="E34" s="18"/>
      <c r="F34" s="23">
        <f>SUM(F2:F31)</f>
        <v>112839.35</v>
      </c>
      <c r="G34" s="18"/>
      <c r="H34" s="18">
        <f>SUM(H2:H26)</f>
        <v>2161</v>
      </c>
      <c r="I34" s="18"/>
      <c r="J34" s="18"/>
      <c r="K34" s="23">
        <f>SUM(K2:K26)</f>
        <v>35379.980000000003</v>
      </c>
      <c r="L34" s="18"/>
      <c r="M34" s="18"/>
      <c r="W34" s="186">
        <v>42234</v>
      </c>
      <c r="X34" s="57">
        <v>17.54</v>
      </c>
      <c r="Y34" s="57">
        <v>17.62</v>
      </c>
      <c r="Z34" s="57">
        <v>17.239999999999998</v>
      </c>
      <c r="AA34" s="57">
        <v>17.510000000000002</v>
      </c>
      <c r="AB34" s="149">
        <v>4677000</v>
      </c>
      <c r="AC34" s="12">
        <v>17.510000000000002</v>
      </c>
      <c r="AD34" s="2">
        <f t="shared" si="2"/>
        <v>0.38000000000000256</v>
      </c>
      <c r="AE34" s="201">
        <f t="shared" si="3"/>
        <v>-2.2792022792021971E-3</v>
      </c>
    </row>
    <row r="35" spans="1:31" x14ac:dyDescent="0.25">
      <c r="W35" s="186">
        <v>42233</v>
      </c>
      <c r="X35" s="57">
        <v>17.399999999999999</v>
      </c>
      <c r="Y35" s="57">
        <v>17.690000000000001</v>
      </c>
      <c r="Z35" s="57">
        <v>17.39</v>
      </c>
      <c r="AA35" s="57">
        <v>17.55</v>
      </c>
      <c r="AB35" s="149">
        <v>3783900</v>
      </c>
      <c r="AC35" s="12">
        <v>17.55</v>
      </c>
      <c r="AD35" s="2">
        <f t="shared" si="2"/>
        <v>0.30000000000000071</v>
      </c>
      <c r="AE35" s="201">
        <f t="shared" si="3"/>
        <v>4.004576659038861E-3</v>
      </c>
    </row>
    <row r="36" spans="1:31" x14ac:dyDescent="0.25">
      <c r="W36" s="186">
        <v>42230</v>
      </c>
      <c r="X36" s="57">
        <v>17.149999999999999</v>
      </c>
      <c r="Y36" s="57">
        <v>17.61</v>
      </c>
      <c r="Z36" s="57">
        <v>17.14</v>
      </c>
      <c r="AA36" s="57">
        <v>17.48</v>
      </c>
      <c r="AB36" s="149">
        <v>6089000</v>
      </c>
      <c r="AC36" s="12">
        <v>17.48</v>
      </c>
      <c r="AD36" s="2">
        <f t="shared" si="2"/>
        <v>0.46999999999999886</v>
      </c>
      <c r="AE36" s="201">
        <f t="shared" si="3"/>
        <v>2.7027027027026973E-2</v>
      </c>
    </row>
    <row r="37" spans="1:31" x14ac:dyDescent="0.25">
      <c r="W37" s="186">
        <v>42229</v>
      </c>
      <c r="X37" s="57">
        <v>17.2</v>
      </c>
      <c r="Y37" s="57">
        <v>17.22</v>
      </c>
      <c r="Z37" s="57">
        <v>16.57</v>
      </c>
      <c r="AA37" s="57">
        <v>17.02</v>
      </c>
      <c r="AB37" s="149">
        <v>4268300</v>
      </c>
      <c r="AC37" s="12">
        <v>17.02</v>
      </c>
      <c r="AD37" s="2">
        <f t="shared" si="2"/>
        <v>0.64999999999999858</v>
      </c>
      <c r="AE37" s="201">
        <f t="shared" si="3"/>
        <v>-9.3131548311990997E-3</v>
      </c>
    </row>
    <row r="38" spans="1:31" x14ac:dyDescent="0.25">
      <c r="W38" s="186">
        <v>42228</v>
      </c>
      <c r="X38" s="57">
        <v>16.579999999999998</v>
      </c>
      <c r="Y38" s="57">
        <v>17.27</v>
      </c>
      <c r="Z38" s="57">
        <v>16.399999999999999</v>
      </c>
      <c r="AA38" s="57">
        <v>17.18</v>
      </c>
      <c r="AB38" s="149">
        <v>6451500</v>
      </c>
      <c r="AC38" s="12">
        <v>17.18</v>
      </c>
      <c r="AD38" s="2">
        <f t="shared" si="2"/>
        <v>0.87000000000000099</v>
      </c>
      <c r="AE38" s="201">
        <f t="shared" si="3"/>
        <v>3.059388122375517E-2</v>
      </c>
    </row>
    <row r="39" spans="1:31" x14ac:dyDescent="0.25">
      <c r="W39" s="186">
        <v>42227</v>
      </c>
      <c r="X39" s="57">
        <v>16.98</v>
      </c>
      <c r="Y39" s="57">
        <v>17.13</v>
      </c>
      <c r="Z39" s="57">
        <v>16.670000000000002</v>
      </c>
      <c r="AA39" s="57">
        <v>16.670000000000002</v>
      </c>
      <c r="AB39" s="149">
        <v>3924600</v>
      </c>
      <c r="AC39" s="12">
        <v>16.670000000000002</v>
      </c>
      <c r="AD39" s="2">
        <f t="shared" si="2"/>
        <v>0.4599999999999973</v>
      </c>
      <c r="AE39" s="201">
        <f t="shared" si="3"/>
        <v>-2.2287390029325449E-2</v>
      </c>
    </row>
    <row r="40" spans="1:31" x14ac:dyDescent="0.25">
      <c r="W40" s="186">
        <v>42226</v>
      </c>
      <c r="X40" s="57">
        <v>17.04</v>
      </c>
      <c r="Y40" s="57">
        <v>17.149999999999999</v>
      </c>
      <c r="Z40" s="57">
        <v>16.88</v>
      </c>
      <c r="AA40" s="57">
        <v>17.05</v>
      </c>
      <c r="AB40" s="149">
        <v>4587800</v>
      </c>
      <c r="AC40" s="12">
        <v>17.05</v>
      </c>
      <c r="AD40" s="2">
        <f t="shared" si="2"/>
        <v>0.26999999999999957</v>
      </c>
      <c r="AE40" s="201">
        <f t="shared" si="3"/>
        <v>3.5314891112421254E-3</v>
      </c>
    </row>
    <row r="41" spans="1:31" x14ac:dyDescent="0.25">
      <c r="W41" s="186">
        <v>42223</v>
      </c>
      <c r="X41" s="57">
        <v>17.22</v>
      </c>
      <c r="Y41" s="57">
        <v>17.46</v>
      </c>
      <c r="Z41" s="57">
        <v>16.920000000000002</v>
      </c>
      <c r="AA41" s="57">
        <v>16.989999999999998</v>
      </c>
      <c r="AB41" s="149">
        <v>3574000</v>
      </c>
      <c r="AC41" s="12">
        <v>16.989999999999998</v>
      </c>
      <c r="AD41" s="2">
        <f t="shared" si="2"/>
        <v>0.53999999999999915</v>
      </c>
      <c r="AE41" s="201">
        <f t="shared" si="3"/>
        <v>-1.7351069982649014E-2</v>
      </c>
    </row>
    <row r="42" spans="1:31" x14ac:dyDescent="0.25">
      <c r="W42" s="186">
        <v>42222</v>
      </c>
      <c r="X42" s="57">
        <v>17.190000000000001</v>
      </c>
      <c r="Y42" s="57">
        <v>17.39</v>
      </c>
      <c r="Z42" s="57">
        <v>17.02</v>
      </c>
      <c r="AA42" s="57">
        <v>17.29</v>
      </c>
      <c r="AB42" s="149">
        <v>5911600</v>
      </c>
      <c r="AC42" s="12">
        <v>17.29</v>
      </c>
      <c r="AD42" s="2">
        <f t="shared" si="2"/>
        <v>0.37000000000000099</v>
      </c>
      <c r="AE42" s="201">
        <f t="shared" si="3"/>
        <v>4.6484601975593787E-3</v>
      </c>
    </row>
    <row r="43" spans="1:31" x14ac:dyDescent="0.25">
      <c r="W43" s="186">
        <v>42221</v>
      </c>
      <c r="X43" s="57">
        <v>17.41</v>
      </c>
      <c r="Y43" s="57">
        <v>17.690000000000001</v>
      </c>
      <c r="Z43" s="57">
        <v>17.18</v>
      </c>
      <c r="AA43" s="57">
        <v>17.21</v>
      </c>
      <c r="AB43" s="149">
        <v>4406400</v>
      </c>
      <c r="AC43" s="12">
        <v>17.21</v>
      </c>
      <c r="AD43" s="2">
        <f t="shared" si="2"/>
        <v>0.51000000000000156</v>
      </c>
      <c r="AE43" s="201">
        <f t="shared" si="3"/>
        <v>-6.3510392609699151E-3</v>
      </c>
    </row>
    <row r="44" spans="1:31" x14ac:dyDescent="0.25">
      <c r="W44" s="186">
        <v>42220</v>
      </c>
      <c r="X44" s="57">
        <v>17.5</v>
      </c>
      <c r="Y44" s="57">
        <v>17.59</v>
      </c>
      <c r="Z44" s="57">
        <v>17.05</v>
      </c>
      <c r="AA44" s="57">
        <v>17.32</v>
      </c>
      <c r="AB44" s="149">
        <v>6909200</v>
      </c>
      <c r="AC44" s="12">
        <v>17.32</v>
      </c>
      <c r="AD44" s="2">
        <f t="shared" si="2"/>
        <v>0.53999999999999915</v>
      </c>
      <c r="AE44" s="201">
        <f t="shared" si="3"/>
        <v>-1.3667425968109215E-2</v>
      </c>
    </row>
    <row r="45" spans="1:31" x14ac:dyDescent="0.25">
      <c r="Q45" s="2"/>
      <c r="W45" s="186">
        <v>42219</v>
      </c>
      <c r="X45" s="57">
        <v>18.3</v>
      </c>
      <c r="Y45" s="57">
        <v>18.38</v>
      </c>
      <c r="Z45" s="57">
        <v>17.45</v>
      </c>
      <c r="AA45" s="57">
        <v>17.559999999999999</v>
      </c>
      <c r="AB45" s="149">
        <v>6132500</v>
      </c>
      <c r="AC45" s="12">
        <v>17.559999999999999</v>
      </c>
      <c r="AD45" s="2">
        <f t="shared" si="2"/>
        <v>0.92999999999999972</v>
      </c>
      <c r="AE45" s="201">
        <f t="shared" si="3"/>
        <v>-4.0437158469945444E-2</v>
      </c>
    </row>
    <row r="46" spans="1:31" ht="20.25" thickBot="1" x14ac:dyDescent="0.35">
      <c r="O46" s="272" t="s">
        <v>83</v>
      </c>
      <c r="P46" s="272"/>
      <c r="Q46" s="2"/>
      <c r="T46" s="150" t="s">
        <v>110</v>
      </c>
      <c r="U46" s="154"/>
      <c r="W46" s="186">
        <v>42216</v>
      </c>
      <c r="X46" s="57">
        <v>17.71</v>
      </c>
      <c r="Y46" s="57">
        <v>18.73</v>
      </c>
      <c r="Z46" s="57">
        <v>17.71</v>
      </c>
      <c r="AA46" s="57">
        <v>18.3</v>
      </c>
      <c r="AB46" s="149">
        <v>9579500</v>
      </c>
      <c r="AC46" s="12">
        <v>18.3</v>
      </c>
      <c r="AD46" s="2">
        <f t="shared" si="2"/>
        <v>1.0199999999999996</v>
      </c>
      <c r="AE46" s="201">
        <f t="shared" si="3"/>
        <v>4.5714285714285818E-2</v>
      </c>
    </row>
    <row r="47" spans="1:31" ht="15.75" thickTop="1" x14ac:dyDescent="0.25">
      <c r="O47" s="128">
        <v>1.1000000000000001</v>
      </c>
      <c r="P47" s="128">
        <f>O47*$Q$4</f>
        <v>16.940000000000001</v>
      </c>
      <c r="Q47" s="2"/>
      <c r="T47" s="153" t="s">
        <v>126</v>
      </c>
      <c r="U47" s="151">
        <v>15.28</v>
      </c>
      <c r="W47" s="186">
        <v>42215</v>
      </c>
      <c r="X47" s="57">
        <v>18.43</v>
      </c>
      <c r="Y47" s="57">
        <v>19.73</v>
      </c>
      <c r="Z47" s="57">
        <v>17.059999999999999</v>
      </c>
      <c r="AA47" s="57">
        <v>17.5</v>
      </c>
      <c r="AB47" s="149">
        <v>9904400</v>
      </c>
      <c r="AC47" s="12">
        <v>17.5</v>
      </c>
      <c r="AD47" s="2">
        <f t="shared" si="2"/>
        <v>2.6700000000000017</v>
      </c>
      <c r="AE47" s="201">
        <f t="shared" si="3"/>
        <v>5.2315093205051122E-2</v>
      </c>
    </row>
    <row r="48" spans="1:31" x14ac:dyDescent="0.25">
      <c r="O48" s="128">
        <v>1.0900000000000001</v>
      </c>
      <c r="P48" s="128">
        <f t="shared" ref="P48:P67" si="5">O48*$Q$4</f>
        <v>16.786000000000001</v>
      </c>
      <c r="Q48" s="2"/>
      <c r="T48" s="153" t="s">
        <v>127</v>
      </c>
      <c r="U48" s="151">
        <v>15.26</v>
      </c>
      <c r="W48" s="186">
        <v>42214</v>
      </c>
      <c r="X48" s="57">
        <v>16.649999999999999</v>
      </c>
      <c r="Y48" s="57">
        <v>16.77</v>
      </c>
      <c r="Z48" s="57">
        <v>16.57</v>
      </c>
      <c r="AA48" s="57">
        <v>16.63</v>
      </c>
      <c r="AB48" s="149">
        <v>4796900</v>
      </c>
      <c r="AC48" s="12">
        <v>16.63</v>
      </c>
      <c r="AD48" s="2">
        <f t="shared" si="2"/>
        <v>0.19999999999999929</v>
      </c>
      <c r="AE48" s="201">
        <f t="shared" si="3"/>
        <v>-2.9976019184653202E-3</v>
      </c>
    </row>
    <row r="49" spans="15:31" x14ac:dyDescent="0.25">
      <c r="O49" s="128">
        <v>1.08</v>
      </c>
      <c r="P49" s="128">
        <f t="shared" si="5"/>
        <v>16.632000000000001</v>
      </c>
      <c r="Q49" s="2"/>
      <c r="T49" s="153" t="s">
        <v>128</v>
      </c>
      <c r="U49" s="151" t="s">
        <v>167</v>
      </c>
      <c r="W49" s="186">
        <v>42213</v>
      </c>
      <c r="X49" s="57">
        <v>16.559999999999999</v>
      </c>
      <c r="Y49" s="57">
        <v>16.79</v>
      </c>
      <c r="Z49" s="57">
        <v>16.510000000000002</v>
      </c>
      <c r="AA49" s="57">
        <v>16.68</v>
      </c>
      <c r="AB49" s="149">
        <v>4021900</v>
      </c>
      <c r="AC49" s="12">
        <v>16.68</v>
      </c>
      <c r="AD49" s="2">
        <f t="shared" si="2"/>
        <v>0.27999999999999758</v>
      </c>
      <c r="AE49" s="201">
        <f t="shared" si="3"/>
        <v>6.6385033192515319E-3</v>
      </c>
    </row>
    <row r="50" spans="15:31" x14ac:dyDescent="0.25">
      <c r="O50" s="128">
        <v>1.07</v>
      </c>
      <c r="P50" s="128">
        <f t="shared" si="5"/>
        <v>16.478000000000002</v>
      </c>
      <c r="Q50" s="2"/>
      <c r="T50" s="153" t="s">
        <v>129</v>
      </c>
      <c r="U50" s="151" t="s">
        <v>168</v>
      </c>
      <c r="W50" s="186">
        <v>42212</v>
      </c>
      <c r="X50" s="57">
        <v>16.53</v>
      </c>
      <c r="Y50" s="57">
        <v>16.91</v>
      </c>
      <c r="Z50" s="57">
        <v>16.510000000000002</v>
      </c>
      <c r="AA50" s="57">
        <v>16.57</v>
      </c>
      <c r="AB50" s="149">
        <v>6105400</v>
      </c>
      <c r="AC50" s="12">
        <v>16.57</v>
      </c>
      <c r="AD50" s="2">
        <f t="shared" si="2"/>
        <v>0.39999999999999858</v>
      </c>
      <c r="AE50" s="201">
        <f t="shared" si="3"/>
        <v>-2.4081878386513766E-3</v>
      </c>
    </row>
    <row r="51" spans="15:31" x14ac:dyDescent="0.25">
      <c r="O51" s="128">
        <v>1.06</v>
      </c>
      <c r="P51" s="128">
        <f t="shared" si="5"/>
        <v>16.324000000000002</v>
      </c>
      <c r="Q51" s="2"/>
      <c r="T51" s="153" t="s">
        <v>130</v>
      </c>
      <c r="U51" s="151">
        <v>22.92</v>
      </c>
      <c r="W51" s="186">
        <v>42209</v>
      </c>
      <c r="X51" s="57">
        <v>16.850000000000001</v>
      </c>
      <c r="Y51" s="57">
        <v>16.97</v>
      </c>
      <c r="Z51" s="57">
        <v>16.55</v>
      </c>
      <c r="AA51" s="57">
        <v>16.61</v>
      </c>
      <c r="AB51" s="149">
        <v>4244500</v>
      </c>
      <c r="AC51" s="12">
        <v>16.61</v>
      </c>
      <c r="AD51" s="2">
        <f t="shared" si="2"/>
        <v>0.41999999999999815</v>
      </c>
      <c r="AE51" s="201">
        <f t="shared" si="3"/>
        <v>-1.5411973918198041E-2</v>
      </c>
    </row>
    <row r="52" spans="15:31" x14ac:dyDescent="0.25">
      <c r="O52" s="128">
        <v>1.05</v>
      </c>
      <c r="P52" s="128">
        <f t="shared" si="5"/>
        <v>16.170000000000002</v>
      </c>
      <c r="Q52" s="2"/>
      <c r="T52" s="153" t="s">
        <v>131</v>
      </c>
      <c r="U52" s="151">
        <v>1.00651</v>
      </c>
      <c r="W52" s="186">
        <v>42208</v>
      </c>
      <c r="X52" s="57">
        <v>16.97</v>
      </c>
      <c r="Y52" s="57">
        <v>16.97</v>
      </c>
      <c r="Z52" s="57">
        <v>16.61</v>
      </c>
      <c r="AA52" s="57">
        <v>16.87</v>
      </c>
      <c r="AB52" s="149">
        <v>5287500</v>
      </c>
      <c r="AC52" s="12">
        <v>16.87</v>
      </c>
      <c r="AD52" s="2">
        <f t="shared" si="2"/>
        <v>0.35999999999999943</v>
      </c>
      <c r="AE52" s="201">
        <f t="shared" si="3"/>
        <v>-4.7197640117992989E-3</v>
      </c>
    </row>
    <row r="53" spans="15:31" x14ac:dyDescent="0.25">
      <c r="O53" s="128">
        <v>1.04</v>
      </c>
      <c r="P53" s="128">
        <f t="shared" si="5"/>
        <v>16.016000000000002</v>
      </c>
      <c r="Q53" s="2"/>
      <c r="T53" s="153" t="s">
        <v>157</v>
      </c>
      <c r="U53" s="151" t="s">
        <v>158</v>
      </c>
      <c r="W53" s="186">
        <v>42207</v>
      </c>
      <c r="X53" s="57">
        <v>16.8</v>
      </c>
      <c r="Y53" s="57">
        <v>17.21</v>
      </c>
      <c r="Z53" s="57">
        <v>16.75</v>
      </c>
      <c r="AA53" s="57">
        <v>16.95</v>
      </c>
      <c r="AB53" s="149">
        <v>6536400</v>
      </c>
      <c r="AC53" s="12">
        <v>16.95</v>
      </c>
      <c r="AD53" s="2">
        <f t="shared" si="2"/>
        <v>0.46000000000000085</v>
      </c>
      <c r="AE53" s="201">
        <f t="shared" si="3"/>
        <v>5.9031877213677753E-4</v>
      </c>
    </row>
    <row r="54" spans="15:31" x14ac:dyDescent="0.25">
      <c r="O54" s="128">
        <v>1.03</v>
      </c>
      <c r="P54" s="128">
        <f t="shared" si="5"/>
        <v>15.862</v>
      </c>
      <c r="Q54" s="2"/>
      <c r="T54" s="153"/>
      <c r="U54" s="151"/>
      <c r="W54" s="186">
        <v>42206</v>
      </c>
      <c r="X54" s="57">
        <v>16.940000000000001</v>
      </c>
      <c r="Y54" s="57">
        <v>17.04</v>
      </c>
      <c r="Z54" s="57">
        <v>16.77</v>
      </c>
      <c r="AA54" s="57">
        <v>16.940000000000001</v>
      </c>
      <c r="AB54" s="149">
        <v>5339600</v>
      </c>
      <c r="AC54" s="12">
        <v>16.940000000000001</v>
      </c>
      <c r="AD54" s="2">
        <f t="shared" si="2"/>
        <v>0.26999999999999957</v>
      </c>
      <c r="AE54" s="201">
        <f t="shared" si="3"/>
        <v>-1.7678255745431359E-3</v>
      </c>
    </row>
    <row r="55" spans="15:31" x14ac:dyDescent="0.25">
      <c r="O55" s="128">
        <v>1.02</v>
      </c>
      <c r="P55" s="128">
        <f t="shared" si="5"/>
        <v>15.708</v>
      </c>
      <c r="T55" s="153" t="s">
        <v>133</v>
      </c>
      <c r="U55" s="151" t="s">
        <v>169</v>
      </c>
      <c r="W55" s="186">
        <v>42205</v>
      </c>
      <c r="X55" s="57">
        <v>17.32</v>
      </c>
      <c r="Y55" s="57">
        <v>17.559999999999999</v>
      </c>
      <c r="Z55" s="57">
        <v>16.95</v>
      </c>
      <c r="AA55" s="57">
        <v>16.97</v>
      </c>
      <c r="AB55" s="149">
        <v>11582500</v>
      </c>
      <c r="AC55" s="12">
        <v>16.97</v>
      </c>
      <c r="AD55" s="2">
        <f t="shared" si="2"/>
        <v>0.60999999999999943</v>
      </c>
      <c r="AE55" s="201">
        <f t="shared" si="3"/>
        <v>-1.9075144508670649E-2</v>
      </c>
    </row>
    <row r="56" spans="15:31" x14ac:dyDescent="0.25">
      <c r="O56" s="128">
        <v>1.01</v>
      </c>
      <c r="P56" s="128">
        <f t="shared" si="5"/>
        <v>15.554</v>
      </c>
      <c r="T56" s="153" t="s">
        <v>134</v>
      </c>
      <c r="U56" s="151" t="s">
        <v>159</v>
      </c>
      <c r="W56" s="186">
        <v>42202</v>
      </c>
      <c r="X56" s="57">
        <v>17.66</v>
      </c>
      <c r="Y56" s="57">
        <v>17.73</v>
      </c>
      <c r="Z56" s="57">
        <v>17.29</v>
      </c>
      <c r="AA56" s="57">
        <v>17.3</v>
      </c>
      <c r="AB56" s="149">
        <v>2785600</v>
      </c>
      <c r="AC56" s="12">
        <v>17.3</v>
      </c>
      <c r="AD56" s="2">
        <f t="shared" si="2"/>
        <v>0.44000000000000128</v>
      </c>
      <c r="AE56" s="201">
        <f t="shared" si="3"/>
        <v>-2.2046353872244184E-2</v>
      </c>
    </row>
    <row r="57" spans="15:31" x14ac:dyDescent="0.25">
      <c r="O57" s="128">
        <v>1</v>
      </c>
      <c r="P57" s="128">
        <f t="shared" si="5"/>
        <v>15.4</v>
      </c>
      <c r="T57" s="153" t="s">
        <v>135</v>
      </c>
      <c r="U57" s="152">
        <v>3696402</v>
      </c>
      <c r="W57" s="186">
        <v>42201</v>
      </c>
      <c r="X57" s="57">
        <v>17.48</v>
      </c>
      <c r="Y57" s="57">
        <v>17.760000000000002</v>
      </c>
      <c r="Z57" s="57">
        <v>17.43</v>
      </c>
      <c r="AA57" s="57">
        <v>17.690000000000001</v>
      </c>
      <c r="AB57" s="149">
        <v>4949800</v>
      </c>
      <c r="AC57" s="12">
        <v>17.690000000000001</v>
      </c>
      <c r="AD57" s="2">
        <f t="shared" si="2"/>
        <v>0.33000000000000185</v>
      </c>
      <c r="AE57" s="201">
        <f t="shared" si="3"/>
        <v>1.1435105774728616E-2</v>
      </c>
    </row>
    <row r="58" spans="15:31" x14ac:dyDescent="0.25">
      <c r="O58" s="128">
        <v>0.99</v>
      </c>
      <c r="P58" s="128">
        <f t="shared" si="5"/>
        <v>15.246</v>
      </c>
      <c r="T58" s="153" t="s">
        <v>140</v>
      </c>
      <c r="U58" s="152">
        <v>5519550</v>
      </c>
      <c r="W58" s="186">
        <v>42200</v>
      </c>
      <c r="X58" s="57">
        <v>17.62</v>
      </c>
      <c r="Y58" s="57">
        <v>17.71</v>
      </c>
      <c r="Z58" s="57">
        <v>17.34</v>
      </c>
      <c r="AA58" s="57">
        <v>17.489999999999998</v>
      </c>
      <c r="AB58" s="149">
        <v>4210700</v>
      </c>
      <c r="AC58" s="12">
        <v>17.489999999999998</v>
      </c>
      <c r="AD58" s="2">
        <f t="shared" si="2"/>
        <v>0.37000000000000099</v>
      </c>
      <c r="AE58" s="201">
        <f t="shared" si="3"/>
        <v>-7.9410096426546506E-3</v>
      </c>
    </row>
    <row r="59" spans="15:31" x14ac:dyDescent="0.25">
      <c r="O59" s="128">
        <v>0.98</v>
      </c>
      <c r="P59" s="128">
        <f t="shared" si="5"/>
        <v>15.092000000000001</v>
      </c>
      <c r="T59" s="153" t="s">
        <v>136</v>
      </c>
      <c r="U59" s="151" t="s">
        <v>170</v>
      </c>
      <c r="W59" s="186">
        <v>42199</v>
      </c>
      <c r="X59" s="57">
        <v>17.510000000000002</v>
      </c>
      <c r="Y59" s="57">
        <v>17.760000000000002</v>
      </c>
      <c r="Z59" s="57">
        <v>17.48</v>
      </c>
      <c r="AA59" s="57">
        <v>17.63</v>
      </c>
      <c r="AB59" s="149">
        <v>3891000</v>
      </c>
      <c r="AC59" s="12">
        <v>17.63</v>
      </c>
      <c r="AD59" s="2">
        <f t="shared" si="2"/>
        <v>0.28000000000000114</v>
      </c>
      <c r="AE59" s="201">
        <f t="shared" si="3"/>
        <v>5.1311288483466555E-3</v>
      </c>
    </row>
    <row r="60" spans="15:31" x14ac:dyDescent="0.25">
      <c r="O60" s="128">
        <v>0.97</v>
      </c>
      <c r="P60" s="128">
        <f t="shared" si="5"/>
        <v>14.938000000000001</v>
      </c>
      <c r="T60" s="153" t="s">
        <v>141</v>
      </c>
      <c r="U60" s="151">
        <v>7.04</v>
      </c>
      <c r="W60" s="186">
        <v>42198</v>
      </c>
      <c r="X60" s="57">
        <v>17.41</v>
      </c>
      <c r="Y60" s="57">
        <v>17.61</v>
      </c>
      <c r="Z60" s="57">
        <v>17.27</v>
      </c>
      <c r="AA60" s="57">
        <v>17.54</v>
      </c>
      <c r="AB60" s="149">
        <v>3561000</v>
      </c>
      <c r="AC60" s="12">
        <v>17.54</v>
      </c>
      <c r="AD60" s="2">
        <f t="shared" si="2"/>
        <v>0.33999999999999986</v>
      </c>
      <c r="AE60" s="201">
        <f t="shared" si="3"/>
        <v>9.7869890616002486E-3</v>
      </c>
    </row>
    <row r="61" spans="15:31" x14ac:dyDescent="0.25">
      <c r="O61" s="128">
        <v>0.96</v>
      </c>
      <c r="P61" s="128">
        <f t="shared" si="5"/>
        <v>14.783999999999999</v>
      </c>
      <c r="T61" s="153" t="s">
        <v>142</v>
      </c>
      <c r="U61" s="151">
        <v>2.16</v>
      </c>
      <c r="W61" s="186">
        <v>42195</v>
      </c>
      <c r="X61" s="57">
        <v>17.38</v>
      </c>
      <c r="Y61" s="57">
        <v>17.64</v>
      </c>
      <c r="Z61" s="57">
        <v>17.329999999999998</v>
      </c>
      <c r="AA61" s="57">
        <v>17.37</v>
      </c>
      <c r="AB61" s="149">
        <v>4497700</v>
      </c>
      <c r="AC61" s="12">
        <v>17.37</v>
      </c>
      <c r="AD61" s="2">
        <f t="shared" si="2"/>
        <v>0.31000000000000227</v>
      </c>
      <c r="AE61" s="201">
        <f t="shared" si="3"/>
        <v>0</v>
      </c>
    </row>
    <row r="62" spans="15:31" x14ac:dyDescent="0.25">
      <c r="O62" s="128">
        <v>0.95</v>
      </c>
      <c r="P62" s="128">
        <f t="shared" si="5"/>
        <v>14.629999999999999</v>
      </c>
      <c r="T62" s="153" t="s">
        <v>137</v>
      </c>
      <c r="U62" s="151" t="s">
        <v>160</v>
      </c>
      <c r="W62" s="186">
        <v>42194</v>
      </c>
      <c r="X62" s="57">
        <v>17.600000000000001</v>
      </c>
      <c r="Y62" s="57">
        <v>17.82</v>
      </c>
      <c r="Z62" s="57">
        <v>17.32</v>
      </c>
      <c r="AA62" s="57">
        <v>17.37</v>
      </c>
      <c r="AB62" s="149">
        <v>4763900</v>
      </c>
      <c r="AC62" s="12">
        <v>17.37</v>
      </c>
      <c r="AD62" s="2">
        <f t="shared" si="2"/>
        <v>0.5</v>
      </c>
      <c r="AE62" s="201">
        <f t="shared" si="3"/>
        <v>-3.4423407917383297E-3</v>
      </c>
    </row>
    <row r="63" spans="15:31" x14ac:dyDescent="0.25">
      <c r="O63" s="128">
        <v>0.94</v>
      </c>
      <c r="P63" s="128">
        <f t="shared" si="5"/>
        <v>14.475999999999999</v>
      </c>
      <c r="W63" s="186">
        <v>42193</v>
      </c>
      <c r="X63" s="57">
        <v>17.55</v>
      </c>
      <c r="Y63" s="57">
        <v>17.989999999999998</v>
      </c>
      <c r="Z63" s="57">
        <v>17.25</v>
      </c>
      <c r="AA63" s="57">
        <v>17.43</v>
      </c>
      <c r="AB63" s="149">
        <v>9560300</v>
      </c>
      <c r="AC63" s="12">
        <v>17.43</v>
      </c>
      <c r="AD63" s="2">
        <f t="shared" si="2"/>
        <v>0.73999999999999844</v>
      </c>
      <c r="AE63" s="201">
        <f t="shared" si="3"/>
        <v>-1.4697569248162901E-2</v>
      </c>
    </row>
    <row r="64" spans="15:31" x14ac:dyDescent="0.25">
      <c r="O64" s="128">
        <v>0.93</v>
      </c>
      <c r="P64" s="128">
        <f t="shared" si="5"/>
        <v>14.322000000000001</v>
      </c>
      <c r="W64" s="186">
        <v>42192</v>
      </c>
      <c r="X64" s="57">
        <v>17.63</v>
      </c>
      <c r="Y64" s="57">
        <v>17.88</v>
      </c>
      <c r="Z64" s="57">
        <v>17.53</v>
      </c>
      <c r="AA64" s="57">
        <v>17.690000000000001</v>
      </c>
      <c r="AB64" s="149">
        <v>4918200</v>
      </c>
      <c r="AC64" s="12">
        <v>17.690000000000001</v>
      </c>
      <c r="AD64" s="2">
        <f t="shared" si="2"/>
        <v>0.34999999999999787</v>
      </c>
      <c r="AE64" s="201">
        <f t="shared" si="3"/>
        <v>3.9727582292850006E-3</v>
      </c>
    </row>
    <row r="65" spans="15:31" x14ac:dyDescent="0.25">
      <c r="O65" s="128">
        <v>0.92</v>
      </c>
      <c r="P65" s="128">
        <f t="shared" si="5"/>
        <v>14.168000000000001</v>
      </c>
      <c r="W65" s="186">
        <v>42191</v>
      </c>
      <c r="X65" s="57">
        <v>17.399999999999999</v>
      </c>
      <c r="Y65" s="57">
        <v>17.63</v>
      </c>
      <c r="Z65" s="57">
        <v>17.39</v>
      </c>
      <c r="AA65" s="57">
        <v>17.62</v>
      </c>
      <c r="AB65" s="149">
        <v>3738400</v>
      </c>
      <c r="AC65" s="12">
        <v>17.62</v>
      </c>
      <c r="AD65" s="2">
        <f t="shared" si="2"/>
        <v>0.23999999999999844</v>
      </c>
      <c r="AE65" s="201">
        <f t="shared" si="3"/>
        <v>2.2753128555177415E-3</v>
      </c>
    </row>
    <row r="66" spans="15:31" x14ac:dyDescent="0.25">
      <c r="O66" s="128">
        <v>0.91</v>
      </c>
      <c r="P66" s="128">
        <f t="shared" si="5"/>
        <v>14.014000000000001</v>
      </c>
      <c r="W66" s="186">
        <v>42187</v>
      </c>
      <c r="X66" s="57">
        <v>17.829999999999998</v>
      </c>
      <c r="Y66" s="57">
        <v>18</v>
      </c>
      <c r="Z66" s="57">
        <v>17.48</v>
      </c>
      <c r="AA66" s="57">
        <v>17.579999999999998</v>
      </c>
      <c r="AB66" s="149">
        <v>4454300</v>
      </c>
      <c r="AC66" s="12">
        <v>17.579999999999998</v>
      </c>
      <c r="AD66" s="2">
        <f t="shared" si="2"/>
        <v>0.51999999999999957</v>
      </c>
      <c r="AE66" s="201">
        <f t="shared" si="3"/>
        <v>-7.3404856013553621E-3</v>
      </c>
    </row>
    <row r="67" spans="15:31" x14ac:dyDescent="0.25">
      <c r="O67" s="128">
        <v>0.9</v>
      </c>
      <c r="P67" s="128">
        <f t="shared" si="5"/>
        <v>13.860000000000001</v>
      </c>
      <c r="W67" s="186">
        <v>42186</v>
      </c>
      <c r="X67" s="57">
        <v>18.14</v>
      </c>
      <c r="Y67" s="57">
        <v>18.260000000000002</v>
      </c>
      <c r="Z67" s="57">
        <v>17.690000000000001</v>
      </c>
      <c r="AA67" s="57">
        <v>17.71</v>
      </c>
      <c r="AB67" s="149">
        <v>6640000</v>
      </c>
      <c r="AC67" s="12">
        <v>17.71</v>
      </c>
      <c r="AD67" s="2">
        <f>Y67-Z67</f>
        <v>0.57000000000000028</v>
      </c>
      <c r="AE67" s="201" t="e">
        <f>AC67/AC68-1</f>
        <v>#DIV/0!</v>
      </c>
    </row>
    <row r="68" spans="15:31" x14ac:dyDescent="0.25">
      <c r="W68" s="186" t="s">
        <v>153</v>
      </c>
      <c r="X68" s="57"/>
      <c r="Y68" s="57"/>
      <c r="Z68" s="57"/>
      <c r="AA68" s="57"/>
      <c r="AB68" s="12"/>
      <c r="AC68" s="12"/>
      <c r="AD68" s="2">
        <f>Y68-Z68</f>
        <v>0</v>
      </c>
      <c r="AE68" s="201" t="e">
        <f>AC68/AC69-1</f>
        <v>#DIV/0!</v>
      </c>
    </row>
  </sheetData>
  <mergeCells count="1">
    <mergeCell ref="O46:P46"/>
  </mergeCells>
  <conditionalFormatting sqref="Q12">
    <cfRule type="expression" dxfId="49" priority="6">
      <formula>Q12&gt;0</formula>
    </cfRule>
    <cfRule type="expression" dxfId="48" priority="7">
      <formula>Q12&lt;0</formula>
    </cfRule>
  </conditionalFormatting>
  <conditionalFormatting sqref="O47:O67">
    <cfRule type="colorScale" priority="4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P47:P67">
    <cfRule type="colorScale" priority="3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AD1:AD1048576">
    <cfRule type="dataBar" priority="2">
      <dataBar>
        <cfvo type="min"/>
        <cfvo type="max"/>
        <color rgb="FFFF555A"/>
      </dataBar>
      <extLst>
        <ext xmlns:x14="http://schemas.microsoft.com/office/spreadsheetml/2009/9/main" uri="{B025F937-C7B1-47D3-B67F-A62EFF666E3E}">
          <x14:id>{9299B53F-4A6E-4484-8560-CCEA6A4C0C32}</x14:id>
        </ext>
      </extLst>
    </cfRule>
  </conditionalFormatting>
  <conditionalFormatting sqref="AE1:AE1048576">
    <cfRule type="iconSet" priority="1">
      <iconSet iconSet="3Arrows">
        <cfvo type="percent" val="0"/>
        <cfvo type="num" val="0"/>
        <cfvo type="num" val="0"/>
      </iconSet>
    </cfRule>
  </conditionalFormatting>
  <hyperlinks>
    <hyperlink ref="A3" location="ACTIVE!A1" display="Back"/>
  </hyperlinks>
  <pageMargins left="0.7" right="0.7" top="0.75" bottom="0.75" header="0.3" footer="0.3"/>
  <pageSetup orientation="portrait" horizontalDpi="1200" verticalDpi="1200" r:id="rId1"/>
  <drawing r:id="rId2"/>
  <extLst>
    <ext xmlns:x14="http://schemas.microsoft.com/office/spreadsheetml/2009/9/main" uri="{78C0D931-6437-407d-A8EE-F0AAD7539E65}">
      <x14:conditionalFormattings>
        <x14:conditionalFormatting xmlns:xm="http://schemas.microsoft.com/office/excel/2006/main">
          <x14:cfRule type="dataBar" id="{9299B53F-4A6E-4484-8560-CCEA6A4C0C32}">
            <x14:dataBar minLength="0" maxLength="100" border="1" negativeBarBorderColorSameAsPositive="0">
              <x14:cfvo type="autoMin"/>
              <x14:cfvo type="autoMax"/>
              <x14:borderColor rgb="FFFF555A"/>
              <x14:negativeFillColor rgb="FFFF0000"/>
              <x14:negativeBorderColor rgb="FFFF0000"/>
              <x14:axisColor rgb="FF000000"/>
            </x14:dataBar>
          </x14:cfRule>
          <xm:sqref>AD1:AD1048576</xm:sqref>
        </x14:conditionalFormatting>
      </x14:conditionalFormattings>
    </ext>
  </extLst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"/>
  <dimension ref="A1:AE68"/>
  <sheetViews>
    <sheetView workbookViewId="0">
      <pane ySplit="1" topLeftCell="A2" activePane="bottomLeft" state="frozen"/>
      <selection activeCell="A2" sqref="A2"/>
      <selection pane="bottomLeft" activeCell="A3" sqref="A3"/>
    </sheetView>
  </sheetViews>
  <sheetFormatPr defaultRowHeight="15" x14ac:dyDescent="0.25"/>
  <cols>
    <col min="6" max="6" width="9.85546875" bestFit="1" customWidth="1"/>
    <col min="9" max="11" width="9.140625" style="2"/>
    <col min="17" max="17" width="9.5703125" bestFit="1" customWidth="1"/>
    <col min="20" max="20" width="13.7109375" bestFit="1" customWidth="1"/>
    <col min="21" max="21" width="34.5703125" style="49" bestFit="1" customWidth="1"/>
    <col min="23" max="23" width="13.85546875" customWidth="1"/>
    <col min="24" max="27" width="6" bestFit="1" customWidth="1"/>
    <col min="28" max="28" width="11.140625" bestFit="1" customWidth="1"/>
    <col min="29" max="29" width="10.28515625" bestFit="1" customWidth="1"/>
  </cols>
  <sheetData>
    <row r="1" spans="1:31" s="21" customFormat="1" x14ac:dyDescent="0.25">
      <c r="A1" s="20" t="s">
        <v>1</v>
      </c>
      <c r="B1" s="20" t="s">
        <v>2</v>
      </c>
      <c r="C1" s="20" t="s">
        <v>4</v>
      </c>
      <c r="D1" s="20" t="s">
        <v>5</v>
      </c>
      <c r="E1" s="20"/>
      <c r="F1" s="20" t="s">
        <v>60</v>
      </c>
      <c r="G1" s="20" t="s">
        <v>3</v>
      </c>
      <c r="H1" s="20" t="s">
        <v>6</v>
      </c>
      <c r="I1" s="62" t="s">
        <v>7</v>
      </c>
      <c r="J1" s="62" t="s">
        <v>117</v>
      </c>
      <c r="K1" s="62" t="s">
        <v>61</v>
      </c>
      <c r="L1" s="20" t="s">
        <v>37</v>
      </c>
      <c r="M1" s="20" t="s">
        <v>38</v>
      </c>
      <c r="U1" s="190"/>
      <c r="W1" s="195" t="s">
        <v>145</v>
      </c>
      <c r="X1" s="195" t="s">
        <v>146</v>
      </c>
      <c r="Y1" s="195" t="s">
        <v>147</v>
      </c>
      <c r="Z1" s="195" t="s">
        <v>148</v>
      </c>
      <c r="AA1" s="195" t="s">
        <v>149</v>
      </c>
      <c r="AB1" s="195" t="s">
        <v>150</v>
      </c>
      <c r="AC1" s="195" t="s">
        <v>151</v>
      </c>
      <c r="AD1" s="21" t="s">
        <v>221</v>
      </c>
      <c r="AE1" s="21" t="s">
        <v>223</v>
      </c>
    </row>
    <row r="2" spans="1:31" x14ac:dyDescent="0.25">
      <c r="A2" s="6" t="s">
        <v>34</v>
      </c>
      <c r="B2" s="106">
        <v>42166</v>
      </c>
      <c r="C2" s="7">
        <v>5</v>
      </c>
      <c r="D2" s="60">
        <v>26.04</v>
      </c>
      <c r="E2" s="60"/>
      <c r="F2" s="60">
        <f>C2*D2</f>
        <v>130.19999999999999</v>
      </c>
      <c r="G2" s="93">
        <v>42186</v>
      </c>
      <c r="H2" s="8">
        <v>185</v>
      </c>
      <c r="I2" s="19">
        <v>19.75</v>
      </c>
      <c r="J2" s="19">
        <v>7.0000000000000007E-2</v>
      </c>
      <c r="K2" s="19">
        <f t="shared" ref="K2:K8" si="0">H2*I2-J2</f>
        <v>3653.68</v>
      </c>
      <c r="L2" t="s">
        <v>84</v>
      </c>
      <c r="O2" s="15" t="s">
        <v>57</v>
      </c>
      <c r="Q2">
        <f>C45-H45</f>
        <v>4320</v>
      </c>
      <c r="T2" s="21" t="s">
        <v>99</v>
      </c>
      <c r="U2" s="190"/>
      <c r="V2" s="21"/>
      <c r="W2" s="213">
        <v>42277</v>
      </c>
      <c r="X2" s="214">
        <v>14.73</v>
      </c>
      <c r="Y2" s="214">
        <v>15.33</v>
      </c>
      <c r="Z2" s="13">
        <v>14.7</v>
      </c>
      <c r="AA2" s="13">
        <v>14.98</v>
      </c>
      <c r="AB2" s="140">
        <v>27955100</v>
      </c>
      <c r="AC2" s="13">
        <v>14.98</v>
      </c>
      <c r="AD2">
        <f>Y2-Z2</f>
        <v>0.63000000000000078</v>
      </c>
      <c r="AE2" s="201">
        <f>AC2/AC3-1</f>
        <v>4.1724617524339314E-2</v>
      </c>
    </row>
    <row r="3" spans="1:31" x14ac:dyDescent="0.25">
      <c r="A3" s="28" t="s">
        <v>75</v>
      </c>
      <c r="B3" s="106">
        <v>42167</v>
      </c>
      <c r="C3" s="7">
        <v>10</v>
      </c>
      <c r="D3" s="60">
        <v>25.1</v>
      </c>
      <c r="E3" s="60"/>
      <c r="F3" s="60">
        <f t="shared" ref="F3:F24" si="1">C3*D3</f>
        <v>251</v>
      </c>
      <c r="G3" s="93">
        <v>42207</v>
      </c>
      <c r="H3" s="8">
        <v>20</v>
      </c>
      <c r="I3" s="19">
        <v>19.899999999999999</v>
      </c>
      <c r="J3" s="19">
        <v>0.01</v>
      </c>
      <c r="K3" s="19">
        <f t="shared" si="0"/>
        <v>397.99</v>
      </c>
      <c r="O3" s="15" t="s">
        <v>58</v>
      </c>
      <c r="Q3" s="2">
        <f>(F45-K45)/Q2</f>
        <v>17.530293981481485</v>
      </c>
      <c r="T3" t="s">
        <v>85</v>
      </c>
      <c r="W3" s="196">
        <v>42276</v>
      </c>
      <c r="X3" s="13">
        <v>14.26</v>
      </c>
      <c r="Y3" s="13">
        <v>14.69</v>
      </c>
      <c r="Z3" s="13">
        <v>14.15</v>
      </c>
      <c r="AA3" s="13">
        <v>14.38</v>
      </c>
      <c r="AB3" s="140">
        <v>25278700</v>
      </c>
      <c r="AC3" s="13">
        <v>14.38</v>
      </c>
      <c r="AD3">
        <f t="shared" ref="AD3:AD66" si="2">Y3-Z3</f>
        <v>0.53999999999999915</v>
      </c>
      <c r="AE3" s="201">
        <f t="shared" ref="AE3:AE66" si="3">AC3/AC4-1</f>
        <v>2.2759601706970223E-2</v>
      </c>
    </row>
    <row r="4" spans="1:31" x14ac:dyDescent="0.25">
      <c r="B4" s="106">
        <v>42179</v>
      </c>
      <c r="C4" s="7">
        <v>15</v>
      </c>
      <c r="D4" s="60">
        <v>24.51</v>
      </c>
      <c r="E4" s="60"/>
      <c r="F4" s="60">
        <f t="shared" si="1"/>
        <v>367.65000000000003</v>
      </c>
      <c r="G4" s="93">
        <v>42207</v>
      </c>
      <c r="H4" s="8">
        <v>95</v>
      </c>
      <c r="I4" s="19">
        <v>20.02</v>
      </c>
      <c r="J4" s="19">
        <v>0.5</v>
      </c>
      <c r="K4" s="19">
        <f t="shared" si="0"/>
        <v>1901.3999999999999</v>
      </c>
      <c r="O4" s="15" t="s">
        <v>66</v>
      </c>
      <c r="Q4" s="78">
        <v>15.91</v>
      </c>
      <c r="T4" s="1">
        <v>42233</v>
      </c>
      <c r="U4" s="49" t="s">
        <v>203</v>
      </c>
      <c r="W4" s="196">
        <v>42275</v>
      </c>
      <c r="X4" s="13">
        <v>14.67</v>
      </c>
      <c r="Y4" s="13">
        <v>14.73</v>
      </c>
      <c r="Z4" s="13">
        <v>13.92</v>
      </c>
      <c r="AA4" s="13">
        <v>14.06</v>
      </c>
      <c r="AB4" s="140">
        <v>30303700</v>
      </c>
      <c r="AC4" s="13">
        <v>14.06</v>
      </c>
      <c r="AD4">
        <f t="shared" si="2"/>
        <v>0.8100000000000005</v>
      </c>
      <c r="AE4" s="201">
        <f t="shared" si="3"/>
        <v>-5.7008718980549933E-2</v>
      </c>
    </row>
    <row r="5" spans="1:31" x14ac:dyDescent="0.25">
      <c r="B5" s="93">
        <v>42180</v>
      </c>
      <c r="C5" s="8">
        <v>100</v>
      </c>
      <c r="D5" s="19">
        <v>23.92</v>
      </c>
      <c r="E5" s="19"/>
      <c r="F5" s="19">
        <f t="shared" si="1"/>
        <v>2392</v>
      </c>
      <c r="G5" s="93">
        <v>42216</v>
      </c>
      <c r="H5" s="8">
        <v>165</v>
      </c>
      <c r="I5" s="19">
        <v>19.899999999999999</v>
      </c>
      <c r="J5" s="19">
        <v>0.06</v>
      </c>
      <c r="K5" s="19">
        <f t="shared" si="0"/>
        <v>3283.4399999999996</v>
      </c>
      <c r="O5" s="15" t="s">
        <v>67</v>
      </c>
      <c r="Q5" s="3">
        <f>Q4*Q2</f>
        <v>68731.199999999997</v>
      </c>
      <c r="W5" s="196">
        <v>42272</v>
      </c>
      <c r="X5" s="13">
        <v>15.34</v>
      </c>
      <c r="Y5" s="13">
        <v>15.59</v>
      </c>
      <c r="Z5" s="13">
        <v>14.65</v>
      </c>
      <c r="AA5" s="13">
        <v>14.91</v>
      </c>
      <c r="AB5" s="140">
        <v>28881800</v>
      </c>
      <c r="AC5" s="13">
        <v>14.91</v>
      </c>
      <c r="AD5">
        <f t="shared" si="2"/>
        <v>0.9399999999999995</v>
      </c>
      <c r="AE5" s="201">
        <f t="shared" si="3"/>
        <v>-2.8031290743155135E-2</v>
      </c>
    </row>
    <row r="6" spans="1:31" x14ac:dyDescent="0.25">
      <c r="B6" s="113">
        <v>42185</v>
      </c>
      <c r="C6" s="114">
        <v>50</v>
      </c>
      <c r="D6" s="115">
        <v>21.21</v>
      </c>
      <c r="E6" s="115"/>
      <c r="F6" s="115">
        <f t="shared" si="1"/>
        <v>1060.5</v>
      </c>
      <c r="G6" s="106">
        <v>42236</v>
      </c>
      <c r="H6" s="7">
        <v>630</v>
      </c>
      <c r="I6" s="60">
        <v>17.199682539682538</v>
      </c>
      <c r="J6" s="60">
        <v>0</v>
      </c>
      <c r="K6" s="60">
        <f t="shared" si="0"/>
        <v>10835.8</v>
      </c>
      <c r="O6" s="15" t="s">
        <v>64</v>
      </c>
      <c r="Q6" s="2">
        <f>Q3*Q2</f>
        <v>75730.87000000001</v>
      </c>
      <c r="W6" s="196">
        <v>42271</v>
      </c>
      <c r="X6" s="13">
        <v>14.8</v>
      </c>
      <c r="Y6" s="13">
        <v>15.52</v>
      </c>
      <c r="Z6" s="13">
        <v>14.6</v>
      </c>
      <c r="AA6" s="13">
        <v>15.34</v>
      </c>
      <c r="AB6" s="140">
        <v>32763300</v>
      </c>
      <c r="AC6" s="13">
        <v>15.34</v>
      </c>
      <c r="AD6">
        <f t="shared" si="2"/>
        <v>0.91999999999999993</v>
      </c>
      <c r="AE6" s="201">
        <f t="shared" si="3"/>
        <v>3.5786630654962792E-2</v>
      </c>
    </row>
    <row r="7" spans="1:31" ht="15.75" x14ac:dyDescent="0.25">
      <c r="B7" s="1">
        <v>42186</v>
      </c>
      <c r="C7" s="4">
        <v>50</v>
      </c>
      <c r="D7" s="3">
        <v>20.5</v>
      </c>
      <c r="E7" s="3"/>
      <c r="F7" s="3">
        <f t="shared" si="1"/>
        <v>1025</v>
      </c>
      <c r="G7" s="113">
        <v>42257</v>
      </c>
      <c r="H7" s="114">
        <v>850</v>
      </c>
      <c r="I7" s="115">
        <v>17.18</v>
      </c>
      <c r="J7" s="115">
        <v>0.27</v>
      </c>
      <c r="K7" s="115">
        <f t="shared" si="0"/>
        <v>14602.73</v>
      </c>
      <c r="O7" s="15" t="s">
        <v>65</v>
      </c>
      <c r="Q7" s="2">
        <f>Q5-Q6</f>
        <v>-6999.6700000000128</v>
      </c>
      <c r="R7" s="219" t="s">
        <v>237</v>
      </c>
      <c r="W7" s="196">
        <v>42270</v>
      </c>
      <c r="X7" s="13">
        <v>15.43</v>
      </c>
      <c r="Y7" s="13">
        <v>15.43</v>
      </c>
      <c r="Z7" s="13">
        <v>14.8</v>
      </c>
      <c r="AA7" s="13">
        <v>14.81</v>
      </c>
      <c r="AB7" s="140">
        <v>22534200</v>
      </c>
      <c r="AC7" s="13">
        <v>14.81</v>
      </c>
      <c r="AD7">
        <f t="shared" si="2"/>
        <v>0.62999999999999901</v>
      </c>
      <c r="AE7" s="201">
        <f t="shared" si="3"/>
        <v>-3.8935756002595689E-2</v>
      </c>
    </row>
    <row r="8" spans="1:31" x14ac:dyDescent="0.25">
      <c r="B8" s="1">
        <v>42186</v>
      </c>
      <c r="C8" s="4">
        <v>170</v>
      </c>
      <c r="D8" s="3">
        <v>19.600000000000001</v>
      </c>
      <c r="E8" s="3"/>
      <c r="F8" s="3">
        <f t="shared" si="1"/>
        <v>3332.0000000000005</v>
      </c>
      <c r="G8" s="247">
        <v>42283</v>
      </c>
      <c r="H8" s="233">
        <v>1580</v>
      </c>
      <c r="I8" s="234">
        <v>15.83</v>
      </c>
      <c r="J8" s="234">
        <v>0.46</v>
      </c>
      <c r="K8" s="234">
        <f t="shared" si="0"/>
        <v>25010.940000000002</v>
      </c>
      <c r="W8" s="196">
        <v>42269</v>
      </c>
      <c r="X8" s="13">
        <v>15.35</v>
      </c>
      <c r="Y8" s="13">
        <v>15.82</v>
      </c>
      <c r="Z8" s="13">
        <v>15.17</v>
      </c>
      <c r="AA8" s="13">
        <v>15.41</v>
      </c>
      <c r="AB8" s="140">
        <v>22309900</v>
      </c>
      <c r="AC8" s="13">
        <v>15.41</v>
      </c>
      <c r="AD8">
        <f t="shared" si="2"/>
        <v>0.65000000000000036</v>
      </c>
      <c r="AE8" s="201">
        <f t="shared" si="3"/>
        <v>-2.1587301587301599E-2</v>
      </c>
    </row>
    <row r="9" spans="1:31" x14ac:dyDescent="0.25">
      <c r="B9" s="1">
        <v>42187</v>
      </c>
      <c r="C9" s="4">
        <v>1000</v>
      </c>
      <c r="D9" s="3">
        <v>19.2</v>
      </c>
      <c r="E9" s="3"/>
      <c r="F9" s="3">
        <f t="shared" si="1"/>
        <v>19200</v>
      </c>
      <c r="W9" s="196">
        <v>42268</v>
      </c>
      <c r="X9" s="13">
        <v>15.62</v>
      </c>
      <c r="Y9" s="13">
        <v>15.98</v>
      </c>
      <c r="Z9" s="13">
        <v>15.46</v>
      </c>
      <c r="AA9" s="13">
        <v>15.75</v>
      </c>
      <c r="AB9" s="140">
        <v>19018100</v>
      </c>
      <c r="AC9" s="13">
        <v>15.75</v>
      </c>
      <c r="AD9">
        <f t="shared" si="2"/>
        <v>0.51999999999999957</v>
      </c>
      <c r="AE9" s="201">
        <f t="shared" si="3"/>
        <v>1.6129032258064502E-2</v>
      </c>
    </row>
    <row r="10" spans="1:31" x14ac:dyDescent="0.25">
      <c r="B10" s="113">
        <v>42199</v>
      </c>
      <c r="C10" s="114">
        <v>100</v>
      </c>
      <c r="D10" s="115">
        <v>17.25</v>
      </c>
      <c r="E10" s="115"/>
      <c r="F10" s="115">
        <f t="shared" si="1"/>
        <v>1725</v>
      </c>
      <c r="T10" s="15" t="s">
        <v>98</v>
      </c>
      <c r="W10" s="196">
        <v>42265</v>
      </c>
      <c r="X10" s="13">
        <v>16.079999999999998</v>
      </c>
      <c r="Y10" s="13">
        <v>16.190000000000001</v>
      </c>
      <c r="Z10" s="13">
        <v>15.36</v>
      </c>
      <c r="AA10" s="13">
        <v>15.5</v>
      </c>
      <c r="AB10" s="140">
        <v>36574900</v>
      </c>
      <c r="AC10" s="13">
        <v>15.5</v>
      </c>
      <c r="AD10">
        <f t="shared" si="2"/>
        <v>0.83000000000000185</v>
      </c>
      <c r="AE10" s="201">
        <f t="shared" si="3"/>
        <v>-5.5453991468616737E-2</v>
      </c>
    </row>
    <row r="11" spans="1:31" x14ac:dyDescent="0.25">
      <c r="B11" s="113">
        <v>42205</v>
      </c>
      <c r="C11" s="114">
        <v>20</v>
      </c>
      <c r="D11" s="115">
        <v>18.850000000000001</v>
      </c>
      <c r="E11" s="115"/>
      <c r="F11" s="115">
        <f t="shared" si="1"/>
        <v>377</v>
      </c>
      <c r="T11" s="1">
        <v>42255</v>
      </c>
      <c r="U11" s="49" t="s">
        <v>118</v>
      </c>
      <c r="W11" s="196">
        <v>42264</v>
      </c>
      <c r="X11" s="13">
        <v>16.68</v>
      </c>
      <c r="Y11" s="13">
        <v>16.809999999999999</v>
      </c>
      <c r="Z11" s="13">
        <v>16.309999999999999</v>
      </c>
      <c r="AA11" s="13">
        <v>16.41</v>
      </c>
      <c r="AB11" s="140">
        <v>22355500</v>
      </c>
      <c r="AC11" s="13">
        <v>16.41</v>
      </c>
      <c r="AD11">
        <f t="shared" si="2"/>
        <v>0.5</v>
      </c>
      <c r="AE11" s="201">
        <f t="shared" si="3"/>
        <v>-1.6187050359712241E-2</v>
      </c>
    </row>
    <row r="12" spans="1:31" x14ac:dyDescent="0.25">
      <c r="B12" s="113">
        <v>42208</v>
      </c>
      <c r="C12" s="114">
        <v>80</v>
      </c>
      <c r="D12" s="115">
        <v>18.95</v>
      </c>
      <c r="E12" s="115"/>
      <c r="F12" s="115">
        <f t="shared" si="1"/>
        <v>1516</v>
      </c>
      <c r="W12" s="196">
        <v>42263</v>
      </c>
      <c r="X12" s="13">
        <v>16.46</v>
      </c>
      <c r="Y12" s="13">
        <v>16.7</v>
      </c>
      <c r="Z12" s="13">
        <v>16.309999999999999</v>
      </c>
      <c r="AA12" s="13">
        <v>16.68</v>
      </c>
      <c r="AB12" s="140">
        <v>22342600</v>
      </c>
      <c r="AC12" s="13">
        <v>16.68</v>
      </c>
      <c r="AD12">
        <f t="shared" si="2"/>
        <v>0.39000000000000057</v>
      </c>
      <c r="AE12" s="201">
        <f t="shared" si="3"/>
        <v>9.6852300242131761E-3</v>
      </c>
    </row>
    <row r="13" spans="1:31" x14ac:dyDescent="0.25">
      <c r="B13" s="1">
        <v>42212</v>
      </c>
      <c r="C13" s="4">
        <v>100</v>
      </c>
      <c r="D13" s="3">
        <v>17.95</v>
      </c>
      <c r="E13" s="3"/>
      <c r="F13" s="3">
        <f t="shared" si="1"/>
        <v>1795</v>
      </c>
      <c r="T13" s="1">
        <v>42263</v>
      </c>
      <c r="U13" s="49" t="s">
        <v>202</v>
      </c>
      <c r="W13" s="196">
        <v>42262</v>
      </c>
      <c r="X13" s="13">
        <v>16.86</v>
      </c>
      <c r="Y13" s="13">
        <v>16.86</v>
      </c>
      <c r="Z13" s="13">
        <v>16.46</v>
      </c>
      <c r="AA13" s="13">
        <v>16.52</v>
      </c>
      <c r="AB13" s="140">
        <v>20602600</v>
      </c>
      <c r="AC13" s="13">
        <v>16.52</v>
      </c>
      <c r="AD13">
        <f t="shared" si="2"/>
        <v>0.39999999999999858</v>
      </c>
      <c r="AE13" s="201">
        <f t="shared" si="3"/>
        <v>-1.0778443113772407E-2</v>
      </c>
    </row>
    <row r="14" spans="1:31" x14ac:dyDescent="0.25">
      <c r="B14" s="93">
        <v>42221</v>
      </c>
      <c r="C14" s="8">
        <v>65</v>
      </c>
      <c r="D14" s="19">
        <v>19.100000000000001</v>
      </c>
      <c r="E14" s="19"/>
      <c r="F14" s="19">
        <f t="shared" si="1"/>
        <v>1241.5</v>
      </c>
      <c r="W14" s="196">
        <v>42261</v>
      </c>
      <c r="X14" s="13">
        <v>16.899999999999999</v>
      </c>
      <c r="Y14" s="13">
        <v>16.920000000000002</v>
      </c>
      <c r="Z14" s="13">
        <v>16.36</v>
      </c>
      <c r="AA14" s="13">
        <v>16.7</v>
      </c>
      <c r="AB14" s="140">
        <v>15175000</v>
      </c>
      <c r="AC14" s="13">
        <v>16.7</v>
      </c>
      <c r="AD14">
        <f t="shared" si="2"/>
        <v>0.56000000000000227</v>
      </c>
      <c r="AE14" s="201">
        <f t="shared" si="3"/>
        <v>-5.9523809523810423E-3</v>
      </c>
    </row>
    <row r="15" spans="1:31" x14ac:dyDescent="0.25">
      <c r="B15" s="93">
        <v>42221</v>
      </c>
      <c r="C15" s="8">
        <v>300</v>
      </c>
      <c r="D15" s="19">
        <v>18.600000000000001</v>
      </c>
      <c r="E15" s="19"/>
      <c r="F15" s="19">
        <f t="shared" si="1"/>
        <v>5580</v>
      </c>
      <c r="W15" s="196">
        <v>42258</v>
      </c>
      <c r="X15" s="13">
        <v>17.02</v>
      </c>
      <c r="Y15" s="13">
        <v>17.170000000000002</v>
      </c>
      <c r="Z15" s="13">
        <v>16.71</v>
      </c>
      <c r="AA15" s="13">
        <v>16.8</v>
      </c>
      <c r="AB15" s="140">
        <v>22019600</v>
      </c>
      <c r="AC15" s="13">
        <v>16.8</v>
      </c>
      <c r="AD15">
        <f t="shared" si="2"/>
        <v>0.46000000000000085</v>
      </c>
      <c r="AE15" s="201">
        <f t="shared" si="3"/>
        <v>-2.3255813953488302E-2</v>
      </c>
    </row>
    <row r="16" spans="1:31" x14ac:dyDescent="0.25">
      <c r="B16" s="108">
        <v>42221</v>
      </c>
      <c r="C16" s="4">
        <v>200</v>
      </c>
      <c r="D16" s="3">
        <v>18.5</v>
      </c>
      <c r="E16" s="3"/>
      <c r="F16" s="3">
        <f t="shared" si="1"/>
        <v>3700</v>
      </c>
      <c r="O16" s="2"/>
      <c r="P16" s="2"/>
      <c r="Q16" s="2"/>
      <c r="T16" s="101">
        <v>42278</v>
      </c>
      <c r="U16" s="49" t="s">
        <v>238</v>
      </c>
      <c r="W16" s="196">
        <v>42257</v>
      </c>
      <c r="X16" s="13">
        <v>16.809999999999999</v>
      </c>
      <c r="Y16" s="13">
        <v>17.420000000000002</v>
      </c>
      <c r="Z16" s="13">
        <v>16.71</v>
      </c>
      <c r="AA16" s="13">
        <v>17.2</v>
      </c>
      <c r="AB16" s="140">
        <v>20766600</v>
      </c>
      <c r="AC16" s="13">
        <v>17.2</v>
      </c>
      <c r="AD16">
        <f t="shared" si="2"/>
        <v>0.71000000000000085</v>
      </c>
      <c r="AE16" s="201">
        <f t="shared" si="3"/>
        <v>1.4150943396226356E-2</v>
      </c>
    </row>
    <row r="17" spans="2:31" x14ac:dyDescent="0.25">
      <c r="B17" s="108">
        <v>42223</v>
      </c>
      <c r="C17" s="4">
        <v>50</v>
      </c>
      <c r="D17" s="3">
        <v>18.75</v>
      </c>
      <c r="E17" s="3"/>
      <c r="F17" s="3">
        <f t="shared" si="1"/>
        <v>937.5</v>
      </c>
      <c r="O17" s="2"/>
      <c r="P17" s="2"/>
      <c r="Q17" s="2"/>
      <c r="W17" s="196">
        <v>42256</v>
      </c>
      <c r="X17" s="13">
        <v>17.899999999999999</v>
      </c>
      <c r="Y17" s="13">
        <v>17.97</v>
      </c>
      <c r="Z17" s="13">
        <v>16.84</v>
      </c>
      <c r="AA17" s="13">
        <v>16.96</v>
      </c>
      <c r="AB17" s="140">
        <v>32899200</v>
      </c>
      <c r="AC17" s="13">
        <v>16.96</v>
      </c>
      <c r="AD17">
        <f t="shared" si="2"/>
        <v>1.129999999999999</v>
      </c>
      <c r="AE17" s="201">
        <f t="shared" si="3"/>
        <v>-3.251568739304056E-2</v>
      </c>
    </row>
    <row r="18" spans="2:31" x14ac:dyDescent="0.25">
      <c r="B18" s="108">
        <v>42227</v>
      </c>
      <c r="C18" s="4">
        <v>50</v>
      </c>
      <c r="D18" s="3">
        <v>18.45</v>
      </c>
      <c r="E18" s="3"/>
      <c r="F18" s="3">
        <f t="shared" si="1"/>
        <v>922.5</v>
      </c>
      <c r="O18" s="2"/>
      <c r="P18" s="2"/>
      <c r="Q18" s="2"/>
      <c r="W18" s="196">
        <v>42255</v>
      </c>
      <c r="X18" s="13">
        <v>17.55</v>
      </c>
      <c r="Y18" s="13">
        <v>17.75</v>
      </c>
      <c r="Z18" s="13">
        <v>17.05</v>
      </c>
      <c r="AA18" s="13">
        <v>17.53</v>
      </c>
      <c r="AB18" s="140">
        <v>26755500</v>
      </c>
      <c r="AC18" s="13">
        <v>17.53</v>
      </c>
      <c r="AD18">
        <f t="shared" si="2"/>
        <v>0.69999999999999929</v>
      </c>
      <c r="AE18" s="201">
        <f t="shared" si="3"/>
        <v>4.221165279429262E-2</v>
      </c>
    </row>
    <row r="19" spans="2:31" x14ac:dyDescent="0.25">
      <c r="B19" s="108">
        <v>42228</v>
      </c>
      <c r="C19" s="4">
        <v>100</v>
      </c>
      <c r="D19" s="3">
        <v>18.45</v>
      </c>
      <c r="E19" s="3"/>
      <c r="F19" s="3">
        <f t="shared" si="1"/>
        <v>1845</v>
      </c>
      <c r="O19" s="2"/>
      <c r="P19" s="2"/>
      <c r="Q19" s="2"/>
      <c r="W19" s="196">
        <v>42251</v>
      </c>
      <c r="X19" s="13">
        <v>16.3</v>
      </c>
      <c r="Y19" s="13">
        <v>17.3</v>
      </c>
      <c r="Z19" s="13">
        <v>16.260000000000002</v>
      </c>
      <c r="AA19" s="13">
        <v>16.82</v>
      </c>
      <c r="AB19" s="140">
        <v>32409400</v>
      </c>
      <c r="AC19" s="13">
        <v>16.82</v>
      </c>
      <c r="AD19">
        <f t="shared" si="2"/>
        <v>1.0399999999999991</v>
      </c>
      <c r="AE19" s="201">
        <f t="shared" si="3"/>
        <v>1.3863773357444265E-2</v>
      </c>
    </row>
    <row r="20" spans="2:31" x14ac:dyDescent="0.25">
      <c r="B20" s="247">
        <v>42228</v>
      </c>
      <c r="C20" s="233">
        <v>200</v>
      </c>
      <c r="D20" s="234">
        <v>18.190000000000001</v>
      </c>
      <c r="E20" s="234"/>
      <c r="F20" s="234">
        <f t="shared" si="1"/>
        <v>3638.0000000000005</v>
      </c>
      <c r="O20" s="2"/>
      <c r="P20" s="2"/>
      <c r="Q20" s="2"/>
      <c r="W20" s="196">
        <v>42250</v>
      </c>
      <c r="X20" s="13">
        <v>16.39</v>
      </c>
      <c r="Y20" s="13">
        <v>17.21</v>
      </c>
      <c r="Z20" s="13">
        <v>16.260000000000002</v>
      </c>
      <c r="AA20" s="13">
        <v>16.59</v>
      </c>
      <c r="AB20" s="140">
        <v>26331200</v>
      </c>
      <c r="AC20" s="13">
        <v>16.59</v>
      </c>
      <c r="AD20">
        <f t="shared" si="2"/>
        <v>0.94999999999999929</v>
      </c>
      <c r="AE20" s="201">
        <f t="shared" si="3"/>
        <v>1.8416206261510082E-2</v>
      </c>
    </row>
    <row r="21" spans="2:31" x14ac:dyDescent="0.25">
      <c r="B21" s="108">
        <v>42228</v>
      </c>
      <c r="C21" s="4">
        <v>200</v>
      </c>
      <c r="D21" s="3">
        <v>18.100000000000001</v>
      </c>
      <c r="E21" s="3"/>
      <c r="F21" s="3">
        <f t="shared" si="1"/>
        <v>3620.0000000000005</v>
      </c>
      <c r="O21" s="2"/>
      <c r="P21" s="2"/>
      <c r="Q21" s="2"/>
      <c r="W21" s="196">
        <v>42249</v>
      </c>
      <c r="X21" s="13">
        <v>16.09</v>
      </c>
      <c r="Y21" s="13">
        <v>16.309999999999999</v>
      </c>
      <c r="Z21" s="13">
        <v>15.74</v>
      </c>
      <c r="AA21" s="13">
        <v>16.29</v>
      </c>
      <c r="AB21" s="140">
        <v>23290300</v>
      </c>
      <c r="AC21" s="13">
        <v>16.29</v>
      </c>
      <c r="AD21">
        <f t="shared" si="2"/>
        <v>0.56999999999999851</v>
      </c>
      <c r="AE21" s="201">
        <f t="shared" si="3"/>
        <v>2.9709228824273071E-2</v>
      </c>
    </row>
    <row r="22" spans="2:31" x14ac:dyDescent="0.25">
      <c r="B22" s="108">
        <v>42229</v>
      </c>
      <c r="C22" s="4">
        <v>100</v>
      </c>
      <c r="D22" s="3">
        <v>18.329999999999998</v>
      </c>
      <c r="E22" s="3"/>
      <c r="F22" s="3">
        <f t="shared" si="1"/>
        <v>1832.9999999999998</v>
      </c>
      <c r="O22" s="2"/>
      <c r="P22" s="2"/>
      <c r="Q22" s="2"/>
      <c r="W22" s="196">
        <v>42248</v>
      </c>
      <c r="X22" s="13">
        <v>15.8</v>
      </c>
      <c r="Y22" s="13">
        <v>16.21</v>
      </c>
      <c r="Z22" s="13">
        <v>15.68</v>
      </c>
      <c r="AA22" s="13">
        <v>15.82</v>
      </c>
      <c r="AB22" s="140">
        <v>27749000</v>
      </c>
      <c r="AC22" s="13">
        <v>15.82</v>
      </c>
      <c r="AD22">
        <f t="shared" si="2"/>
        <v>0.53000000000000114</v>
      </c>
      <c r="AE22" s="201">
        <f t="shared" si="3"/>
        <v>-3.5953686776355909E-2</v>
      </c>
    </row>
    <row r="23" spans="2:31" x14ac:dyDescent="0.25">
      <c r="B23" s="108">
        <v>42230</v>
      </c>
      <c r="C23" s="4">
        <v>100</v>
      </c>
      <c r="D23" s="3">
        <v>18</v>
      </c>
      <c r="E23" s="3"/>
      <c r="F23" s="3">
        <f>C23*D23</f>
        <v>1800</v>
      </c>
      <c r="O23" s="2"/>
      <c r="P23" s="2"/>
      <c r="Q23" s="2"/>
      <c r="W23" s="196">
        <v>42247</v>
      </c>
      <c r="X23" s="13">
        <v>15.91</v>
      </c>
      <c r="Y23" s="13">
        <v>16.68</v>
      </c>
      <c r="Z23" s="13">
        <v>15.46</v>
      </c>
      <c r="AA23" s="13">
        <v>16.41</v>
      </c>
      <c r="AB23" s="140">
        <v>32591200</v>
      </c>
      <c r="AC23" s="13">
        <v>16.41</v>
      </c>
      <c r="AD23">
        <f t="shared" si="2"/>
        <v>1.2199999999999989</v>
      </c>
      <c r="AE23" s="201">
        <f t="shared" si="3"/>
        <v>2.8195488721804551E-2</v>
      </c>
    </row>
    <row r="24" spans="2:31" x14ac:dyDescent="0.25">
      <c r="B24" s="108">
        <v>42230</v>
      </c>
      <c r="C24" s="4">
        <v>200</v>
      </c>
      <c r="D24" s="3">
        <v>17.78</v>
      </c>
      <c r="E24" s="3"/>
      <c r="F24" s="3">
        <f t="shared" si="1"/>
        <v>3556</v>
      </c>
      <c r="O24" s="2"/>
      <c r="P24" s="2"/>
      <c r="Q24" s="2"/>
      <c r="W24" s="196">
        <v>42244</v>
      </c>
      <c r="X24" s="13">
        <v>16.25</v>
      </c>
      <c r="Y24" s="13">
        <v>16.54</v>
      </c>
      <c r="Z24" s="13">
        <v>15.61</v>
      </c>
      <c r="AA24" s="13">
        <v>15.96</v>
      </c>
      <c r="AB24" s="140">
        <v>33906500</v>
      </c>
      <c r="AC24" s="13">
        <v>15.96</v>
      </c>
      <c r="AD24">
        <f t="shared" si="2"/>
        <v>0.92999999999999972</v>
      </c>
      <c r="AE24" s="201">
        <f t="shared" si="3"/>
        <v>1.8506700701978351E-2</v>
      </c>
    </row>
    <row r="25" spans="2:31" x14ac:dyDescent="0.25">
      <c r="B25" s="108">
        <v>42234</v>
      </c>
      <c r="C25" s="4">
        <v>100</v>
      </c>
      <c r="D25" s="3">
        <v>17.75</v>
      </c>
      <c r="E25" s="3"/>
      <c r="F25" s="3">
        <f t="shared" ref="F25:F30" si="4">C25*D25</f>
        <v>1775</v>
      </c>
      <c r="O25" s="2"/>
      <c r="P25" s="2"/>
      <c r="Q25" s="2"/>
      <c r="W25" s="196">
        <v>42243</v>
      </c>
      <c r="X25" s="13">
        <v>14.63</v>
      </c>
      <c r="Y25" s="13">
        <v>15.93</v>
      </c>
      <c r="Z25" s="13">
        <v>14.63</v>
      </c>
      <c r="AA25" s="13">
        <v>15.67</v>
      </c>
      <c r="AB25" s="140">
        <v>42579200</v>
      </c>
      <c r="AC25" s="13">
        <v>15.67</v>
      </c>
      <c r="AD25">
        <f t="shared" si="2"/>
        <v>1.2999999999999989</v>
      </c>
      <c r="AE25" s="201">
        <f t="shared" si="3"/>
        <v>8.6685159500693443E-2</v>
      </c>
    </row>
    <row r="26" spans="2:31" x14ac:dyDescent="0.25">
      <c r="B26" s="113">
        <v>42235</v>
      </c>
      <c r="C26" s="114">
        <v>100</v>
      </c>
      <c r="D26" s="115">
        <v>17.350000000000001</v>
      </c>
      <c r="E26" s="115"/>
      <c r="F26" s="115">
        <f t="shared" si="4"/>
        <v>1735.0000000000002</v>
      </c>
      <c r="O26" s="2"/>
      <c r="P26" s="2"/>
      <c r="Q26" s="2"/>
      <c r="W26" s="196">
        <v>42242</v>
      </c>
      <c r="X26" s="13">
        <v>14.61</v>
      </c>
      <c r="Y26" s="13">
        <v>14.75</v>
      </c>
      <c r="Z26" s="13">
        <v>14.11</v>
      </c>
      <c r="AA26" s="13">
        <v>14.42</v>
      </c>
      <c r="AB26" s="140">
        <v>43167100</v>
      </c>
      <c r="AC26" s="13">
        <v>14.42</v>
      </c>
      <c r="AD26">
        <f t="shared" si="2"/>
        <v>0.64000000000000057</v>
      </c>
      <c r="AE26" s="201">
        <f t="shared" si="3"/>
        <v>1.0511562718990897E-2</v>
      </c>
    </row>
    <row r="27" spans="2:31" x14ac:dyDescent="0.25">
      <c r="B27" s="106">
        <v>42235</v>
      </c>
      <c r="C27" s="7">
        <v>100</v>
      </c>
      <c r="D27" s="60">
        <v>17.55</v>
      </c>
      <c r="E27" s="60"/>
      <c r="F27" s="60">
        <f t="shared" si="4"/>
        <v>1755</v>
      </c>
      <c r="O27" s="2"/>
      <c r="P27" s="2"/>
      <c r="Q27" s="2"/>
      <c r="W27" s="196">
        <v>42241</v>
      </c>
      <c r="X27" s="13">
        <v>15.18</v>
      </c>
      <c r="Y27" s="13">
        <v>15.34</v>
      </c>
      <c r="Z27" s="13">
        <v>14.26</v>
      </c>
      <c r="AA27" s="13">
        <v>14.27</v>
      </c>
      <c r="AB27" s="140">
        <v>38519000</v>
      </c>
      <c r="AC27" s="13">
        <v>14.27</v>
      </c>
      <c r="AD27">
        <f t="shared" si="2"/>
        <v>1.08</v>
      </c>
      <c r="AE27" s="201">
        <f t="shared" si="3"/>
        <v>-1.1772853185595511E-2</v>
      </c>
    </row>
    <row r="28" spans="2:31" x14ac:dyDescent="0.25">
      <c r="B28" s="106">
        <v>42235</v>
      </c>
      <c r="C28" s="7">
        <v>100</v>
      </c>
      <c r="D28" s="60">
        <v>17.170000000000002</v>
      </c>
      <c r="E28" s="60"/>
      <c r="F28" s="60">
        <f t="shared" si="4"/>
        <v>1717.0000000000002</v>
      </c>
      <c r="O28" s="2"/>
      <c r="P28" s="2"/>
      <c r="Q28" s="2"/>
      <c r="W28" s="196">
        <v>42240</v>
      </c>
      <c r="X28" s="13">
        <v>13.81</v>
      </c>
      <c r="Y28" s="13">
        <v>14.44</v>
      </c>
      <c r="Z28" s="13">
        <v>13.5</v>
      </c>
      <c r="AA28" s="13">
        <v>14.44</v>
      </c>
      <c r="AB28" s="140">
        <v>54340600</v>
      </c>
      <c r="AC28" s="13">
        <v>14.44</v>
      </c>
      <c r="AD28">
        <f t="shared" si="2"/>
        <v>0.9399999999999995</v>
      </c>
      <c r="AE28" s="201">
        <f t="shared" si="3"/>
        <v>-6.1940812112869503E-3</v>
      </c>
    </row>
    <row r="29" spans="2:31" x14ac:dyDescent="0.25">
      <c r="B29" s="106">
        <v>42235</v>
      </c>
      <c r="C29" s="7">
        <v>100</v>
      </c>
      <c r="D29" s="60">
        <v>17</v>
      </c>
      <c r="E29" s="60"/>
      <c r="F29" s="60">
        <f t="shared" si="4"/>
        <v>1700</v>
      </c>
      <c r="W29" s="196">
        <v>42237</v>
      </c>
      <c r="X29" s="13">
        <v>14.39</v>
      </c>
      <c r="Y29" s="13">
        <v>15.25</v>
      </c>
      <c r="Z29" s="13">
        <v>14.24</v>
      </c>
      <c r="AA29" s="13">
        <v>14.53</v>
      </c>
      <c r="AB29" s="140">
        <v>43593600</v>
      </c>
      <c r="AC29" s="13">
        <v>14.53</v>
      </c>
      <c r="AD29">
        <f t="shared" si="2"/>
        <v>1.0099999999999998</v>
      </c>
      <c r="AE29" s="201">
        <f t="shared" si="3"/>
        <v>-1.424694708276808E-2</v>
      </c>
    </row>
    <row r="30" spans="2:31" x14ac:dyDescent="0.25">
      <c r="B30" s="106">
        <v>42236</v>
      </c>
      <c r="C30" s="7">
        <v>100</v>
      </c>
      <c r="D30" s="60">
        <v>16.559999999999999</v>
      </c>
      <c r="E30" s="60"/>
      <c r="F30" s="60">
        <f t="shared" si="4"/>
        <v>1655.9999999999998</v>
      </c>
      <c r="W30" s="196">
        <v>42236</v>
      </c>
      <c r="X30" s="13">
        <v>15.35</v>
      </c>
      <c r="Y30" s="13">
        <v>15.37</v>
      </c>
      <c r="Z30" s="13">
        <v>14.66</v>
      </c>
      <c r="AA30" s="13">
        <v>14.74</v>
      </c>
      <c r="AB30" s="140">
        <v>54768300</v>
      </c>
      <c r="AC30" s="13">
        <v>14.74</v>
      </c>
      <c r="AD30">
        <f t="shared" si="2"/>
        <v>0.70999999999999908</v>
      </c>
      <c r="AE30" s="201">
        <f t="shared" si="3"/>
        <v>-7.2955974842767279E-2</v>
      </c>
    </row>
    <row r="31" spans="2:31" x14ac:dyDescent="0.25">
      <c r="B31" s="106">
        <v>42236</v>
      </c>
      <c r="C31" s="7">
        <v>200</v>
      </c>
      <c r="D31" s="60">
        <v>16.21</v>
      </c>
      <c r="E31" s="60"/>
      <c r="F31" s="60">
        <f t="shared" ref="F31:F42" si="5">C31*D31</f>
        <v>3242</v>
      </c>
      <c r="W31" s="196">
        <v>42235</v>
      </c>
      <c r="X31" s="13">
        <v>16.239999999999998</v>
      </c>
      <c r="Y31" s="13">
        <v>16.350000000000001</v>
      </c>
      <c r="Z31" s="13">
        <v>15.88</v>
      </c>
      <c r="AA31" s="13">
        <v>15.9</v>
      </c>
      <c r="AB31" s="140">
        <v>36808900</v>
      </c>
      <c r="AC31" s="13">
        <v>15.9</v>
      </c>
      <c r="AD31">
        <f t="shared" si="2"/>
        <v>0.47000000000000064</v>
      </c>
      <c r="AE31" s="201">
        <f t="shared" si="3"/>
        <v>-2.93040293040292E-2</v>
      </c>
    </row>
    <row r="32" spans="2:31" x14ac:dyDescent="0.25">
      <c r="B32" s="108">
        <v>42236</v>
      </c>
      <c r="C32" s="4">
        <v>100</v>
      </c>
      <c r="D32" s="3">
        <v>16.399999999999999</v>
      </c>
      <c r="E32" s="3"/>
      <c r="F32" s="3">
        <f t="shared" si="5"/>
        <v>1639.9999999999998</v>
      </c>
      <c r="W32" s="196">
        <v>42234</v>
      </c>
      <c r="X32" s="13">
        <v>17</v>
      </c>
      <c r="Y32" s="13">
        <v>17</v>
      </c>
      <c r="Z32" s="13">
        <v>16.27</v>
      </c>
      <c r="AA32" s="13">
        <v>16.38</v>
      </c>
      <c r="AB32" s="140">
        <v>31854100</v>
      </c>
      <c r="AC32" s="13">
        <v>16.38</v>
      </c>
      <c r="AD32">
        <f t="shared" si="2"/>
        <v>0.73000000000000043</v>
      </c>
      <c r="AE32" s="201">
        <f t="shared" si="3"/>
        <v>-4.8780487804878092E-2</v>
      </c>
    </row>
    <row r="33" spans="1:31" x14ac:dyDescent="0.25">
      <c r="B33" s="113">
        <v>42237</v>
      </c>
      <c r="C33" s="114">
        <v>200</v>
      </c>
      <c r="D33" s="115">
        <v>16.32</v>
      </c>
      <c r="E33" s="115"/>
      <c r="F33" s="115">
        <f t="shared" si="5"/>
        <v>3264</v>
      </c>
      <c r="W33" s="196">
        <v>42233</v>
      </c>
      <c r="X33" s="13">
        <v>16.47</v>
      </c>
      <c r="Y33" s="13">
        <v>17.260000000000002</v>
      </c>
      <c r="Z33" s="13">
        <v>16.12</v>
      </c>
      <c r="AA33" s="13">
        <v>17.22</v>
      </c>
      <c r="AB33" s="140">
        <v>32978300</v>
      </c>
      <c r="AC33" s="13">
        <v>17.22</v>
      </c>
      <c r="AD33">
        <f t="shared" si="2"/>
        <v>1.1400000000000006</v>
      </c>
      <c r="AE33" s="201">
        <f t="shared" si="3"/>
        <v>1.5929203539823078E-2</v>
      </c>
    </row>
    <row r="34" spans="1:31" x14ac:dyDescent="0.25">
      <c r="B34" s="113">
        <v>42237</v>
      </c>
      <c r="C34" s="114">
        <v>100</v>
      </c>
      <c r="D34" s="115">
        <v>16.420000000000002</v>
      </c>
      <c r="E34" s="115"/>
      <c r="F34" s="115">
        <f t="shared" si="5"/>
        <v>1642.0000000000002</v>
      </c>
      <c r="W34" s="196">
        <v>42230</v>
      </c>
      <c r="X34" s="13">
        <v>17.760000000000002</v>
      </c>
      <c r="Y34" s="13">
        <v>17.989999999999998</v>
      </c>
      <c r="Z34" s="13">
        <v>16.82</v>
      </c>
      <c r="AA34" s="13">
        <v>16.95</v>
      </c>
      <c r="AB34" s="140">
        <v>36787700</v>
      </c>
      <c r="AC34" s="13">
        <v>16.95</v>
      </c>
      <c r="AD34">
        <f t="shared" si="2"/>
        <v>1.1699999999999982</v>
      </c>
      <c r="AE34" s="201">
        <f t="shared" si="3"/>
        <v>-4.2372881355932202E-2</v>
      </c>
    </row>
    <row r="35" spans="1:31" x14ac:dyDescent="0.25">
      <c r="B35" s="113">
        <v>42240</v>
      </c>
      <c r="C35" s="114">
        <v>200</v>
      </c>
      <c r="D35" s="115">
        <v>16.27</v>
      </c>
      <c r="E35" s="115"/>
      <c r="F35" s="115">
        <f t="shared" si="5"/>
        <v>3254</v>
      </c>
      <c r="W35" s="196">
        <v>42229</v>
      </c>
      <c r="X35" s="13">
        <v>18.23</v>
      </c>
      <c r="Y35" s="13">
        <v>18.38</v>
      </c>
      <c r="Z35" s="13">
        <v>17.670000000000002</v>
      </c>
      <c r="AA35" s="13">
        <v>17.7</v>
      </c>
      <c r="AB35" s="140">
        <v>15454800</v>
      </c>
      <c r="AC35" s="13">
        <v>17.7</v>
      </c>
      <c r="AD35">
        <f t="shared" si="2"/>
        <v>0.7099999999999973</v>
      </c>
      <c r="AE35" s="201">
        <f t="shared" si="3"/>
        <v>-2.6937877954920419E-2</v>
      </c>
    </row>
    <row r="36" spans="1:31" x14ac:dyDescent="0.25">
      <c r="B36" s="108">
        <v>42240</v>
      </c>
      <c r="C36" s="4">
        <v>200</v>
      </c>
      <c r="D36" s="3">
        <v>16.2</v>
      </c>
      <c r="E36" s="3"/>
      <c r="F36" s="3">
        <f t="shared" si="5"/>
        <v>3240</v>
      </c>
      <c r="W36" s="196">
        <v>42228</v>
      </c>
      <c r="X36" s="13">
        <v>17.649999999999999</v>
      </c>
      <c r="Y36" s="13">
        <v>18.329999999999998</v>
      </c>
      <c r="Z36" s="13">
        <v>17.52</v>
      </c>
      <c r="AA36" s="13">
        <v>18.190000000000001</v>
      </c>
      <c r="AB36" s="140">
        <v>20428400</v>
      </c>
      <c r="AC36" s="13">
        <v>18.190000000000001</v>
      </c>
      <c r="AD36">
        <f t="shared" si="2"/>
        <v>0.80999999999999872</v>
      </c>
      <c r="AE36" s="201">
        <f t="shared" si="3"/>
        <v>1.7337807606264022E-2</v>
      </c>
    </row>
    <row r="37" spans="1:31" x14ac:dyDescent="0.25">
      <c r="B37" s="108">
        <v>42240</v>
      </c>
      <c r="C37" s="4">
        <v>100</v>
      </c>
      <c r="D37" s="3">
        <v>16.100000000000001</v>
      </c>
      <c r="E37" s="3"/>
      <c r="F37" s="3">
        <f t="shared" si="5"/>
        <v>1610.0000000000002</v>
      </c>
      <c r="W37" s="196">
        <v>42227</v>
      </c>
      <c r="X37" s="13">
        <v>18.63</v>
      </c>
      <c r="Y37" s="13">
        <v>18.63</v>
      </c>
      <c r="Z37" s="13">
        <v>17.68</v>
      </c>
      <c r="AA37" s="13">
        <v>17.88</v>
      </c>
      <c r="AB37" s="140">
        <v>22895300</v>
      </c>
      <c r="AC37" s="13">
        <v>17.88</v>
      </c>
      <c r="AD37">
        <f t="shared" si="2"/>
        <v>0.94999999999999929</v>
      </c>
      <c r="AE37" s="201">
        <f t="shared" si="3"/>
        <v>-4.9946865037194588E-2</v>
      </c>
    </row>
    <row r="38" spans="1:31" x14ac:dyDescent="0.25">
      <c r="B38" s="1">
        <v>42269</v>
      </c>
      <c r="C38" s="4">
        <v>800</v>
      </c>
      <c r="D38" s="3">
        <v>16.399999999999999</v>
      </c>
      <c r="E38" s="4"/>
      <c r="F38" s="3">
        <f t="shared" si="5"/>
        <v>13119.999999999998</v>
      </c>
      <c r="W38" s="196">
        <v>42226</v>
      </c>
      <c r="X38" s="13">
        <v>18.579999999999998</v>
      </c>
      <c r="Y38" s="13">
        <v>18.96</v>
      </c>
      <c r="Z38" s="13">
        <v>18.32</v>
      </c>
      <c r="AA38" s="13">
        <v>18.82</v>
      </c>
      <c r="AB38" s="140">
        <v>25044100</v>
      </c>
      <c r="AC38" s="13">
        <v>18.82</v>
      </c>
      <c r="AD38">
        <f t="shared" si="2"/>
        <v>0.64000000000000057</v>
      </c>
      <c r="AE38" s="201">
        <f t="shared" si="3"/>
        <v>2.0607375271149531E-2</v>
      </c>
    </row>
    <row r="39" spans="1:31" x14ac:dyDescent="0.25">
      <c r="B39" s="1">
        <v>42270</v>
      </c>
      <c r="C39" s="4">
        <v>500</v>
      </c>
      <c r="D39" s="3">
        <v>15.8</v>
      </c>
      <c r="F39" s="3">
        <f t="shared" si="5"/>
        <v>7900</v>
      </c>
      <c r="W39" s="196">
        <v>42223</v>
      </c>
      <c r="X39" s="13">
        <v>18.45</v>
      </c>
      <c r="Y39" s="13">
        <v>18.53</v>
      </c>
      <c r="Z39" s="13">
        <v>18</v>
      </c>
      <c r="AA39" s="13">
        <v>18.440000000000001</v>
      </c>
      <c r="AB39" s="140">
        <v>23705900</v>
      </c>
      <c r="AC39" s="13">
        <v>18.440000000000001</v>
      </c>
      <c r="AD39">
        <f t="shared" si="2"/>
        <v>0.53000000000000114</v>
      </c>
      <c r="AE39" s="201">
        <f t="shared" si="3"/>
        <v>-1.4957264957264793E-2</v>
      </c>
    </row>
    <row r="40" spans="1:31" x14ac:dyDescent="0.25">
      <c r="B40" s="247">
        <v>42270</v>
      </c>
      <c r="C40" s="233">
        <v>1000</v>
      </c>
      <c r="D40" s="234">
        <v>15.6</v>
      </c>
      <c r="E40" s="233"/>
      <c r="F40" s="234">
        <f t="shared" si="5"/>
        <v>15600</v>
      </c>
      <c r="W40" s="196">
        <v>42222</v>
      </c>
      <c r="X40" s="13">
        <v>18.93</v>
      </c>
      <c r="Y40" s="13">
        <v>18.96</v>
      </c>
      <c r="Z40" s="13">
        <v>18.45</v>
      </c>
      <c r="AA40" s="13">
        <v>18.72</v>
      </c>
      <c r="AB40" s="140">
        <v>29928600</v>
      </c>
      <c r="AC40" s="13">
        <v>18.72</v>
      </c>
      <c r="AD40">
        <f t="shared" si="2"/>
        <v>0.51000000000000156</v>
      </c>
      <c r="AE40" s="201">
        <f t="shared" si="3"/>
        <v>-1.0047593865679549E-2</v>
      </c>
    </row>
    <row r="41" spans="1:31" x14ac:dyDescent="0.25">
      <c r="B41" s="247">
        <v>42270</v>
      </c>
      <c r="C41" s="233">
        <v>180</v>
      </c>
      <c r="D41" s="234">
        <v>15.4</v>
      </c>
      <c r="E41" s="233"/>
      <c r="F41" s="234">
        <f t="shared" si="5"/>
        <v>2772</v>
      </c>
      <c r="W41" s="196">
        <v>42221</v>
      </c>
      <c r="X41" s="13">
        <v>19.18</v>
      </c>
      <c r="Y41" s="13">
        <v>19.47</v>
      </c>
      <c r="Z41" s="13">
        <v>18.88</v>
      </c>
      <c r="AA41" s="13">
        <v>18.91</v>
      </c>
      <c r="AB41" s="140">
        <v>23331200</v>
      </c>
      <c r="AC41" s="13">
        <v>18.91</v>
      </c>
      <c r="AD41">
        <f t="shared" si="2"/>
        <v>0.58999999999999986</v>
      </c>
      <c r="AE41" s="201">
        <f t="shared" si="3"/>
        <v>-5.2603892688060094E-3</v>
      </c>
    </row>
    <row r="42" spans="1:31" x14ac:dyDescent="0.25">
      <c r="B42" s="247">
        <v>42275</v>
      </c>
      <c r="C42" s="233">
        <v>200</v>
      </c>
      <c r="D42" s="234">
        <v>15</v>
      </c>
      <c r="E42" s="233"/>
      <c r="F42" s="234">
        <f t="shared" si="5"/>
        <v>3000</v>
      </c>
      <c r="W42" s="196">
        <v>42220</v>
      </c>
      <c r="X42" s="13">
        <v>19.170000000000002</v>
      </c>
      <c r="Y42" s="13">
        <v>19.190000000000001</v>
      </c>
      <c r="Z42" s="13">
        <v>18.600000000000001</v>
      </c>
      <c r="AA42" s="13">
        <v>19.010000000000002</v>
      </c>
      <c r="AB42" s="140">
        <v>19795300</v>
      </c>
      <c r="AC42" s="13">
        <v>19.010000000000002</v>
      </c>
      <c r="AD42">
        <f t="shared" si="2"/>
        <v>0.58999999999999986</v>
      </c>
      <c r="AE42" s="201">
        <f t="shared" si="3"/>
        <v>5.2631578947370805E-4</v>
      </c>
    </row>
    <row r="43" spans="1:31" x14ac:dyDescent="0.25">
      <c r="B43" s="108">
        <v>42277</v>
      </c>
      <c r="C43" s="4">
        <v>200</v>
      </c>
      <c r="D43" s="3">
        <v>14.75</v>
      </c>
      <c r="E43" s="3"/>
      <c r="F43" s="3">
        <f>C43*D43</f>
        <v>2950</v>
      </c>
      <c r="W43" s="196">
        <v>42219</v>
      </c>
      <c r="X43" s="13">
        <v>18.61</v>
      </c>
      <c r="Y43" s="13">
        <v>19.39</v>
      </c>
      <c r="Z43" s="13">
        <v>18.59</v>
      </c>
      <c r="AA43" s="13">
        <v>19</v>
      </c>
      <c r="AB43" s="140">
        <v>32943300</v>
      </c>
      <c r="AC43" s="13">
        <v>19</v>
      </c>
      <c r="AD43">
        <f t="shared" si="2"/>
        <v>0.80000000000000071</v>
      </c>
      <c r="AE43" s="201">
        <f t="shared" si="3"/>
        <v>2.6472177201512626E-2</v>
      </c>
    </row>
    <row r="44" spans="1:31" ht="20.25" thickBot="1" x14ac:dyDescent="0.35">
      <c r="B44" s="108"/>
      <c r="C44" s="4"/>
      <c r="D44" s="3"/>
      <c r="E44" s="3"/>
      <c r="F44" s="3"/>
      <c r="O44" s="272" t="s">
        <v>83</v>
      </c>
      <c r="P44" s="272"/>
      <c r="T44" s="136" t="s">
        <v>144</v>
      </c>
      <c r="W44" s="196">
        <v>42216</v>
      </c>
      <c r="X44" s="13">
        <v>20.02</v>
      </c>
      <c r="Y44" s="13">
        <v>20.03</v>
      </c>
      <c r="Z44" s="13">
        <v>18.47</v>
      </c>
      <c r="AA44" s="13">
        <v>18.510000000000002</v>
      </c>
      <c r="AB44" s="140">
        <v>54669800</v>
      </c>
      <c r="AC44" s="13">
        <v>18.510000000000002</v>
      </c>
      <c r="AD44">
        <f t="shared" si="2"/>
        <v>1.5600000000000023</v>
      </c>
      <c r="AE44" s="201">
        <f t="shared" si="3"/>
        <v>-6.9849246231155626E-2</v>
      </c>
    </row>
    <row r="45" spans="1:31" ht="15.75" thickTop="1" x14ac:dyDescent="0.25">
      <c r="A45" s="27" t="s">
        <v>87</v>
      </c>
      <c r="B45" s="16"/>
      <c r="C45" s="16">
        <f>SUM(C2:C44)</f>
        <v>7845</v>
      </c>
      <c r="D45" s="16"/>
      <c r="E45" s="16"/>
      <c r="F45" s="17">
        <f>SUM(F2:F44)</f>
        <v>135416.85</v>
      </c>
      <c r="G45" s="16"/>
      <c r="H45" s="16">
        <f>SUM(H2:H13)</f>
        <v>3525</v>
      </c>
      <c r="I45" s="17"/>
      <c r="J45" s="17"/>
      <c r="K45" s="17">
        <f>SUM(K2:K13)</f>
        <v>59685.979999999996</v>
      </c>
      <c r="L45" s="16"/>
      <c r="M45" s="16"/>
      <c r="O45" s="128">
        <v>1.1000000000000001</v>
      </c>
      <c r="P45" s="128">
        <f>O45*$Q$4</f>
        <v>17.501000000000001</v>
      </c>
      <c r="T45" s="191" t="s">
        <v>126</v>
      </c>
      <c r="U45" s="192">
        <v>17.2</v>
      </c>
      <c r="W45" s="196">
        <v>42215</v>
      </c>
      <c r="X45" s="13">
        <v>19.75</v>
      </c>
      <c r="Y45" s="13">
        <v>20.100000000000001</v>
      </c>
      <c r="Z45" s="13">
        <v>19.46</v>
      </c>
      <c r="AA45" s="13">
        <v>19.899999999999999</v>
      </c>
      <c r="AB45" s="140">
        <v>31199500</v>
      </c>
      <c r="AC45" s="13">
        <v>19.899999999999999</v>
      </c>
      <c r="AD45">
        <f t="shared" si="2"/>
        <v>0.64000000000000057</v>
      </c>
      <c r="AE45" s="201">
        <f t="shared" si="3"/>
        <v>1.5098137896325525E-3</v>
      </c>
    </row>
    <row r="46" spans="1:31" x14ac:dyDescent="0.25">
      <c r="O46" s="128">
        <v>1.0900000000000001</v>
      </c>
      <c r="P46" s="128">
        <f t="shared" ref="P46:P65" si="6">O46*$Q$4</f>
        <v>17.341900000000003</v>
      </c>
      <c r="T46" s="138" t="s">
        <v>127</v>
      </c>
      <c r="U46" s="193">
        <v>17.02</v>
      </c>
      <c r="W46" s="196">
        <v>42214</v>
      </c>
      <c r="X46" s="13">
        <v>19.98</v>
      </c>
      <c r="Y46" s="13">
        <v>20.57</v>
      </c>
      <c r="Z46" s="13">
        <v>19.670000000000002</v>
      </c>
      <c r="AA46" s="13">
        <v>19.87</v>
      </c>
      <c r="AB46" s="140">
        <v>41208600</v>
      </c>
      <c r="AC46" s="13">
        <v>19.87</v>
      </c>
      <c r="AD46">
        <f t="shared" si="2"/>
        <v>0.89999999999999858</v>
      </c>
      <c r="AE46" s="201">
        <f t="shared" si="3"/>
        <v>6.0759493670885512E-3</v>
      </c>
    </row>
    <row r="47" spans="1:31" x14ac:dyDescent="0.25">
      <c r="O47" s="128">
        <v>1.08</v>
      </c>
      <c r="P47" s="128">
        <f t="shared" si="6"/>
        <v>17.1828</v>
      </c>
      <c r="T47" s="138" t="s">
        <v>128</v>
      </c>
      <c r="U47" s="193" t="s">
        <v>196</v>
      </c>
      <c r="W47" s="196">
        <v>42213</v>
      </c>
      <c r="X47" s="13">
        <v>18.350000000000001</v>
      </c>
      <c r="Y47" s="13">
        <v>20.079999999999998</v>
      </c>
      <c r="Z47" s="13">
        <v>18.2</v>
      </c>
      <c r="AA47" s="13">
        <v>19.75</v>
      </c>
      <c r="AB47" s="140">
        <v>51444400</v>
      </c>
      <c r="AC47" s="13">
        <v>19.75</v>
      </c>
      <c r="AD47">
        <f t="shared" si="2"/>
        <v>1.879999999999999</v>
      </c>
      <c r="AE47" s="201">
        <f t="shared" si="3"/>
        <v>8.9955849889624684E-2</v>
      </c>
    </row>
    <row r="48" spans="1:31" x14ac:dyDescent="0.25">
      <c r="O48" s="128">
        <v>1.07</v>
      </c>
      <c r="P48" s="128">
        <f t="shared" si="6"/>
        <v>17.023700000000002</v>
      </c>
      <c r="T48" s="138" t="s">
        <v>129</v>
      </c>
      <c r="U48" s="193" t="s">
        <v>197</v>
      </c>
      <c r="W48" s="196">
        <v>42212</v>
      </c>
      <c r="X48" s="13">
        <v>18.100000000000001</v>
      </c>
      <c r="Y48" s="13">
        <v>18.670000000000002</v>
      </c>
      <c r="Z48" s="13">
        <v>17.57</v>
      </c>
      <c r="AA48" s="13">
        <v>18.12</v>
      </c>
      <c r="AB48" s="140">
        <v>27548600</v>
      </c>
      <c r="AC48" s="13">
        <v>18.12</v>
      </c>
      <c r="AD48">
        <f t="shared" si="2"/>
        <v>1.1000000000000014</v>
      </c>
      <c r="AE48" s="201">
        <f t="shared" si="3"/>
        <v>-1.199563794983638E-2</v>
      </c>
    </row>
    <row r="49" spans="5:31" x14ac:dyDescent="0.25">
      <c r="O49" s="128">
        <v>1.06</v>
      </c>
      <c r="P49" s="128">
        <f t="shared" si="6"/>
        <v>16.864599999999999</v>
      </c>
      <c r="T49" s="138" t="s">
        <v>130</v>
      </c>
      <c r="U49" s="193">
        <v>26.82</v>
      </c>
      <c r="W49" s="196">
        <v>42209</v>
      </c>
      <c r="X49" s="13">
        <v>18.600000000000001</v>
      </c>
      <c r="Y49" s="13">
        <v>18.7</v>
      </c>
      <c r="Z49" s="13">
        <v>18.07</v>
      </c>
      <c r="AA49" s="13">
        <v>18.34</v>
      </c>
      <c r="AB49" s="140">
        <v>21450800</v>
      </c>
      <c r="AC49" s="13">
        <v>18.34</v>
      </c>
      <c r="AD49">
        <f t="shared" si="2"/>
        <v>0.62999999999999901</v>
      </c>
      <c r="AE49" s="201">
        <f t="shared" si="3"/>
        <v>-1.9251336898395643E-2</v>
      </c>
    </row>
    <row r="50" spans="5:31" x14ac:dyDescent="0.25">
      <c r="O50" s="128">
        <v>1.05</v>
      </c>
      <c r="P50" s="128">
        <f t="shared" si="6"/>
        <v>16.705500000000001</v>
      </c>
      <c r="T50" s="138" t="s">
        <v>131</v>
      </c>
      <c r="U50" s="193">
        <v>1.95336</v>
      </c>
      <c r="W50" s="196">
        <v>42208</v>
      </c>
      <c r="X50" s="13">
        <v>18.329999999999998</v>
      </c>
      <c r="Y50" s="13">
        <v>18.93</v>
      </c>
      <c r="Z50" s="13">
        <v>18.3</v>
      </c>
      <c r="AA50" s="13">
        <v>18.7</v>
      </c>
      <c r="AB50" s="140">
        <v>32782600</v>
      </c>
      <c r="AC50" s="13">
        <v>18.7</v>
      </c>
      <c r="AD50">
        <f t="shared" si="2"/>
        <v>0.62999999999999901</v>
      </c>
      <c r="AE50" s="201">
        <f t="shared" si="3"/>
        <v>3.8888888888888751E-2</v>
      </c>
    </row>
    <row r="51" spans="5:31" x14ac:dyDescent="0.25">
      <c r="E51" s="2"/>
      <c r="O51" s="128">
        <v>1.04</v>
      </c>
      <c r="P51" s="128">
        <f t="shared" si="6"/>
        <v>16.546400000000002</v>
      </c>
      <c r="T51" s="138" t="s">
        <v>157</v>
      </c>
      <c r="U51" s="193" t="s">
        <v>198</v>
      </c>
      <c r="W51" s="196">
        <v>42207</v>
      </c>
      <c r="X51" s="13">
        <v>18.53</v>
      </c>
      <c r="Y51" s="13">
        <v>18.63</v>
      </c>
      <c r="Z51" s="13">
        <v>17.850000000000001</v>
      </c>
      <c r="AA51" s="13">
        <v>18</v>
      </c>
      <c r="AB51" s="140">
        <v>43396900</v>
      </c>
      <c r="AC51" s="13">
        <v>18</v>
      </c>
      <c r="AD51">
        <f t="shared" si="2"/>
        <v>0.77999999999999758</v>
      </c>
      <c r="AE51" s="201">
        <f t="shared" si="3"/>
        <v>-4.6610169491525411E-2</v>
      </c>
    </row>
    <row r="52" spans="5:31" x14ac:dyDescent="0.25">
      <c r="O52" s="128">
        <v>1.03</v>
      </c>
      <c r="P52" s="128">
        <f t="shared" si="6"/>
        <v>16.3873</v>
      </c>
      <c r="T52" s="138"/>
      <c r="U52" s="193"/>
      <c r="W52" s="196">
        <v>42206</v>
      </c>
      <c r="X52" s="13">
        <v>18.84</v>
      </c>
      <c r="Y52" s="13">
        <v>19.11</v>
      </c>
      <c r="Z52" s="13">
        <v>18.510000000000002</v>
      </c>
      <c r="AA52" s="13">
        <v>18.88</v>
      </c>
      <c r="AB52" s="140">
        <v>29278100</v>
      </c>
      <c r="AC52" s="13">
        <v>18.88</v>
      </c>
      <c r="AD52">
        <f t="shared" si="2"/>
        <v>0.59999999999999787</v>
      </c>
      <c r="AE52" s="201">
        <f t="shared" si="3"/>
        <v>-5.2938062466922897E-4</v>
      </c>
    </row>
    <row r="53" spans="5:31" x14ac:dyDescent="0.25">
      <c r="O53" s="128">
        <v>1.02</v>
      </c>
      <c r="P53" s="128">
        <f t="shared" si="6"/>
        <v>16.228200000000001</v>
      </c>
      <c r="T53" s="138" t="s">
        <v>133</v>
      </c>
      <c r="U53" s="193" t="s">
        <v>199</v>
      </c>
      <c r="W53" s="196">
        <v>42205</v>
      </c>
      <c r="X53" s="13">
        <v>20.079999999999998</v>
      </c>
      <c r="Y53" s="13">
        <v>20.079999999999998</v>
      </c>
      <c r="Z53" s="13">
        <v>18.77</v>
      </c>
      <c r="AA53" s="13">
        <v>18.89</v>
      </c>
      <c r="AB53" s="140">
        <v>41709800</v>
      </c>
      <c r="AC53" s="13">
        <v>18.89</v>
      </c>
      <c r="AD53">
        <f t="shared" si="2"/>
        <v>1.3099999999999987</v>
      </c>
      <c r="AE53" s="201">
        <f t="shared" si="3"/>
        <v>-6.1133200795228659E-2</v>
      </c>
    </row>
    <row r="54" spans="5:31" x14ac:dyDescent="0.25">
      <c r="O54" s="128">
        <v>1.01</v>
      </c>
      <c r="P54" s="128">
        <f t="shared" si="6"/>
        <v>16.069099999999999</v>
      </c>
      <c r="T54" s="138" t="s">
        <v>134</v>
      </c>
      <c r="U54" s="193" t="s">
        <v>200</v>
      </c>
      <c r="W54" s="196">
        <v>42202</v>
      </c>
      <c r="X54" s="13">
        <v>19.53</v>
      </c>
      <c r="Y54" s="13">
        <v>20.239999999999998</v>
      </c>
      <c r="Z54" s="13">
        <v>19.37</v>
      </c>
      <c r="AA54" s="13">
        <v>20.12</v>
      </c>
      <c r="AB54" s="140">
        <v>33860800</v>
      </c>
      <c r="AC54" s="13">
        <v>20.12</v>
      </c>
      <c r="AD54">
        <f t="shared" si="2"/>
        <v>0.86999999999999744</v>
      </c>
      <c r="AE54" s="201">
        <f t="shared" si="3"/>
        <v>2.6007139214686559E-2</v>
      </c>
    </row>
    <row r="55" spans="5:31" x14ac:dyDescent="0.25">
      <c r="O55" s="128">
        <v>1</v>
      </c>
      <c r="P55" s="128">
        <f t="shared" si="6"/>
        <v>15.91</v>
      </c>
      <c r="T55" s="138" t="s">
        <v>135</v>
      </c>
      <c r="U55" s="194">
        <v>22107586</v>
      </c>
      <c r="W55" s="196">
        <v>42201</v>
      </c>
      <c r="X55" s="13">
        <v>19.25</v>
      </c>
      <c r="Y55" s="13">
        <v>19.739999999999998</v>
      </c>
      <c r="Z55" s="13">
        <v>19.09</v>
      </c>
      <c r="AA55" s="13">
        <v>19.61</v>
      </c>
      <c r="AB55" s="140">
        <v>34662200</v>
      </c>
      <c r="AC55" s="13">
        <v>19.61</v>
      </c>
      <c r="AD55">
        <f t="shared" si="2"/>
        <v>0.64999999999999858</v>
      </c>
      <c r="AE55" s="201">
        <f t="shared" si="3"/>
        <v>3.8115404976177825E-2</v>
      </c>
    </row>
    <row r="56" spans="5:31" x14ac:dyDescent="0.25">
      <c r="O56" s="128">
        <v>0.99</v>
      </c>
      <c r="P56" s="128">
        <f t="shared" si="6"/>
        <v>15.7509</v>
      </c>
      <c r="T56" s="138" t="s">
        <v>140</v>
      </c>
      <c r="U56" s="194">
        <v>35306200</v>
      </c>
      <c r="W56" s="196">
        <v>42200</v>
      </c>
      <c r="X56" s="13">
        <v>19.489999999999998</v>
      </c>
      <c r="Y56" s="13">
        <v>19.649999999999999</v>
      </c>
      <c r="Z56" s="13">
        <v>18.77</v>
      </c>
      <c r="AA56" s="13">
        <v>18.89</v>
      </c>
      <c r="AB56" s="140">
        <v>41821800</v>
      </c>
      <c r="AC56" s="13">
        <v>18.89</v>
      </c>
      <c r="AD56">
        <f t="shared" si="2"/>
        <v>0.87999999999999901</v>
      </c>
      <c r="AE56" s="201">
        <f t="shared" si="3"/>
        <v>-3.6715961244263129E-2</v>
      </c>
    </row>
    <row r="57" spans="5:31" x14ac:dyDescent="0.25">
      <c r="O57" s="128">
        <v>0.98</v>
      </c>
      <c r="P57" s="128">
        <f t="shared" si="6"/>
        <v>15.591799999999999</v>
      </c>
      <c r="T57" s="138" t="s">
        <v>136</v>
      </c>
      <c r="U57" s="193" t="s">
        <v>201</v>
      </c>
      <c r="W57" s="196">
        <v>42199</v>
      </c>
      <c r="X57" s="13">
        <v>19.760000000000002</v>
      </c>
      <c r="Y57" s="13">
        <v>19.84</v>
      </c>
      <c r="Z57" s="13">
        <v>19</v>
      </c>
      <c r="AA57" s="13">
        <v>19.61</v>
      </c>
      <c r="AB57" s="140">
        <v>103728600</v>
      </c>
      <c r="AC57" s="13">
        <v>19.61</v>
      </c>
      <c r="AD57">
        <f t="shared" si="2"/>
        <v>0.83999999999999986</v>
      </c>
      <c r="AE57" s="201">
        <f t="shared" si="3"/>
        <v>0.11357183418512218</v>
      </c>
    </row>
    <row r="58" spans="5:31" x14ac:dyDescent="0.25">
      <c r="O58" s="128">
        <v>0.97</v>
      </c>
      <c r="P58" s="128">
        <f t="shared" si="6"/>
        <v>15.432700000000001</v>
      </c>
      <c r="T58" s="138" t="s">
        <v>141</v>
      </c>
      <c r="U58" s="193">
        <v>5.59</v>
      </c>
      <c r="W58" s="196">
        <v>42198</v>
      </c>
      <c r="X58" s="13">
        <v>17.829999999999998</v>
      </c>
      <c r="Y58" s="13">
        <v>17.850000000000001</v>
      </c>
      <c r="Z58" s="13">
        <v>17.39</v>
      </c>
      <c r="AA58" s="13">
        <v>17.61</v>
      </c>
      <c r="AB58" s="140">
        <v>35439600</v>
      </c>
      <c r="AC58" s="13">
        <v>17.61</v>
      </c>
      <c r="AD58">
        <f t="shared" si="2"/>
        <v>0.46000000000000085</v>
      </c>
      <c r="AE58" s="201">
        <f t="shared" si="3"/>
        <v>2.2766078542970636E-3</v>
      </c>
    </row>
    <row r="59" spans="5:31" x14ac:dyDescent="0.25">
      <c r="O59" s="128">
        <v>0.96</v>
      </c>
      <c r="P59" s="128">
        <f t="shared" si="6"/>
        <v>15.2736</v>
      </c>
      <c r="T59" s="138" t="s">
        <v>142</v>
      </c>
      <c r="U59" s="193">
        <v>3</v>
      </c>
      <c r="W59" s="196">
        <v>42195</v>
      </c>
      <c r="X59" s="13">
        <v>17.329999999999998</v>
      </c>
      <c r="Y59" s="13">
        <v>17.649999999999999</v>
      </c>
      <c r="Z59" s="13">
        <v>17.3</v>
      </c>
      <c r="AA59" s="13">
        <v>17.57</v>
      </c>
      <c r="AB59" s="140">
        <v>24269000</v>
      </c>
      <c r="AC59" s="13">
        <v>17.57</v>
      </c>
      <c r="AD59">
        <f t="shared" si="2"/>
        <v>0.34999999999999787</v>
      </c>
      <c r="AE59" s="201">
        <f t="shared" si="3"/>
        <v>2.4489795918367419E-2</v>
      </c>
    </row>
    <row r="60" spans="5:31" x14ac:dyDescent="0.25">
      <c r="O60" s="128">
        <v>0.95</v>
      </c>
      <c r="P60" s="128">
        <f t="shared" si="6"/>
        <v>15.1145</v>
      </c>
      <c r="T60" s="138" t="s">
        <v>137</v>
      </c>
      <c r="U60" s="193" t="s">
        <v>160</v>
      </c>
      <c r="W60" s="196">
        <v>42194</v>
      </c>
      <c r="X60" s="13">
        <v>17.87</v>
      </c>
      <c r="Y60" s="13">
        <v>18.010000000000002</v>
      </c>
      <c r="Z60" s="13">
        <v>17.14</v>
      </c>
      <c r="AA60" s="13">
        <v>17.149999999999999</v>
      </c>
      <c r="AB60" s="140">
        <v>46175400</v>
      </c>
      <c r="AC60" s="13">
        <v>17.149999999999999</v>
      </c>
      <c r="AD60">
        <f t="shared" si="2"/>
        <v>0.87000000000000099</v>
      </c>
      <c r="AE60" s="201">
        <f t="shared" si="3"/>
        <v>-2.7226318774815628E-2</v>
      </c>
    </row>
    <row r="61" spans="5:31" x14ac:dyDescent="0.25">
      <c r="O61" s="128">
        <v>0.94</v>
      </c>
      <c r="P61" s="128">
        <f t="shared" si="6"/>
        <v>14.955399999999999</v>
      </c>
      <c r="W61" s="196">
        <v>42193</v>
      </c>
      <c r="X61" s="13">
        <v>17.96</v>
      </c>
      <c r="Y61" s="13">
        <v>17.98</v>
      </c>
      <c r="Z61" s="13">
        <v>17.489999999999998</v>
      </c>
      <c r="AA61" s="13">
        <v>17.63</v>
      </c>
      <c r="AB61" s="140">
        <v>30863400</v>
      </c>
      <c r="AC61" s="13">
        <v>17.63</v>
      </c>
      <c r="AD61">
        <f t="shared" si="2"/>
        <v>0.49000000000000199</v>
      </c>
      <c r="AE61" s="201">
        <f t="shared" si="3"/>
        <v>-3.1318681318681318E-2</v>
      </c>
    </row>
    <row r="62" spans="5:31" x14ac:dyDescent="0.25">
      <c r="O62" s="128">
        <v>0.93</v>
      </c>
      <c r="P62" s="128">
        <f t="shared" si="6"/>
        <v>14.7963</v>
      </c>
      <c r="W62" s="196">
        <v>42192</v>
      </c>
      <c r="X62" s="13">
        <v>18.13</v>
      </c>
      <c r="Y62" s="13">
        <v>18.36</v>
      </c>
      <c r="Z62" s="13">
        <v>17.37</v>
      </c>
      <c r="AA62" s="13">
        <v>18.2</v>
      </c>
      <c r="AB62" s="140">
        <v>46287400</v>
      </c>
      <c r="AC62" s="13">
        <v>18.2</v>
      </c>
      <c r="AD62">
        <f t="shared" si="2"/>
        <v>0.98999999999999844</v>
      </c>
      <c r="AE62" s="201">
        <f t="shared" si="3"/>
        <v>-6.5502183406114245E-3</v>
      </c>
    </row>
    <row r="63" spans="5:31" x14ac:dyDescent="0.25">
      <c r="O63" s="128">
        <v>0.92</v>
      </c>
      <c r="P63" s="128">
        <f t="shared" si="6"/>
        <v>14.6372</v>
      </c>
      <c r="W63" s="196">
        <v>42191</v>
      </c>
      <c r="X63" s="13">
        <v>18.84</v>
      </c>
      <c r="Y63" s="13">
        <v>18.98</v>
      </c>
      <c r="Z63" s="13">
        <v>18.23</v>
      </c>
      <c r="AA63" s="13">
        <v>18.32</v>
      </c>
      <c r="AB63" s="140">
        <v>37817100</v>
      </c>
      <c r="AC63" s="13">
        <v>18.32</v>
      </c>
      <c r="AD63">
        <f t="shared" si="2"/>
        <v>0.75</v>
      </c>
      <c r="AE63" s="201">
        <f t="shared" si="3"/>
        <v>-3.9328788673308912E-2</v>
      </c>
    </row>
    <row r="64" spans="5:31" x14ac:dyDescent="0.25">
      <c r="O64" s="128">
        <v>0.91</v>
      </c>
      <c r="P64" s="128">
        <f t="shared" si="6"/>
        <v>14.478100000000001</v>
      </c>
      <c r="W64" s="196">
        <v>42187</v>
      </c>
      <c r="X64" s="13">
        <v>18.829999999999998</v>
      </c>
      <c r="Y64" s="13">
        <v>19.38</v>
      </c>
      <c r="Z64" s="13">
        <v>18.809999999999999</v>
      </c>
      <c r="AA64" s="13">
        <v>19.07</v>
      </c>
      <c r="AB64" s="140">
        <v>26125400</v>
      </c>
      <c r="AC64" s="13">
        <v>19.07</v>
      </c>
      <c r="AD64">
        <f t="shared" si="2"/>
        <v>0.57000000000000028</v>
      </c>
      <c r="AE64" s="201">
        <f t="shared" si="3"/>
        <v>1.544195953141636E-2</v>
      </c>
    </row>
    <row r="65" spans="15:31" x14ac:dyDescent="0.25">
      <c r="O65" s="128">
        <v>0.9</v>
      </c>
      <c r="P65" s="128">
        <f t="shared" si="6"/>
        <v>14.319000000000001</v>
      </c>
      <c r="W65" s="196">
        <v>42186</v>
      </c>
      <c r="X65" s="13">
        <v>19.05</v>
      </c>
      <c r="Y65" s="13">
        <v>19.100000000000001</v>
      </c>
      <c r="Z65" s="13">
        <v>18.63</v>
      </c>
      <c r="AA65" s="13">
        <v>18.78</v>
      </c>
      <c r="AB65" s="140">
        <v>25007100</v>
      </c>
      <c r="AC65" s="13">
        <v>18.78</v>
      </c>
      <c r="AD65">
        <f t="shared" si="2"/>
        <v>0.47000000000000242</v>
      </c>
      <c r="AE65" s="201">
        <f t="shared" si="3"/>
        <v>-3.1847133757960666E-3</v>
      </c>
    </row>
    <row r="66" spans="15:31" x14ac:dyDescent="0.25">
      <c r="W66" s="196">
        <v>42185</v>
      </c>
      <c r="X66" s="13">
        <v>18.89</v>
      </c>
      <c r="Y66" s="13">
        <v>19.100000000000001</v>
      </c>
      <c r="Z66" s="13">
        <v>18.55</v>
      </c>
      <c r="AA66" s="13">
        <v>18.84</v>
      </c>
      <c r="AB66" s="140">
        <v>33708900</v>
      </c>
      <c r="AC66" s="13">
        <v>18.84</v>
      </c>
      <c r="AD66">
        <f t="shared" si="2"/>
        <v>0.55000000000000071</v>
      </c>
      <c r="AE66" s="201">
        <f t="shared" si="3"/>
        <v>5.8729311265348638E-3</v>
      </c>
    </row>
    <row r="67" spans="15:31" x14ac:dyDescent="0.25">
      <c r="W67" s="196">
        <v>42184</v>
      </c>
      <c r="X67" s="13">
        <v>19.34</v>
      </c>
      <c r="Y67" s="13">
        <v>19.600000000000001</v>
      </c>
      <c r="Z67" s="13">
        <v>18.600000000000001</v>
      </c>
      <c r="AA67" s="13">
        <v>18.73</v>
      </c>
      <c r="AB67" s="140">
        <v>49075200</v>
      </c>
      <c r="AC67" s="13">
        <v>18.73</v>
      </c>
      <c r="AD67">
        <f>Y67-Z67</f>
        <v>1</v>
      </c>
      <c r="AE67" s="201" t="e">
        <f>AC67/AC68-1</f>
        <v>#DIV/0!</v>
      </c>
    </row>
    <row r="68" spans="15:31" x14ac:dyDescent="0.25">
      <c r="W68" s="13" t="s">
        <v>153</v>
      </c>
      <c r="X68" s="13"/>
      <c r="Y68" s="13"/>
      <c r="Z68" s="13"/>
      <c r="AA68" s="13"/>
      <c r="AB68" s="13"/>
      <c r="AC68" s="13"/>
      <c r="AD68">
        <f>Y68-Z68</f>
        <v>0</v>
      </c>
      <c r="AE68" s="201" t="e">
        <f>AC68/AC69-1</f>
        <v>#DIV/0!</v>
      </c>
    </row>
  </sheetData>
  <mergeCells count="1">
    <mergeCell ref="O44:P44"/>
  </mergeCells>
  <conditionalFormatting sqref="Q7">
    <cfRule type="expression" dxfId="47" priority="6">
      <formula>Q7&gt;0</formula>
    </cfRule>
    <cfRule type="expression" dxfId="46" priority="7">
      <formula>Q7&lt;0</formula>
    </cfRule>
  </conditionalFormatting>
  <conditionalFormatting sqref="P16:P28">
    <cfRule type="colorScale" priority="5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O45:O65">
    <cfRule type="colorScale" priority="4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P45:P65">
    <cfRule type="colorScale" priority="3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AD1:AD1048576">
    <cfRule type="dataBar" priority="2">
      <dataBar>
        <cfvo type="min"/>
        <cfvo type="max"/>
        <color rgb="FFFF555A"/>
      </dataBar>
      <extLst>
        <ext xmlns:x14="http://schemas.microsoft.com/office/spreadsheetml/2009/9/main" uri="{B025F937-C7B1-47D3-B67F-A62EFF666E3E}">
          <x14:id>{A4F6E261-6811-4157-8A65-93BA01951E0C}</x14:id>
        </ext>
      </extLst>
    </cfRule>
  </conditionalFormatting>
  <conditionalFormatting sqref="AE1:AE1048576">
    <cfRule type="iconSet" priority="1">
      <iconSet iconSet="3Arrows">
        <cfvo type="percent" val="0"/>
        <cfvo type="num" val="0"/>
        <cfvo type="num" val="0"/>
      </iconSet>
    </cfRule>
  </conditionalFormatting>
  <hyperlinks>
    <hyperlink ref="A3" location="ACTIVE!A1" display="Back"/>
  </hyperlinks>
  <pageMargins left="0.7" right="0.7" top="0.75" bottom="0.75" header="0.3" footer="0.3"/>
  <pageSetup orientation="portrait" horizontalDpi="1200" verticalDpi="1200" r:id="rId1"/>
  <drawing r:id="rId2"/>
  <extLst>
    <ext xmlns:x14="http://schemas.microsoft.com/office/spreadsheetml/2009/9/main" uri="{78C0D931-6437-407d-A8EE-F0AAD7539E65}">
      <x14:conditionalFormattings>
        <x14:conditionalFormatting xmlns:xm="http://schemas.microsoft.com/office/excel/2006/main">
          <x14:cfRule type="dataBar" id="{A4F6E261-6811-4157-8A65-93BA01951E0C}">
            <x14:dataBar minLength="0" maxLength="100" border="1" negativeBarBorderColorSameAsPositive="0">
              <x14:cfvo type="autoMin"/>
              <x14:cfvo type="autoMax"/>
              <x14:borderColor rgb="FFFF555A"/>
              <x14:negativeFillColor rgb="FFFF0000"/>
              <x14:negativeBorderColor rgb="FFFF0000"/>
              <x14:axisColor rgb="FF000000"/>
            </x14:dataBar>
          </x14:cfRule>
          <xm:sqref>AD1:AD1048576</xm:sqref>
        </x14:conditionalFormatting>
      </x14:conditionalFormattings>
    </ext>
  </extLst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6"/>
  <dimension ref="A1:AD69"/>
  <sheetViews>
    <sheetView workbookViewId="0">
      <pane ySplit="1" topLeftCell="A2" activePane="bottomLeft" state="frozen"/>
      <selection activeCell="A2" sqref="A2"/>
      <selection pane="bottomLeft" activeCell="A3" sqref="A3"/>
    </sheetView>
  </sheetViews>
  <sheetFormatPr defaultRowHeight="15" x14ac:dyDescent="0.25"/>
  <cols>
    <col min="8" max="8" width="9.140625" style="104"/>
    <col min="18" max="18" width="12" style="49" customWidth="1"/>
    <col min="19" max="19" width="18.5703125" style="131" bestFit="1" customWidth="1"/>
    <col min="20" max="20" width="36.140625" bestFit="1" customWidth="1"/>
    <col min="22" max="22" width="13.140625" customWidth="1"/>
    <col min="23" max="23" width="7.28515625" style="2" customWidth="1"/>
    <col min="24" max="24" width="7.7109375" style="2" customWidth="1"/>
    <col min="25" max="26" width="6" style="2" bestFit="1" customWidth="1"/>
    <col min="27" max="27" width="10.140625" bestFit="1" customWidth="1"/>
    <col min="28" max="28" width="10.28515625" bestFit="1" customWidth="1"/>
    <col min="29" max="29" width="11.5703125" customWidth="1"/>
    <col min="30" max="30" width="11.140625" bestFit="1" customWidth="1"/>
  </cols>
  <sheetData>
    <row r="1" spans="1:30" s="15" customFormat="1" x14ac:dyDescent="0.25">
      <c r="A1" s="15" t="s">
        <v>1</v>
      </c>
      <c r="B1" s="15" t="s">
        <v>2</v>
      </c>
      <c r="C1" s="15" t="s">
        <v>4</v>
      </c>
      <c r="D1" s="15" t="s">
        <v>5</v>
      </c>
      <c r="E1" s="15" t="s">
        <v>108</v>
      </c>
      <c r="F1" s="15" t="s">
        <v>60</v>
      </c>
      <c r="G1" s="15" t="s">
        <v>3</v>
      </c>
      <c r="H1" s="110" t="s">
        <v>6</v>
      </c>
      <c r="I1" s="15" t="s">
        <v>7</v>
      </c>
      <c r="J1" s="15" t="s">
        <v>107</v>
      </c>
      <c r="K1" s="15" t="s">
        <v>61</v>
      </c>
      <c r="L1" s="15" t="s">
        <v>82</v>
      </c>
      <c r="M1" s="15" t="s">
        <v>38</v>
      </c>
      <c r="R1" s="48"/>
      <c r="S1" s="129" t="s">
        <v>72</v>
      </c>
      <c r="V1" s="138" t="s">
        <v>145</v>
      </c>
      <c r="W1" s="147" t="s">
        <v>146</v>
      </c>
      <c r="X1" s="147" t="s">
        <v>147</v>
      </c>
      <c r="Y1" s="147" t="s">
        <v>148</v>
      </c>
      <c r="Z1" s="147" t="s">
        <v>149</v>
      </c>
      <c r="AA1" s="138" t="s">
        <v>150</v>
      </c>
      <c r="AB1" s="138" t="s">
        <v>151</v>
      </c>
      <c r="AC1" s="15" t="s">
        <v>221</v>
      </c>
      <c r="AD1" s="15" t="s">
        <v>223</v>
      </c>
    </row>
    <row r="2" spans="1:30" x14ac:dyDescent="0.25">
      <c r="A2" s="6" t="s">
        <v>27</v>
      </c>
      <c r="B2" s="1">
        <v>42164</v>
      </c>
      <c r="C2" s="4">
        <v>30</v>
      </c>
      <c r="D2" s="3">
        <v>32.200000000000003</v>
      </c>
      <c r="E2" s="3"/>
      <c r="F2" s="3">
        <f>C2*D2</f>
        <v>966.00000000000011</v>
      </c>
      <c r="G2" s="183">
        <v>42247</v>
      </c>
      <c r="H2" s="111">
        <v>100</v>
      </c>
      <c r="I2" s="91">
        <v>27.15</v>
      </c>
      <c r="J2" s="91">
        <v>0.05</v>
      </c>
      <c r="K2" s="92">
        <f>H2*I2-J2</f>
        <v>2714.95</v>
      </c>
      <c r="L2" s="1">
        <v>42248</v>
      </c>
      <c r="M2" s="109">
        <v>156</v>
      </c>
      <c r="O2" s="15" t="s">
        <v>57</v>
      </c>
      <c r="Q2">
        <f>C17-H17</f>
        <v>60</v>
      </c>
      <c r="S2" s="159" t="s">
        <v>73</v>
      </c>
      <c r="T2" s="22" t="s">
        <v>71</v>
      </c>
      <c r="U2" s="22"/>
      <c r="V2" s="144">
        <v>42277</v>
      </c>
      <c r="W2" s="148">
        <v>29.56</v>
      </c>
      <c r="X2" s="148">
        <v>30.32</v>
      </c>
      <c r="Y2" s="148">
        <v>29.54</v>
      </c>
      <c r="Z2" s="148">
        <v>30.14</v>
      </c>
      <c r="AA2" s="146">
        <v>40840800</v>
      </c>
      <c r="AB2" s="145">
        <v>30.14</v>
      </c>
      <c r="AC2" s="2">
        <f>X2-Y2</f>
        <v>0.78000000000000114</v>
      </c>
      <c r="AD2" s="201">
        <f>AB2/AB3-1</f>
        <v>3.0779753761970063E-2</v>
      </c>
    </row>
    <row r="3" spans="1:30" x14ac:dyDescent="0.25">
      <c r="A3" s="28" t="s">
        <v>75</v>
      </c>
      <c r="B3" s="1">
        <v>42166</v>
      </c>
      <c r="C3" s="4">
        <v>30</v>
      </c>
      <c r="D3" s="3">
        <v>31.3</v>
      </c>
      <c r="E3" s="3"/>
      <c r="F3" s="3">
        <f t="shared" ref="F3:F14" si="0">C3*D3</f>
        <v>939</v>
      </c>
      <c r="G3" s="1">
        <v>42263</v>
      </c>
      <c r="H3" s="107">
        <v>230</v>
      </c>
      <c r="I3" s="8">
        <v>29.47</v>
      </c>
      <c r="J3" s="8">
        <v>0.12</v>
      </c>
      <c r="K3" s="92">
        <f>H3*I3-J3</f>
        <v>6777.98</v>
      </c>
      <c r="O3" s="15" t="s">
        <v>58</v>
      </c>
      <c r="Q3" s="2">
        <f>(F17-K17-M17)/Q2</f>
        <v>22.905833333333309</v>
      </c>
      <c r="S3" s="160">
        <v>42221</v>
      </c>
      <c r="T3" s="22" t="s">
        <v>74</v>
      </c>
      <c r="U3" s="22"/>
      <c r="V3" s="144">
        <v>42276</v>
      </c>
      <c r="W3" s="148">
        <v>28.83</v>
      </c>
      <c r="X3" s="148">
        <v>29.35</v>
      </c>
      <c r="Y3" s="148">
        <v>28.76</v>
      </c>
      <c r="Z3" s="148">
        <v>29.24</v>
      </c>
      <c r="AA3" s="146">
        <v>33790600</v>
      </c>
      <c r="AB3" s="145">
        <v>29.24</v>
      </c>
      <c r="AC3" s="2">
        <f t="shared" ref="AC3:AC66" si="1">X3-Y3</f>
        <v>0.58999999999999986</v>
      </c>
      <c r="AD3" s="201">
        <f t="shared" ref="AD3:AD66" si="2">AB3/AB4-1</f>
        <v>1.6689847009735637E-2</v>
      </c>
    </row>
    <row r="4" spans="1:30" x14ac:dyDescent="0.25">
      <c r="B4" s="1">
        <v>42186</v>
      </c>
      <c r="C4" s="8">
        <v>140</v>
      </c>
      <c r="D4" s="19">
        <v>31.1</v>
      </c>
      <c r="E4" s="19"/>
      <c r="F4" s="19">
        <f t="shared" si="0"/>
        <v>4354</v>
      </c>
      <c r="G4" s="1">
        <v>42263</v>
      </c>
      <c r="H4" s="107">
        <v>180</v>
      </c>
      <c r="I4" s="8">
        <v>29.49</v>
      </c>
      <c r="J4" s="19">
        <v>0.09</v>
      </c>
      <c r="K4" s="91">
        <f>H4*I4-J4</f>
        <v>5308.11</v>
      </c>
      <c r="O4" s="15" t="s">
        <v>66</v>
      </c>
      <c r="Q4" s="78">
        <v>30.51</v>
      </c>
      <c r="V4" s="144">
        <v>42275</v>
      </c>
      <c r="W4" s="148">
        <v>28.68</v>
      </c>
      <c r="X4" s="148">
        <v>29.36</v>
      </c>
      <c r="Y4" s="148">
        <v>28.64</v>
      </c>
      <c r="Z4" s="148">
        <v>28.76</v>
      </c>
      <c r="AA4" s="146">
        <v>41796100</v>
      </c>
      <c r="AB4" s="145">
        <v>28.76</v>
      </c>
      <c r="AC4" s="2">
        <f t="shared" si="1"/>
        <v>0.71999999999999886</v>
      </c>
      <c r="AD4" s="201">
        <f t="shared" si="2"/>
        <v>-1.7355085039916229E-3</v>
      </c>
    </row>
    <row r="5" spans="1:30" x14ac:dyDescent="0.25">
      <c r="B5" s="1">
        <v>42186</v>
      </c>
      <c r="C5" s="8">
        <v>200</v>
      </c>
      <c r="D5" s="19">
        <v>30.9</v>
      </c>
      <c r="E5" s="19"/>
      <c r="F5" s="19">
        <f t="shared" si="0"/>
        <v>6180</v>
      </c>
      <c r="G5" s="1">
        <v>42282</v>
      </c>
      <c r="H5" s="107">
        <v>710</v>
      </c>
      <c r="I5" s="8">
        <v>30.05</v>
      </c>
      <c r="J5" s="19">
        <v>0.39</v>
      </c>
      <c r="K5" s="91">
        <f>H5*I5-J5</f>
        <v>21335.11</v>
      </c>
      <c r="O5" s="15" t="s">
        <v>67</v>
      </c>
      <c r="Q5" s="3">
        <f>Q4*Q2</f>
        <v>1830.6000000000001</v>
      </c>
      <c r="S5" s="130">
        <v>42242</v>
      </c>
      <c r="V5" s="144">
        <v>42272</v>
      </c>
      <c r="W5" s="148">
        <v>28.94</v>
      </c>
      <c r="X5" s="148">
        <v>29.12</v>
      </c>
      <c r="Y5" s="148">
        <v>28.63</v>
      </c>
      <c r="Z5" s="148">
        <v>28.81</v>
      </c>
      <c r="AA5" s="146">
        <v>29042100</v>
      </c>
      <c r="AB5" s="145">
        <v>28.81</v>
      </c>
      <c r="AC5" s="2">
        <f t="shared" si="1"/>
        <v>0.49000000000000199</v>
      </c>
      <c r="AD5" s="201">
        <f t="shared" si="2"/>
        <v>1.1587078651685401E-2</v>
      </c>
    </row>
    <row r="6" spans="1:30" x14ac:dyDescent="0.25">
      <c r="B6" s="1">
        <v>42194</v>
      </c>
      <c r="C6" s="8">
        <v>100</v>
      </c>
      <c r="D6" s="19">
        <v>29.8</v>
      </c>
      <c r="E6" s="19"/>
      <c r="F6" s="19">
        <f t="shared" si="0"/>
        <v>2980</v>
      </c>
      <c r="O6" s="15" t="s">
        <v>64</v>
      </c>
      <c r="Q6" s="2">
        <f>Q3*Q2</f>
        <v>1374.3499999999985</v>
      </c>
      <c r="S6" s="130">
        <v>42255</v>
      </c>
      <c r="T6" t="s">
        <v>121</v>
      </c>
      <c r="V6" s="144">
        <v>42271</v>
      </c>
      <c r="W6" s="148">
        <v>28.38</v>
      </c>
      <c r="X6" s="148">
        <v>28.67</v>
      </c>
      <c r="Y6" s="148">
        <v>27.87</v>
      </c>
      <c r="Z6" s="148">
        <v>28.48</v>
      </c>
      <c r="AA6" s="146">
        <v>32437500</v>
      </c>
      <c r="AB6" s="145">
        <v>28.48</v>
      </c>
      <c r="AC6" s="2">
        <f t="shared" si="1"/>
        <v>0.80000000000000071</v>
      </c>
      <c r="AD6" s="201">
        <f t="shared" si="2"/>
        <v>-9.0466249130131127E-3</v>
      </c>
    </row>
    <row r="7" spans="1:30" ht="15.75" x14ac:dyDescent="0.25">
      <c r="B7" s="1">
        <v>42207</v>
      </c>
      <c r="C7" s="8">
        <v>50</v>
      </c>
      <c r="D7" s="19">
        <v>29.32</v>
      </c>
      <c r="E7" s="19"/>
      <c r="F7" s="19">
        <f t="shared" si="0"/>
        <v>1466</v>
      </c>
      <c r="O7" s="15" t="s">
        <v>65</v>
      </c>
      <c r="Q7" s="2">
        <f>Q5-Q6</f>
        <v>456.25000000000159</v>
      </c>
      <c r="R7" s="219" t="s">
        <v>237</v>
      </c>
      <c r="V7" s="144">
        <v>42270</v>
      </c>
      <c r="W7" s="148">
        <v>29.02</v>
      </c>
      <c r="X7" s="148">
        <v>29.09</v>
      </c>
      <c r="Y7" s="148">
        <v>28.59</v>
      </c>
      <c r="Z7" s="148">
        <v>28.74</v>
      </c>
      <c r="AA7" s="146">
        <v>25770000</v>
      </c>
      <c r="AB7" s="145">
        <v>28.74</v>
      </c>
      <c r="AC7" s="2">
        <f t="shared" si="1"/>
        <v>0.5</v>
      </c>
      <c r="AD7" s="201">
        <f t="shared" si="2"/>
        <v>2.4415765608649664E-3</v>
      </c>
    </row>
    <row r="8" spans="1:30" x14ac:dyDescent="0.25">
      <c r="B8" s="1">
        <v>42209</v>
      </c>
      <c r="C8" s="8">
        <v>50</v>
      </c>
      <c r="D8" s="19">
        <v>28.6</v>
      </c>
      <c r="E8" s="19"/>
      <c r="F8" s="19">
        <f t="shared" si="0"/>
        <v>1430</v>
      </c>
      <c r="S8" s="184">
        <v>42290</v>
      </c>
      <c r="T8" t="s">
        <v>231</v>
      </c>
      <c r="V8" s="144">
        <v>42269</v>
      </c>
      <c r="W8" s="148">
        <v>28.67</v>
      </c>
      <c r="X8" s="148">
        <v>28.9</v>
      </c>
      <c r="Y8" s="148">
        <v>28.48</v>
      </c>
      <c r="Z8" s="148">
        <v>28.67</v>
      </c>
      <c r="AA8" s="146">
        <v>26593200</v>
      </c>
      <c r="AB8" s="145">
        <v>28.67</v>
      </c>
      <c r="AC8" s="2">
        <f t="shared" si="1"/>
        <v>0.41999999999999815</v>
      </c>
      <c r="AD8" s="201">
        <f t="shared" si="2"/>
        <v>-1.6803840877914866E-2</v>
      </c>
    </row>
    <row r="9" spans="1:30" x14ac:dyDescent="0.25">
      <c r="B9" s="1">
        <v>42214</v>
      </c>
      <c r="C9" s="8">
        <v>50</v>
      </c>
      <c r="D9" s="19">
        <v>28.19</v>
      </c>
      <c r="E9" s="19"/>
      <c r="F9" s="19">
        <f t="shared" si="0"/>
        <v>1409.5</v>
      </c>
      <c r="V9" s="144">
        <v>42268</v>
      </c>
      <c r="W9" s="148">
        <v>29.09</v>
      </c>
      <c r="X9" s="148">
        <v>29.34</v>
      </c>
      <c r="Y9" s="148">
        <v>28.94</v>
      </c>
      <c r="Z9" s="148">
        <v>29.16</v>
      </c>
      <c r="AA9" s="146">
        <v>24179500</v>
      </c>
      <c r="AB9" s="145">
        <v>29.16</v>
      </c>
      <c r="AC9" s="2">
        <f t="shared" si="1"/>
        <v>0.39999999999999858</v>
      </c>
      <c r="AD9" s="201">
        <f t="shared" si="2"/>
        <v>4.8242591316334238E-3</v>
      </c>
    </row>
    <row r="10" spans="1:30" x14ac:dyDescent="0.25">
      <c r="B10" s="1">
        <v>42240</v>
      </c>
      <c r="C10" s="8">
        <v>100</v>
      </c>
      <c r="D10" s="19">
        <v>28.4</v>
      </c>
      <c r="E10" s="19"/>
      <c r="F10" s="19">
        <f t="shared" si="0"/>
        <v>2840</v>
      </c>
      <c r="V10" s="144">
        <v>42265</v>
      </c>
      <c r="W10" s="148">
        <v>29.22</v>
      </c>
      <c r="X10" s="148">
        <v>29.42</v>
      </c>
      <c r="Y10" s="148">
        <v>28.81</v>
      </c>
      <c r="Z10" s="148">
        <v>29.02</v>
      </c>
      <c r="AA10" s="146">
        <v>60138700</v>
      </c>
      <c r="AB10" s="145">
        <v>29.02</v>
      </c>
      <c r="AC10" s="2">
        <f t="shared" si="1"/>
        <v>0.61000000000000298</v>
      </c>
      <c r="AD10" s="201">
        <f t="shared" si="2"/>
        <v>-2.322450353416361E-2</v>
      </c>
    </row>
    <row r="11" spans="1:30" x14ac:dyDescent="0.25">
      <c r="B11" s="1">
        <v>42240</v>
      </c>
      <c r="C11" s="8">
        <v>50</v>
      </c>
      <c r="D11" s="19">
        <v>28.3</v>
      </c>
      <c r="E11" s="19"/>
      <c r="F11" s="19">
        <f>C11*D11</f>
        <v>1415</v>
      </c>
      <c r="V11" s="144">
        <v>42264</v>
      </c>
      <c r="W11" s="148">
        <v>29.62</v>
      </c>
      <c r="X11" s="148">
        <v>30.2</v>
      </c>
      <c r="Y11" s="148">
        <v>29.55</v>
      </c>
      <c r="Z11" s="148">
        <v>29.71</v>
      </c>
      <c r="AA11" s="146">
        <v>29468900</v>
      </c>
      <c r="AB11" s="145">
        <v>29.71</v>
      </c>
      <c r="AC11" s="2">
        <f t="shared" si="1"/>
        <v>0.64999999999999858</v>
      </c>
      <c r="AD11" s="201">
        <f t="shared" si="2"/>
        <v>-2.0154517971111563E-3</v>
      </c>
    </row>
    <row r="12" spans="1:30" x14ac:dyDescent="0.25">
      <c r="B12" s="108">
        <v>42244</v>
      </c>
      <c r="C12" s="8">
        <v>100</v>
      </c>
      <c r="D12" s="19">
        <v>26.7</v>
      </c>
      <c r="E12" s="19"/>
      <c r="F12" s="19">
        <f t="shared" si="0"/>
        <v>2670</v>
      </c>
      <c r="V12" s="144">
        <v>42263</v>
      </c>
      <c r="W12" s="148">
        <v>29.62</v>
      </c>
      <c r="X12" s="148">
        <v>29.79</v>
      </c>
      <c r="Y12" s="148">
        <v>29.4</v>
      </c>
      <c r="Z12" s="148">
        <v>29.77</v>
      </c>
      <c r="AA12" s="146">
        <v>25932000</v>
      </c>
      <c r="AB12" s="145">
        <v>29.77</v>
      </c>
      <c r="AC12" s="2">
        <f t="shared" si="1"/>
        <v>0.39000000000000057</v>
      </c>
      <c r="AD12" s="201">
        <f t="shared" si="2"/>
        <v>1.345442314160783E-3</v>
      </c>
    </row>
    <row r="13" spans="1:30" x14ac:dyDescent="0.25">
      <c r="B13" s="1">
        <v>42270</v>
      </c>
      <c r="C13" s="8">
        <v>330</v>
      </c>
      <c r="D13" s="19">
        <v>29.15</v>
      </c>
      <c r="E13" s="8"/>
      <c r="F13" s="19">
        <f t="shared" si="0"/>
        <v>9619.5</v>
      </c>
      <c r="V13" s="144">
        <v>42262</v>
      </c>
      <c r="W13" s="148">
        <v>29.56</v>
      </c>
      <c r="X13" s="148">
        <v>29.94</v>
      </c>
      <c r="Y13" s="148">
        <v>29.48</v>
      </c>
      <c r="Z13" s="148">
        <v>29.73</v>
      </c>
      <c r="AA13" s="146">
        <v>29399900</v>
      </c>
      <c r="AB13" s="145">
        <v>29.73</v>
      </c>
      <c r="AC13" s="2">
        <f t="shared" si="1"/>
        <v>0.46000000000000085</v>
      </c>
      <c r="AD13" s="201">
        <f t="shared" si="2"/>
        <v>1.1568560734943834E-2</v>
      </c>
    </row>
    <row r="14" spans="1:30" x14ac:dyDescent="0.25">
      <c r="B14" s="1">
        <v>42276</v>
      </c>
      <c r="C14" s="8">
        <v>50</v>
      </c>
      <c r="D14" s="8">
        <v>27.95</v>
      </c>
      <c r="E14" s="8"/>
      <c r="F14" s="19">
        <f t="shared" si="0"/>
        <v>1397.5</v>
      </c>
      <c r="V14" s="144">
        <v>42261</v>
      </c>
      <c r="W14" s="148">
        <v>29.47</v>
      </c>
      <c r="X14" s="148">
        <v>29.53</v>
      </c>
      <c r="Y14" s="148">
        <v>29.09</v>
      </c>
      <c r="Z14" s="148">
        <v>29.39</v>
      </c>
      <c r="AA14" s="146">
        <v>24063700</v>
      </c>
      <c r="AB14" s="145">
        <v>29.39</v>
      </c>
      <c r="AC14" s="2">
        <f t="shared" si="1"/>
        <v>0.44000000000000128</v>
      </c>
      <c r="AD14" s="201">
        <f t="shared" si="2"/>
        <v>-2.7146250424159302E-3</v>
      </c>
    </row>
    <row r="15" spans="1:30" x14ac:dyDescent="0.25">
      <c r="V15" s="144">
        <v>42258</v>
      </c>
      <c r="W15" s="148">
        <v>29.08</v>
      </c>
      <c r="X15" s="148">
        <v>29.52</v>
      </c>
      <c r="Y15" s="148">
        <v>29.04</v>
      </c>
      <c r="Z15" s="148">
        <v>29.47</v>
      </c>
      <c r="AA15" s="146">
        <v>21611700</v>
      </c>
      <c r="AB15" s="145">
        <v>29.47</v>
      </c>
      <c r="AC15" s="2">
        <f t="shared" si="1"/>
        <v>0.48000000000000043</v>
      </c>
      <c r="AD15" s="201">
        <f t="shared" si="2"/>
        <v>6.8329347454731959E-3</v>
      </c>
    </row>
    <row r="16" spans="1:30" x14ac:dyDescent="0.25">
      <c r="V16" s="144">
        <v>42257</v>
      </c>
      <c r="W16" s="148">
        <v>29.18</v>
      </c>
      <c r="X16" s="148">
        <v>29.66</v>
      </c>
      <c r="Y16" s="148">
        <v>28.9</v>
      </c>
      <c r="Z16" s="148">
        <v>29.27</v>
      </c>
      <c r="AA16" s="146">
        <v>25121500</v>
      </c>
      <c r="AB16" s="145">
        <v>29.27</v>
      </c>
      <c r="AC16" s="2">
        <f t="shared" si="1"/>
        <v>0.76000000000000156</v>
      </c>
      <c r="AD16" s="201">
        <f t="shared" si="2"/>
        <v>1.0259917920656392E-3</v>
      </c>
    </row>
    <row r="17" spans="1:30" x14ac:dyDescent="0.25">
      <c r="A17" s="27" t="s">
        <v>87</v>
      </c>
      <c r="B17" s="16"/>
      <c r="C17" s="16">
        <f>SUM(C2:C16)</f>
        <v>1280</v>
      </c>
      <c r="D17" s="16"/>
      <c r="E17" s="16"/>
      <c r="F17" s="17">
        <f>SUM(F2:F16)</f>
        <v>37666.5</v>
      </c>
      <c r="G17" s="17"/>
      <c r="H17" s="112">
        <f>SUM(H2:H16)</f>
        <v>1220</v>
      </c>
      <c r="I17" s="17"/>
      <c r="J17" s="17"/>
      <c r="K17" s="17">
        <f>SUM(K2:K16)</f>
        <v>36136.15</v>
      </c>
      <c r="L17" s="17"/>
      <c r="M17" s="17">
        <f>SUM(M2:M16)</f>
        <v>156</v>
      </c>
      <c r="V17" s="144">
        <v>42256</v>
      </c>
      <c r="W17" s="148">
        <v>29.72</v>
      </c>
      <c r="X17" s="148">
        <v>30.12</v>
      </c>
      <c r="Y17" s="148">
        <v>29.17</v>
      </c>
      <c r="Z17" s="148">
        <v>29.24</v>
      </c>
      <c r="AA17" s="146">
        <v>30669900</v>
      </c>
      <c r="AB17" s="145">
        <v>29.24</v>
      </c>
      <c r="AC17" s="2">
        <f t="shared" si="1"/>
        <v>0.94999999999999929</v>
      </c>
      <c r="AD17" s="201">
        <f t="shared" si="2"/>
        <v>-8.8135593220339814E-3</v>
      </c>
    </row>
    <row r="18" spans="1:30" x14ac:dyDescent="0.25">
      <c r="G18" s="2"/>
      <c r="K18" s="2"/>
      <c r="V18" s="144">
        <v>42255</v>
      </c>
      <c r="W18" s="148">
        <v>28.98</v>
      </c>
      <c r="X18" s="148">
        <v>29.5</v>
      </c>
      <c r="Y18" s="148">
        <v>28.95</v>
      </c>
      <c r="Z18" s="148">
        <v>29.5</v>
      </c>
      <c r="AA18" s="146">
        <v>27636400</v>
      </c>
      <c r="AB18" s="145">
        <v>29.5</v>
      </c>
      <c r="AC18" s="2">
        <f t="shared" si="1"/>
        <v>0.55000000000000071</v>
      </c>
      <c r="AD18" s="201">
        <f t="shared" si="2"/>
        <v>3.4361851332398441E-2</v>
      </c>
    </row>
    <row r="19" spans="1:30" x14ac:dyDescent="0.25">
      <c r="E19" s="2"/>
      <c r="G19" s="2"/>
      <c r="I19" s="2"/>
      <c r="K19" s="2"/>
      <c r="V19" s="144">
        <v>42251</v>
      </c>
      <c r="W19" s="148">
        <v>28.57</v>
      </c>
      <c r="X19" s="148">
        <v>28.9</v>
      </c>
      <c r="Y19" s="148">
        <v>28.41</v>
      </c>
      <c r="Z19" s="148">
        <v>28.52</v>
      </c>
      <c r="AA19" s="146">
        <v>29116500</v>
      </c>
      <c r="AB19" s="145">
        <v>28.52</v>
      </c>
      <c r="AC19" s="2">
        <f t="shared" si="1"/>
        <v>0.48999999999999844</v>
      </c>
      <c r="AD19" s="201">
        <f t="shared" si="2"/>
        <v>-1.9257221458046758E-2</v>
      </c>
    </row>
    <row r="20" spans="1:30" x14ac:dyDescent="0.25">
      <c r="V20" s="144">
        <v>42250</v>
      </c>
      <c r="W20" s="148">
        <v>28.8</v>
      </c>
      <c r="X20" s="148">
        <v>29.42</v>
      </c>
      <c r="Y20" s="148">
        <v>28.69</v>
      </c>
      <c r="Z20" s="148">
        <v>29.08</v>
      </c>
      <c r="AA20" s="146">
        <v>38312900</v>
      </c>
      <c r="AB20" s="145">
        <v>29.08</v>
      </c>
      <c r="AC20" s="2">
        <f t="shared" si="1"/>
        <v>0.73000000000000043</v>
      </c>
      <c r="AD20" s="201">
        <f t="shared" si="2"/>
        <v>1.6783216783216703E-2</v>
      </c>
    </row>
    <row r="21" spans="1:30" x14ac:dyDescent="0.25">
      <c r="V21" s="144">
        <v>42249</v>
      </c>
      <c r="W21" s="148">
        <v>28.35</v>
      </c>
      <c r="X21" s="148">
        <v>28.6</v>
      </c>
      <c r="Y21" s="148">
        <v>28.14</v>
      </c>
      <c r="Z21" s="148">
        <v>28.6</v>
      </c>
      <c r="AA21" s="146">
        <v>34239300</v>
      </c>
      <c r="AB21" s="145">
        <v>28.6</v>
      </c>
      <c r="AC21" s="2">
        <f t="shared" si="1"/>
        <v>0.46000000000000085</v>
      </c>
      <c r="AD21" s="201">
        <f t="shared" si="2"/>
        <v>2.8037383177570208E-2</v>
      </c>
    </row>
    <row r="22" spans="1:30" x14ac:dyDescent="0.25">
      <c r="V22" s="144">
        <v>42248</v>
      </c>
      <c r="W22" s="148">
        <v>27.91</v>
      </c>
      <c r="X22" s="148">
        <v>28.17</v>
      </c>
      <c r="Y22" s="148">
        <v>27.66</v>
      </c>
      <c r="Z22" s="148">
        <v>27.82</v>
      </c>
      <c r="AA22" s="146">
        <v>43630100</v>
      </c>
      <c r="AB22" s="145">
        <v>27.82</v>
      </c>
      <c r="AC22" s="2">
        <f t="shared" si="1"/>
        <v>0.51000000000000156</v>
      </c>
      <c r="AD22" s="201">
        <f t="shared" si="2"/>
        <v>-2.522775052557813E-2</v>
      </c>
    </row>
    <row r="23" spans="1:30" x14ac:dyDescent="0.25">
      <c r="V23" s="144">
        <v>42247</v>
      </c>
      <c r="W23" s="148">
        <v>28.33</v>
      </c>
      <c r="X23" s="148">
        <v>29.13</v>
      </c>
      <c r="Y23" s="148">
        <v>28.16</v>
      </c>
      <c r="Z23" s="148">
        <v>28.54</v>
      </c>
      <c r="AA23" s="146">
        <v>42197500</v>
      </c>
      <c r="AB23" s="145">
        <v>28.54</v>
      </c>
      <c r="AC23" s="2">
        <f t="shared" si="1"/>
        <v>0.96999999999999886</v>
      </c>
      <c r="AD23" s="201">
        <f t="shared" si="2"/>
        <v>4.2223786066148961E-3</v>
      </c>
    </row>
    <row r="24" spans="1:30" x14ac:dyDescent="0.25">
      <c r="V24" s="144">
        <v>42244</v>
      </c>
      <c r="W24" s="148">
        <v>27.67</v>
      </c>
      <c r="X24" s="148">
        <v>28.61</v>
      </c>
      <c r="Y24" s="148">
        <v>27.45</v>
      </c>
      <c r="Z24" s="148">
        <v>28.42</v>
      </c>
      <c r="AA24" s="146">
        <v>43004100</v>
      </c>
      <c r="AB24" s="145">
        <v>28.42</v>
      </c>
      <c r="AC24" s="2">
        <f t="shared" si="1"/>
        <v>1.1600000000000001</v>
      </c>
      <c r="AD24" s="201">
        <f t="shared" si="2"/>
        <v>2.5252525252525304E-2</v>
      </c>
    </row>
    <row r="25" spans="1:30" x14ac:dyDescent="0.25">
      <c r="V25" s="144">
        <v>42243</v>
      </c>
      <c r="W25" s="148">
        <v>27.72</v>
      </c>
      <c r="X25" s="148">
        <v>27.91</v>
      </c>
      <c r="Y25" s="148">
        <v>27.01</v>
      </c>
      <c r="Z25" s="148">
        <v>27.72</v>
      </c>
      <c r="AA25" s="146">
        <v>38254400</v>
      </c>
      <c r="AB25" s="145">
        <v>27.72</v>
      </c>
      <c r="AC25" s="2">
        <f t="shared" si="1"/>
        <v>0.89999999999999858</v>
      </c>
      <c r="AD25" s="201">
        <f t="shared" si="2"/>
        <v>1.538461538461533E-2</v>
      </c>
    </row>
    <row r="26" spans="1:30" x14ac:dyDescent="0.25">
      <c r="V26" s="144">
        <v>42242</v>
      </c>
      <c r="W26" s="148">
        <v>26.51</v>
      </c>
      <c r="X26" s="148">
        <v>27.34</v>
      </c>
      <c r="Y26" s="148">
        <v>26.08</v>
      </c>
      <c r="Z26" s="148">
        <v>27.3</v>
      </c>
      <c r="AA26" s="146">
        <v>46911700</v>
      </c>
      <c r="AB26" s="145">
        <v>27.3</v>
      </c>
      <c r="AC26" s="2">
        <f t="shared" si="1"/>
        <v>1.2600000000000016</v>
      </c>
      <c r="AD26" s="201">
        <f t="shared" si="2"/>
        <v>5.5276381909547645E-2</v>
      </c>
    </row>
    <row r="27" spans="1:30" x14ac:dyDescent="0.25">
      <c r="V27" s="144">
        <v>42241</v>
      </c>
      <c r="W27" s="148">
        <v>27.04</v>
      </c>
      <c r="X27" s="148">
        <v>27.15</v>
      </c>
      <c r="Y27" s="148">
        <v>25.87</v>
      </c>
      <c r="Z27" s="148">
        <v>25.87</v>
      </c>
      <c r="AA27" s="146">
        <v>58673100</v>
      </c>
      <c r="AB27" s="145">
        <v>25.87</v>
      </c>
      <c r="AC27" s="2">
        <f t="shared" si="1"/>
        <v>1.2799999999999976</v>
      </c>
      <c r="AD27" s="201">
        <f t="shared" si="2"/>
        <v>-1.447619047619042E-2</v>
      </c>
    </row>
    <row r="28" spans="1:30" x14ac:dyDescent="0.25">
      <c r="V28" s="144">
        <v>42240</v>
      </c>
      <c r="W28" s="148">
        <v>25.2</v>
      </c>
      <c r="X28" s="148">
        <v>27.63</v>
      </c>
      <c r="Y28" s="148">
        <v>24.87</v>
      </c>
      <c r="Z28" s="148">
        <v>26.25</v>
      </c>
      <c r="AA28" s="146">
        <v>82795500</v>
      </c>
      <c r="AB28" s="145">
        <v>26.25</v>
      </c>
      <c r="AC28" s="2">
        <f t="shared" si="1"/>
        <v>2.759999999999998</v>
      </c>
      <c r="AD28" s="201">
        <f t="shared" si="2"/>
        <v>-1.167168674698793E-2</v>
      </c>
    </row>
    <row r="29" spans="1:30" x14ac:dyDescent="0.25">
      <c r="V29" s="144">
        <v>42237</v>
      </c>
      <c r="W29" s="148">
        <v>27.33</v>
      </c>
      <c r="X29" s="148">
        <v>27.63</v>
      </c>
      <c r="Y29" s="148">
        <v>26.56</v>
      </c>
      <c r="Z29" s="148">
        <v>26.56</v>
      </c>
      <c r="AA29" s="146">
        <v>51667600</v>
      </c>
      <c r="AB29" s="145">
        <v>26.56</v>
      </c>
      <c r="AC29" s="2">
        <f t="shared" si="1"/>
        <v>1.0700000000000003</v>
      </c>
      <c r="AD29" s="201">
        <f t="shared" si="2"/>
        <v>-3.5234289865601287E-2</v>
      </c>
    </row>
    <row r="30" spans="1:30" x14ac:dyDescent="0.25">
      <c r="V30" s="144">
        <v>42236</v>
      </c>
      <c r="W30" s="148">
        <v>28.03</v>
      </c>
      <c r="X30" s="148">
        <v>28.24</v>
      </c>
      <c r="Y30" s="148">
        <v>27.53</v>
      </c>
      <c r="Z30" s="148">
        <v>27.53</v>
      </c>
      <c r="AA30" s="146">
        <v>31492000</v>
      </c>
      <c r="AB30" s="145">
        <v>27.53</v>
      </c>
      <c r="AC30" s="2">
        <f t="shared" si="1"/>
        <v>0.7099999999999973</v>
      </c>
      <c r="AD30" s="201">
        <f t="shared" si="2"/>
        <v>-2.9266572637517529E-2</v>
      </c>
    </row>
    <row r="31" spans="1:30" x14ac:dyDescent="0.25">
      <c r="V31" s="144">
        <v>42235</v>
      </c>
      <c r="W31" s="148">
        <v>28.65</v>
      </c>
      <c r="X31" s="148">
        <v>28.8</v>
      </c>
      <c r="Y31" s="148">
        <v>28.28</v>
      </c>
      <c r="Z31" s="148">
        <v>28.36</v>
      </c>
      <c r="AA31" s="146">
        <v>30450600</v>
      </c>
      <c r="AB31" s="145">
        <v>28.36</v>
      </c>
      <c r="AC31" s="2">
        <f t="shared" si="1"/>
        <v>0.51999999999999957</v>
      </c>
      <c r="AD31" s="201">
        <f t="shared" si="2"/>
        <v>-1.9024558976132866E-2</v>
      </c>
    </row>
    <row r="32" spans="1:30" x14ac:dyDescent="0.25">
      <c r="V32" s="144">
        <v>42234</v>
      </c>
      <c r="W32" s="148">
        <v>28.95</v>
      </c>
      <c r="X32" s="148">
        <v>29.05</v>
      </c>
      <c r="Y32" s="148">
        <v>28.8</v>
      </c>
      <c r="Z32" s="148">
        <v>28.91</v>
      </c>
      <c r="AA32" s="146">
        <v>19097400</v>
      </c>
      <c r="AB32" s="145">
        <v>28.91</v>
      </c>
      <c r="AC32" s="2">
        <f t="shared" si="1"/>
        <v>0.25</v>
      </c>
      <c r="AD32" s="201">
        <f t="shared" si="2"/>
        <v>-5.8459422283355655E-3</v>
      </c>
    </row>
    <row r="33" spans="15:30" x14ac:dyDescent="0.25">
      <c r="V33" s="144">
        <v>42233</v>
      </c>
      <c r="W33" s="148">
        <v>28.83</v>
      </c>
      <c r="X33" s="148">
        <v>29.2</v>
      </c>
      <c r="Y33" s="148">
        <v>28.71</v>
      </c>
      <c r="Z33" s="148">
        <v>29.08</v>
      </c>
      <c r="AA33" s="146">
        <v>15506500</v>
      </c>
      <c r="AB33" s="145">
        <v>29.08</v>
      </c>
      <c r="AC33" s="2">
        <f t="shared" si="1"/>
        <v>0.48999999999999844</v>
      </c>
      <c r="AD33" s="201">
        <f t="shared" si="2"/>
        <v>2.0675396278428959E-3</v>
      </c>
    </row>
    <row r="34" spans="15:30" x14ac:dyDescent="0.25">
      <c r="V34" s="144">
        <v>42230</v>
      </c>
      <c r="W34" s="148">
        <v>28.92</v>
      </c>
      <c r="X34" s="148">
        <v>29.04</v>
      </c>
      <c r="Y34" s="148">
        <v>28.82</v>
      </c>
      <c r="Z34" s="148">
        <v>29.02</v>
      </c>
      <c r="AA34" s="146">
        <v>14279000</v>
      </c>
      <c r="AB34" s="145">
        <v>29.02</v>
      </c>
      <c r="AC34" s="2">
        <f t="shared" si="1"/>
        <v>0.21999999999999886</v>
      </c>
      <c r="AD34" s="201">
        <f t="shared" si="2"/>
        <v>5.195704883962593E-3</v>
      </c>
    </row>
    <row r="35" spans="15:30" x14ac:dyDescent="0.25">
      <c r="V35" s="144">
        <v>42229</v>
      </c>
      <c r="W35" s="148">
        <v>29.4</v>
      </c>
      <c r="X35" s="148">
        <v>29.45</v>
      </c>
      <c r="Y35" s="148">
        <v>28.87</v>
      </c>
      <c r="Z35" s="148">
        <v>28.87</v>
      </c>
      <c r="AA35" s="146">
        <v>18781000</v>
      </c>
      <c r="AB35" s="145">
        <v>28.87</v>
      </c>
      <c r="AC35" s="2">
        <f t="shared" si="1"/>
        <v>0.57999999999999829</v>
      </c>
      <c r="AD35" s="201">
        <f t="shared" si="2"/>
        <v>-2.0027155465037305E-2</v>
      </c>
    </row>
    <row r="36" spans="15:30" x14ac:dyDescent="0.25">
      <c r="V36" s="144">
        <v>42228</v>
      </c>
      <c r="W36" s="148">
        <v>28.66</v>
      </c>
      <c r="X36" s="148">
        <v>29.57</v>
      </c>
      <c r="Y36" s="148">
        <v>28.66</v>
      </c>
      <c r="Z36" s="148">
        <v>29.46</v>
      </c>
      <c r="AA36" s="146">
        <v>33589100</v>
      </c>
      <c r="AB36" s="145">
        <v>29.46</v>
      </c>
      <c r="AC36" s="2">
        <f t="shared" si="1"/>
        <v>0.91000000000000014</v>
      </c>
      <c r="AD36" s="201">
        <f t="shared" si="2"/>
        <v>1.6914049016223842E-2</v>
      </c>
    </row>
    <row r="37" spans="15:30" x14ac:dyDescent="0.25">
      <c r="V37" s="144">
        <v>42227</v>
      </c>
      <c r="W37" s="148">
        <v>29.47</v>
      </c>
      <c r="X37" s="148">
        <v>29.48</v>
      </c>
      <c r="Y37" s="148">
        <v>28.96</v>
      </c>
      <c r="Z37" s="148">
        <v>28.97</v>
      </c>
      <c r="AA37" s="146">
        <v>23434700</v>
      </c>
      <c r="AB37" s="145">
        <v>28.97</v>
      </c>
      <c r="AC37" s="2">
        <f t="shared" si="1"/>
        <v>0.51999999999999957</v>
      </c>
      <c r="AD37" s="201">
        <f t="shared" si="2"/>
        <v>-2.2604588394062097E-2</v>
      </c>
    </row>
    <row r="38" spans="15:30" x14ac:dyDescent="0.25">
      <c r="V38" s="144">
        <v>42226</v>
      </c>
      <c r="W38" s="148">
        <v>29.07</v>
      </c>
      <c r="X38" s="148">
        <v>29.68</v>
      </c>
      <c r="Y38" s="148">
        <v>29.06</v>
      </c>
      <c r="Z38" s="148">
        <v>29.64</v>
      </c>
      <c r="AA38" s="146">
        <v>22643700</v>
      </c>
      <c r="AB38" s="145">
        <v>29.64</v>
      </c>
      <c r="AC38" s="2">
        <f t="shared" si="1"/>
        <v>0.62000000000000099</v>
      </c>
      <c r="AD38" s="201">
        <f t="shared" si="2"/>
        <v>2.6315789473684292E-2</v>
      </c>
    </row>
    <row r="39" spans="15:30" x14ac:dyDescent="0.25">
      <c r="V39" s="144">
        <v>42223</v>
      </c>
      <c r="W39" s="148">
        <v>28.8</v>
      </c>
      <c r="X39" s="148">
        <v>28.96</v>
      </c>
      <c r="Y39" s="148">
        <v>28.69</v>
      </c>
      <c r="Z39" s="148">
        <v>28.88</v>
      </c>
      <c r="AA39" s="146">
        <v>25587000</v>
      </c>
      <c r="AB39" s="145">
        <v>28.88</v>
      </c>
      <c r="AC39" s="2">
        <f t="shared" si="1"/>
        <v>0.26999999999999957</v>
      </c>
      <c r="AD39" s="201">
        <f t="shared" si="2"/>
        <v>-4.4812133746984228E-3</v>
      </c>
    </row>
    <row r="40" spans="15:30" ht="20.25" thickBot="1" x14ac:dyDescent="0.35">
      <c r="O40" s="272" t="s">
        <v>83</v>
      </c>
      <c r="P40" s="272"/>
      <c r="S40" s="136" t="s">
        <v>144</v>
      </c>
      <c r="V40" s="144">
        <v>42222</v>
      </c>
      <c r="W40" s="148">
        <v>29.16</v>
      </c>
      <c r="X40" s="148">
        <v>29.23</v>
      </c>
      <c r="Y40" s="148">
        <v>28.85</v>
      </c>
      <c r="Z40" s="148">
        <v>29.01</v>
      </c>
      <c r="AA40" s="146">
        <v>27958200</v>
      </c>
      <c r="AB40" s="145">
        <v>29.01</v>
      </c>
      <c r="AC40" s="2">
        <f t="shared" si="1"/>
        <v>0.37999999999999901</v>
      </c>
      <c r="AD40" s="201">
        <f t="shared" si="2"/>
        <v>-3.7774725274725141E-3</v>
      </c>
    </row>
    <row r="41" spans="15:30" ht="15.75" thickTop="1" x14ac:dyDescent="0.25">
      <c r="O41" s="128">
        <v>1.1000000000000001</v>
      </c>
      <c r="P41" s="128">
        <f>O41*$Q$4</f>
        <v>33.561000000000007</v>
      </c>
      <c r="Q41" s="2"/>
      <c r="S41" s="142" t="s">
        <v>126</v>
      </c>
      <c r="T41" s="143">
        <v>29.27</v>
      </c>
      <c r="V41" s="144">
        <v>42221</v>
      </c>
      <c r="W41" s="148">
        <v>29.19</v>
      </c>
      <c r="X41" s="148">
        <v>29.39</v>
      </c>
      <c r="Y41" s="148">
        <v>29.02</v>
      </c>
      <c r="Z41" s="148">
        <v>29.12</v>
      </c>
      <c r="AA41" s="146">
        <v>23622700</v>
      </c>
      <c r="AB41" s="145">
        <v>29.12</v>
      </c>
      <c r="AC41" s="2">
        <f t="shared" si="1"/>
        <v>0.37000000000000099</v>
      </c>
      <c r="AD41" s="201" t="e">
        <f t="shared" si="2"/>
        <v>#DIV/0!</v>
      </c>
    </row>
    <row r="42" spans="15:30" x14ac:dyDescent="0.25">
      <c r="O42" s="128">
        <v>1.0900000000000001</v>
      </c>
      <c r="P42" s="128">
        <f t="shared" ref="P42:P61" si="3">O42*$Q$4</f>
        <v>33.255900000000004</v>
      </c>
      <c r="Q42" s="2"/>
      <c r="S42" s="132" t="s">
        <v>127</v>
      </c>
      <c r="T42" s="133">
        <v>29.16</v>
      </c>
      <c r="V42" s="144">
        <v>42221</v>
      </c>
      <c r="W42" s="148" t="s">
        <v>156</v>
      </c>
      <c r="X42" s="148"/>
      <c r="Y42" s="148"/>
      <c r="Z42" s="148"/>
      <c r="AA42" s="146"/>
      <c r="AB42" s="145"/>
      <c r="AC42" s="2">
        <f t="shared" si="1"/>
        <v>0</v>
      </c>
      <c r="AD42" s="201">
        <f t="shared" si="2"/>
        <v>-1</v>
      </c>
    </row>
    <row r="43" spans="15:30" x14ac:dyDescent="0.25">
      <c r="O43" s="128">
        <v>1.08</v>
      </c>
      <c r="P43" s="128">
        <f t="shared" si="3"/>
        <v>32.950800000000001</v>
      </c>
      <c r="Q43" s="2"/>
      <c r="S43" s="132" t="s">
        <v>128</v>
      </c>
      <c r="T43" s="133" t="s">
        <v>171</v>
      </c>
      <c r="V43" s="144">
        <v>42220</v>
      </c>
      <c r="W43" s="148">
        <v>28.98</v>
      </c>
      <c r="X43" s="148">
        <v>29.15</v>
      </c>
      <c r="Y43" s="148">
        <v>28.86</v>
      </c>
      <c r="Z43" s="148">
        <v>29.13</v>
      </c>
      <c r="AA43" s="146">
        <v>25741700</v>
      </c>
      <c r="AB43" s="145">
        <v>28.89</v>
      </c>
      <c r="AC43" s="2">
        <f t="shared" si="1"/>
        <v>0.28999999999999915</v>
      </c>
      <c r="AD43" s="201">
        <f t="shared" si="2"/>
        <v>2.7768136063868187E-3</v>
      </c>
    </row>
    <row r="44" spans="15:30" x14ac:dyDescent="0.25">
      <c r="O44" s="128">
        <v>1.07</v>
      </c>
      <c r="P44" s="128">
        <f t="shared" si="3"/>
        <v>32.645700000000005</v>
      </c>
      <c r="Q44" s="2"/>
      <c r="S44" s="132" t="s">
        <v>129</v>
      </c>
      <c r="T44" s="133" t="s">
        <v>172</v>
      </c>
      <c r="V44" s="144">
        <v>42219</v>
      </c>
      <c r="W44" s="148">
        <v>29</v>
      </c>
      <c r="X44" s="148">
        <v>29.35</v>
      </c>
      <c r="Y44" s="148">
        <v>28.9</v>
      </c>
      <c r="Z44" s="148">
        <v>29.05</v>
      </c>
      <c r="AA44" s="146">
        <v>26213600</v>
      </c>
      <c r="AB44" s="145">
        <v>28.81</v>
      </c>
      <c r="AC44" s="2">
        <f t="shared" si="1"/>
        <v>0.45000000000000284</v>
      </c>
      <c r="AD44" s="201">
        <f t="shared" si="2"/>
        <v>3.4831069313827623E-3</v>
      </c>
    </row>
    <row r="45" spans="15:30" x14ac:dyDescent="0.25">
      <c r="O45" s="128">
        <v>1.06</v>
      </c>
      <c r="P45" s="128">
        <f t="shared" si="3"/>
        <v>32.340600000000002</v>
      </c>
      <c r="Q45" s="2"/>
      <c r="S45" s="132" t="s">
        <v>130</v>
      </c>
      <c r="T45" s="133">
        <v>33.43</v>
      </c>
      <c r="V45" s="144">
        <v>42216</v>
      </c>
      <c r="W45" s="148">
        <v>29.12</v>
      </c>
      <c r="X45" s="148">
        <v>29.12</v>
      </c>
      <c r="Y45" s="148">
        <v>28.77</v>
      </c>
      <c r="Z45" s="148">
        <v>28.95</v>
      </c>
      <c r="AA45" s="146">
        <v>27158800</v>
      </c>
      <c r="AB45" s="145">
        <v>28.71</v>
      </c>
      <c r="AC45" s="2">
        <f t="shared" si="1"/>
        <v>0.35000000000000142</v>
      </c>
      <c r="AD45" s="201">
        <f t="shared" si="2"/>
        <v>1.3951866062085205E-3</v>
      </c>
    </row>
    <row r="46" spans="15:30" x14ac:dyDescent="0.25">
      <c r="O46" s="128">
        <v>1.05</v>
      </c>
      <c r="P46" s="128">
        <f t="shared" si="3"/>
        <v>32.035500000000006</v>
      </c>
      <c r="Q46" s="2"/>
      <c r="S46" s="132" t="s">
        <v>131</v>
      </c>
      <c r="T46" s="133">
        <v>0.84752300000000003</v>
      </c>
      <c r="V46" s="144">
        <v>42215</v>
      </c>
      <c r="W46" s="148">
        <v>29.1</v>
      </c>
      <c r="X46" s="148">
        <v>29.45</v>
      </c>
      <c r="Y46" s="148">
        <v>28.85</v>
      </c>
      <c r="Z46" s="148">
        <v>28.91</v>
      </c>
      <c r="AA46" s="146">
        <v>26582400</v>
      </c>
      <c r="AB46" s="145">
        <v>28.67</v>
      </c>
      <c r="AC46" s="2">
        <f t="shared" si="1"/>
        <v>0.59999999999999787</v>
      </c>
      <c r="AD46" s="201">
        <f t="shared" si="2"/>
        <v>-3.4758428919011708E-3</v>
      </c>
    </row>
    <row r="47" spans="15:30" x14ac:dyDescent="0.25">
      <c r="O47" s="128">
        <v>1.04</v>
      </c>
      <c r="P47" s="128">
        <f t="shared" si="3"/>
        <v>31.730400000000003</v>
      </c>
      <c r="Q47" s="2"/>
      <c r="S47" s="132" t="s">
        <v>132</v>
      </c>
      <c r="T47" s="134" t="s">
        <v>154</v>
      </c>
      <c r="V47" s="144">
        <v>42214</v>
      </c>
      <c r="W47" s="148">
        <v>28.95</v>
      </c>
      <c r="X47" s="148">
        <v>29.13</v>
      </c>
      <c r="Y47" s="148">
        <v>28.79</v>
      </c>
      <c r="Z47" s="148">
        <v>29.01</v>
      </c>
      <c r="AA47" s="146">
        <v>26470200</v>
      </c>
      <c r="AB47" s="145">
        <v>28.77</v>
      </c>
      <c r="AC47" s="2">
        <f t="shared" si="1"/>
        <v>0.33999999999999986</v>
      </c>
      <c r="AD47" s="201">
        <f t="shared" si="2"/>
        <v>1.7409470752089984E-3</v>
      </c>
    </row>
    <row r="48" spans="15:30" x14ac:dyDescent="0.25">
      <c r="O48" s="128">
        <v>1.03</v>
      </c>
      <c r="P48" s="128">
        <f t="shared" si="3"/>
        <v>31.425300000000004</v>
      </c>
      <c r="Q48" s="2"/>
      <c r="S48" s="132"/>
      <c r="T48" s="133"/>
      <c r="V48" s="144">
        <v>42213</v>
      </c>
      <c r="W48" s="148">
        <v>28.51</v>
      </c>
      <c r="X48" s="148">
        <v>29.18</v>
      </c>
      <c r="Y48" s="148">
        <v>28.44</v>
      </c>
      <c r="Z48" s="148">
        <v>28.96</v>
      </c>
      <c r="AA48" s="146">
        <v>33182400</v>
      </c>
      <c r="AB48" s="145">
        <v>28.72</v>
      </c>
      <c r="AC48" s="2">
        <f t="shared" si="1"/>
        <v>0.73999999999999844</v>
      </c>
      <c r="AD48" s="201">
        <f t="shared" si="2"/>
        <v>2.1337126600284417E-2</v>
      </c>
    </row>
    <row r="49" spans="15:30" x14ac:dyDescent="0.25">
      <c r="O49" s="128">
        <v>1.02</v>
      </c>
      <c r="P49" s="128">
        <f t="shared" si="3"/>
        <v>31.120200000000001</v>
      </c>
      <c r="Q49" s="2"/>
      <c r="S49" s="132" t="s">
        <v>133</v>
      </c>
      <c r="T49" s="133" t="s">
        <v>173</v>
      </c>
      <c r="V49" s="144">
        <v>42212</v>
      </c>
      <c r="W49" s="148">
        <v>28.07</v>
      </c>
      <c r="X49" s="148">
        <v>28.42</v>
      </c>
      <c r="Y49" s="148">
        <v>27.62</v>
      </c>
      <c r="Z49" s="148">
        <v>28.35</v>
      </c>
      <c r="AA49" s="146">
        <v>42161100</v>
      </c>
      <c r="AB49" s="145">
        <v>28.12</v>
      </c>
      <c r="AC49" s="2">
        <f t="shared" si="1"/>
        <v>0.80000000000000071</v>
      </c>
      <c r="AD49" s="201">
        <f t="shared" si="2"/>
        <v>1.0420409629895877E-2</v>
      </c>
    </row>
    <row r="50" spans="15:30" x14ac:dyDescent="0.25">
      <c r="O50" s="128">
        <v>1.01</v>
      </c>
      <c r="P50" s="128">
        <f t="shared" si="3"/>
        <v>30.815100000000001</v>
      </c>
      <c r="Q50" s="2"/>
      <c r="S50" s="132" t="s">
        <v>134</v>
      </c>
      <c r="T50" s="133" t="s">
        <v>155</v>
      </c>
      <c r="V50" s="144">
        <v>42209</v>
      </c>
      <c r="W50" s="148">
        <v>28.53</v>
      </c>
      <c r="X50" s="148">
        <v>28.64</v>
      </c>
      <c r="Y50" s="148">
        <v>28.06</v>
      </c>
      <c r="Z50" s="148">
        <v>28.06</v>
      </c>
      <c r="AA50" s="146">
        <v>31621000</v>
      </c>
      <c r="AB50" s="145">
        <v>27.83</v>
      </c>
      <c r="AC50" s="2">
        <f t="shared" si="1"/>
        <v>0.58000000000000185</v>
      </c>
      <c r="AD50" s="201">
        <f t="shared" si="2"/>
        <v>-1.8688293370945019E-2</v>
      </c>
    </row>
    <row r="51" spans="15:30" x14ac:dyDescent="0.25">
      <c r="O51" s="128">
        <v>1</v>
      </c>
      <c r="P51" s="128">
        <f t="shared" si="3"/>
        <v>30.51</v>
      </c>
      <c r="Q51" s="2"/>
      <c r="S51" s="132" t="s">
        <v>135</v>
      </c>
      <c r="T51" s="135">
        <v>21786879</v>
      </c>
      <c r="V51" s="144">
        <v>42208</v>
      </c>
      <c r="W51" s="148">
        <v>28.66</v>
      </c>
      <c r="X51" s="148">
        <v>28.97</v>
      </c>
      <c r="Y51" s="148">
        <v>28.43</v>
      </c>
      <c r="Z51" s="148">
        <v>28.6</v>
      </c>
      <c r="AA51" s="146">
        <v>33775200</v>
      </c>
      <c r="AB51" s="145">
        <v>28.36</v>
      </c>
      <c r="AC51" s="2">
        <f t="shared" si="1"/>
        <v>0.53999999999999915</v>
      </c>
      <c r="AD51" s="201">
        <f t="shared" si="2"/>
        <v>-3.5248501938678345E-4</v>
      </c>
    </row>
    <row r="52" spans="15:30" x14ac:dyDescent="0.25">
      <c r="O52" s="128">
        <v>0.99</v>
      </c>
      <c r="P52" s="128">
        <f t="shared" si="3"/>
        <v>30.204900000000002</v>
      </c>
      <c r="Q52" s="2"/>
      <c r="S52" s="132" t="s">
        <v>140</v>
      </c>
      <c r="T52" s="135">
        <v>33870000</v>
      </c>
      <c r="V52" s="144">
        <v>42207</v>
      </c>
      <c r="W52" s="148">
        <v>28.57</v>
      </c>
      <c r="X52" s="148">
        <v>28.85</v>
      </c>
      <c r="Y52" s="148">
        <v>28.43</v>
      </c>
      <c r="Z52" s="148">
        <v>28.61</v>
      </c>
      <c r="AA52" s="146">
        <v>36387200</v>
      </c>
      <c r="AB52" s="145">
        <v>28.37</v>
      </c>
      <c r="AC52" s="2">
        <f t="shared" si="1"/>
        <v>0.42000000000000171</v>
      </c>
      <c r="AD52" s="201">
        <f t="shared" si="2"/>
        <v>-3.8623595505618002E-3</v>
      </c>
    </row>
    <row r="53" spans="15:30" x14ac:dyDescent="0.25">
      <c r="O53" s="128">
        <v>0.98</v>
      </c>
      <c r="P53" s="128">
        <f t="shared" si="3"/>
        <v>29.899800000000003</v>
      </c>
      <c r="Q53" s="2"/>
      <c r="S53" s="132" t="s">
        <v>136</v>
      </c>
      <c r="T53" s="133" t="s">
        <v>174</v>
      </c>
      <c r="V53" s="144">
        <v>42206</v>
      </c>
      <c r="W53" s="148">
        <v>28.96</v>
      </c>
      <c r="X53" s="148">
        <v>29.26</v>
      </c>
      <c r="Y53" s="148">
        <v>28.67</v>
      </c>
      <c r="Z53" s="148">
        <v>28.72</v>
      </c>
      <c r="AA53" s="146">
        <v>45191000</v>
      </c>
      <c r="AB53" s="145">
        <v>28.48</v>
      </c>
      <c r="AC53" s="2">
        <f t="shared" si="1"/>
        <v>0.58999999999999986</v>
      </c>
      <c r="AD53" s="201">
        <f t="shared" si="2"/>
        <v>-1.3167013167013186E-2</v>
      </c>
    </row>
    <row r="54" spans="15:30" x14ac:dyDescent="0.25">
      <c r="O54" s="128">
        <v>0.97</v>
      </c>
      <c r="P54" s="128">
        <f t="shared" si="3"/>
        <v>29.5947</v>
      </c>
      <c r="S54" s="132" t="s">
        <v>141</v>
      </c>
      <c r="T54" s="133">
        <v>12.49</v>
      </c>
      <c r="V54" s="144">
        <v>42205</v>
      </c>
      <c r="W54" s="148">
        <v>29.62</v>
      </c>
      <c r="X54" s="148">
        <v>29.62</v>
      </c>
      <c r="Y54" s="148">
        <v>29.07</v>
      </c>
      <c r="Z54" s="148">
        <v>29.1</v>
      </c>
      <c r="AA54" s="146">
        <v>33812900</v>
      </c>
      <c r="AB54" s="145">
        <v>28.86</v>
      </c>
      <c r="AC54" s="2">
        <f t="shared" si="1"/>
        <v>0.55000000000000071</v>
      </c>
      <c r="AD54" s="201">
        <f t="shared" si="2"/>
        <v>-1.2658227848101333E-2</v>
      </c>
    </row>
    <row r="55" spans="15:30" x14ac:dyDescent="0.25">
      <c r="O55" s="128">
        <v>0.96</v>
      </c>
      <c r="P55" s="128">
        <f t="shared" si="3"/>
        <v>29.2896</v>
      </c>
      <c r="S55" s="132" t="s">
        <v>142</v>
      </c>
      <c r="T55" s="133">
        <v>2.36</v>
      </c>
      <c r="V55" s="144">
        <v>42202</v>
      </c>
      <c r="W55" s="148">
        <v>29.66</v>
      </c>
      <c r="X55" s="148">
        <v>29.8</v>
      </c>
      <c r="Y55" s="148">
        <v>29.1</v>
      </c>
      <c r="Z55" s="148">
        <v>29.47</v>
      </c>
      <c r="AA55" s="146">
        <v>43697600</v>
      </c>
      <c r="AB55" s="145">
        <v>29.23</v>
      </c>
      <c r="AC55" s="2">
        <f t="shared" si="1"/>
        <v>0.69999999999999929</v>
      </c>
      <c r="AD55" s="201">
        <f t="shared" si="2"/>
        <v>-1.4165261382799277E-2</v>
      </c>
    </row>
    <row r="56" spans="15:30" x14ac:dyDescent="0.25">
      <c r="O56" s="128">
        <v>0.95</v>
      </c>
      <c r="P56" s="128">
        <f t="shared" si="3"/>
        <v>28.984500000000001</v>
      </c>
      <c r="S56" s="132" t="s">
        <v>137</v>
      </c>
      <c r="T56" s="133" t="s">
        <v>175</v>
      </c>
      <c r="V56" s="144">
        <v>42201</v>
      </c>
      <c r="W56" s="148">
        <v>30.47</v>
      </c>
      <c r="X56" s="148">
        <v>30.48</v>
      </c>
      <c r="Y56" s="148">
        <v>29.1</v>
      </c>
      <c r="Z56" s="148">
        <v>29.9</v>
      </c>
      <c r="AA56" s="146">
        <v>81166700</v>
      </c>
      <c r="AB56" s="145">
        <v>29.65</v>
      </c>
      <c r="AC56" s="2">
        <f t="shared" si="1"/>
        <v>1.379999999999999</v>
      </c>
      <c r="AD56" s="201">
        <f t="shared" si="2"/>
        <v>6.7911714770798604E-3</v>
      </c>
    </row>
    <row r="57" spans="15:30" x14ac:dyDescent="0.25">
      <c r="O57" s="128">
        <v>0.94</v>
      </c>
      <c r="P57" s="128">
        <f t="shared" si="3"/>
        <v>28.679400000000001</v>
      </c>
      <c r="V57" s="144">
        <v>42200</v>
      </c>
      <c r="W57" s="148">
        <v>29.65</v>
      </c>
      <c r="X57" s="148">
        <v>29.99</v>
      </c>
      <c r="Y57" s="148">
        <v>29.47</v>
      </c>
      <c r="Z57" s="148">
        <v>29.69</v>
      </c>
      <c r="AA57" s="146">
        <v>47852500</v>
      </c>
      <c r="AB57" s="145">
        <v>29.45</v>
      </c>
      <c r="AC57" s="2">
        <f t="shared" si="1"/>
        <v>0.51999999999999957</v>
      </c>
      <c r="AD57" s="201">
        <f t="shared" si="2"/>
        <v>1.3600816048962017E-3</v>
      </c>
    </row>
    <row r="58" spans="15:30" x14ac:dyDescent="0.25">
      <c r="O58" s="128">
        <v>0.93</v>
      </c>
      <c r="P58" s="128">
        <f t="shared" si="3"/>
        <v>28.374300000000002</v>
      </c>
      <c r="V58" s="144">
        <v>42199</v>
      </c>
      <c r="W58" s="148">
        <v>29.66</v>
      </c>
      <c r="X58" s="148">
        <v>30.11</v>
      </c>
      <c r="Y58" s="148">
        <v>29.44</v>
      </c>
      <c r="Z58" s="148">
        <v>29.65</v>
      </c>
      <c r="AA58" s="146">
        <v>39778300</v>
      </c>
      <c r="AB58" s="145">
        <v>29.41</v>
      </c>
      <c r="AC58" s="2">
        <f t="shared" si="1"/>
        <v>0.66999999999999815</v>
      </c>
      <c r="AD58" s="201">
        <f t="shared" si="2"/>
        <v>-2.7127839945744192E-3</v>
      </c>
    </row>
    <row r="59" spans="15:30" x14ac:dyDescent="0.25">
      <c r="O59" s="128">
        <v>0.92</v>
      </c>
      <c r="P59" s="128">
        <f t="shared" si="3"/>
        <v>28.069200000000002</v>
      </c>
      <c r="V59" s="144">
        <v>42198</v>
      </c>
      <c r="W59" s="148">
        <v>29.27</v>
      </c>
      <c r="X59" s="148">
        <v>29.82</v>
      </c>
      <c r="Y59" s="148">
        <v>29.19</v>
      </c>
      <c r="Z59" s="148">
        <v>29.73</v>
      </c>
      <c r="AA59" s="146">
        <v>26452400</v>
      </c>
      <c r="AB59" s="145">
        <v>29.49</v>
      </c>
      <c r="AC59" s="2">
        <f t="shared" si="1"/>
        <v>0.62999999999999901</v>
      </c>
      <c r="AD59" s="201">
        <f t="shared" si="2"/>
        <v>1.9357068786726606E-2</v>
      </c>
    </row>
    <row r="60" spans="15:30" x14ac:dyDescent="0.25">
      <c r="O60" s="128">
        <v>0.91</v>
      </c>
      <c r="P60" s="128">
        <f t="shared" si="3"/>
        <v>27.764100000000003</v>
      </c>
      <c r="V60" s="144">
        <v>42195</v>
      </c>
      <c r="W60" s="148">
        <v>29.2</v>
      </c>
      <c r="X60" s="148">
        <v>29.35</v>
      </c>
      <c r="Y60" s="148">
        <v>28.94</v>
      </c>
      <c r="Z60" s="148">
        <v>29.17</v>
      </c>
      <c r="AA60" s="146">
        <v>31423800</v>
      </c>
      <c r="AB60" s="145">
        <v>28.93</v>
      </c>
      <c r="AC60" s="2">
        <f t="shared" si="1"/>
        <v>0.41000000000000014</v>
      </c>
      <c r="AD60" s="201">
        <f t="shared" si="2"/>
        <v>8.3652840711048171E-3</v>
      </c>
    </row>
    <row r="61" spans="15:30" x14ac:dyDescent="0.25">
      <c r="O61" s="128">
        <v>0.9</v>
      </c>
      <c r="P61" s="128">
        <f t="shared" si="3"/>
        <v>27.459000000000003</v>
      </c>
      <c r="V61" s="144">
        <v>42194</v>
      </c>
      <c r="W61" s="148">
        <v>29.72</v>
      </c>
      <c r="X61" s="148">
        <v>29.89</v>
      </c>
      <c r="Y61" s="148">
        <v>28.82</v>
      </c>
      <c r="Z61" s="148">
        <v>28.93</v>
      </c>
      <c r="AA61" s="146">
        <v>47167800</v>
      </c>
      <c r="AB61" s="145">
        <v>28.69</v>
      </c>
      <c r="AC61" s="2">
        <f t="shared" si="1"/>
        <v>1.0700000000000003</v>
      </c>
      <c r="AD61" s="201">
        <f t="shared" si="2"/>
        <v>-1.9480519480519543E-2</v>
      </c>
    </row>
    <row r="62" spans="15:30" x14ac:dyDescent="0.25">
      <c r="V62" s="144">
        <v>42193</v>
      </c>
      <c r="W62" s="148">
        <v>29.4</v>
      </c>
      <c r="X62" s="148">
        <v>29.67</v>
      </c>
      <c r="Y62" s="148">
        <v>29.15</v>
      </c>
      <c r="Z62" s="148">
        <v>29.5</v>
      </c>
      <c r="AA62" s="146">
        <v>45223800</v>
      </c>
      <c r="AB62" s="145">
        <v>29.26</v>
      </c>
      <c r="AC62" s="2">
        <f t="shared" si="1"/>
        <v>0.52000000000000313</v>
      </c>
      <c r="AD62" s="201">
        <f t="shared" si="2"/>
        <v>-1.3153456998313606E-2</v>
      </c>
    </row>
    <row r="63" spans="15:30" x14ac:dyDescent="0.25">
      <c r="V63" s="144">
        <v>42192</v>
      </c>
      <c r="W63" s="148">
        <v>29.87</v>
      </c>
      <c r="X63" s="148">
        <v>29.93</v>
      </c>
      <c r="Y63" s="148">
        <v>29.09</v>
      </c>
      <c r="Z63" s="148">
        <v>29.9</v>
      </c>
      <c r="AA63" s="146">
        <v>43833700</v>
      </c>
      <c r="AB63" s="145">
        <v>29.65</v>
      </c>
      <c r="AC63" s="2">
        <f t="shared" si="1"/>
        <v>0.83999999999999986</v>
      </c>
      <c r="AD63" s="201">
        <f t="shared" si="2"/>
        <v>-4.6995636119503414E-3</v>
      </c>
    </row>
    <row r="64" spans="15:30" x14ac:dyDescent="0.25">
      <c r="V64" s="144">
        <v>42191</v>
      </c>
      <c r="W64" s="148">
        <v>30.24</v>
      </c>
      <c r="X64" s="148">
        <v>30.45</v>
      </c>
      <c r="Y64" s="148">
        <v>29.84</v>
      </c>
      <c r="Z64" s="148">
        <v>30.04</v>
      </c>
      <c r="AA64" s="146">
        <v>32468100</v>
      </c>
      <c r="AB64" s="145">
        <v>29.79</v>
      </c>
      <c r="AC64" s="2">
        <f t="shared" si="1"/>
        <v>0.60999999999999943</v>
      </c>
      <c r="AD64" s="201">
        <f t="shared" si="2"/>
        <v>-1.7156054107555274E-2</v>
      </c>
    </row>
    <row r="65" spans="22:30" x14ac:dyDescent="0.25">
      <c r="V65" s="144">
        <v>42187</v>
      </c>
      <c r="W65" s="148">
        <v>30.18</v>
      </c>
      <c r="X65" s="148">
        <v>30.92</v>
      </c>
      <c r="Y65" s="148">
        <v>30.1</v>
      </c>
      <c r="Z65" s="148">
        <v>30.56</v>
      </c>
      <c r="AA65" s="146">
        <v>27105200</v>
      </c>
      <c r="AB65" s="145">
        <v>30.31</v>
      </c>
      <c r="AC65" s="2">
        <f t="shared" si="1"/>
        <v>0.82000000000000028</v>
      </c>
      <c r="AD65" s="201">
        <f t="shared" si="2"/>
        <v>1.2696291346474986E-2</v>
      </c>
    </row>
    <row r="66" spans="22:30" x14ac:dyDescent="0.25">
      <c r="V66" s="144">
        <v>42186</v>
      </c>
      <c r="W66" s="148">
        <v>30.49</v>
      </c>
      <c r="X66" s="148">
        <v>30.55</v>
      </c>
      <c r="Y66" s="148">
        <v>30.01</v>
      </c>
      <c r="Z66" s="148">
        <v>30.18</v>
      </c>
      <c r="AA66" s="146">
        <v>27178900</v>
      </c>
      <c r="AB66" s="145">
        <v>29.93</v>
      </c>
      <c r="AC66" s="2">
        <f t="shared" si="1"/>
        <v>0.53999999999999915</v>
      </c>
      <c r="AD66" s="201">
        <f t="shared" si="2"/>
        <v>-7.9549221080543742E-3</v>
      </c>
    </row>
    <row r="67" spans="22:30" x14ac:dyDescent="0.25">
      <c r="V67" s="144">
        <v>42185</v>
      </c>
      <c r="W67" s="148">
        <v>30.63</v>
      </c>
      <c r="X67" s="148">
        <v>30.69</v>
      </c>
      <c r="Y67" s="148">
        <v>30.15</v>
      </c>
      <c r="Z67" s="148">
        <v>30.42</v>
      </c>
      <c r="AA67" s="146">
        <v>34412200</v>
      </c>
      <c r="AB67" s="145">
        <v>30.17</v>
      </c>
      <c r="AC67" s="2">
        <f>X67-Y67</f>
        <v>0.5400000000000027</v>
      </c>
      <c r="AD67" s="201">
        <f>AB67/AB68-1</f>
        <v>9.9535500995351356E-4</v>
      </c>
    </row>
    <row r="68" spans="22:30" x14ac:dyDescent="0.25">
      <c r="V68" s="144">
        <v>42184</v>
      </c>
      <c r="W68" s="148">
        <v>30.7</v>
      </c>
      <c r="X68" s="148">
        <v>30.98</v>
      </c>
      <c r="Y68" s="148">
        <v>30.31</v>
      </c>
      <c r="Z68" s="148">
        <v>30.39</v>
      </c>
      <c r="AA68" s="146">
        <v>35194500</v>
      </c>
      <c r="AB68" s="145">
        <v>30.14</v>
      </c>
      <c r="AC68" s="2">
        <f>X68-Y68</f>
        <v>0.67000000000000171</v>
      </c>
      <c r="AD68" s="201" t="e">
        <f>AB68/AB69-1</f>
        <v>#DIV/0!</v>
      </c>
    </row>
    <row r="69" spans="22:30" x14ac:dyDescent="0.25">
      <c r="V69" s="145" t="s">
        <v>153</v>
      </c>
      <c r="W69" s="148"/>
      <c r="X69" s="148"/>
      <c r="Y69" s="148"/>
      <c r="Z69" s="148"/>
      <c r="AA69" s="145"/>
      <c r="AB69" s="145"/>
      <c r="AC69" s="2">
        <f>X69-Y69</f>
        <v>0</v>
      </c>
      <c r="AD69" s="201" t="e">
        <f>AB69/AB70-1</f>
        <v>#DIV/0!</v>
      </c>
    </row>
  </sheetData>
  <mergeCells count="1">
    <mergeCell ref="O40:P40"/>
  </mergeCells>
  <conditionalFormatting sqref="Q7">
    <cfRule type="expression" dxfId="45" priority="8">
      <formula>Q7&gt;0</formula>
    </cfRule>
    <cfRule type="expression" dxfId="44" priority="9">
      <formula>Q7&lt;0</formula>
    </cfRule>
  </conditionalFormatting>
  <conditionalFormatting sqref="O41:O61">
    <cfRule type="colorScale" priority="4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P41:P61">
    <cfRule type="colorScale" priority="3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AC1:AC1048576">
    <cfRule type="dataBar" priority="2">
      <dataBar>
        <cfvo type="min"/>
        <cfvo type="max"/>
        <color rgb="FFFF555A"/>
      </dataBar>
      <extLst>
        <ext xmlns:x14="http://schemas.microsoft.com/office/spreadsheetml/2009/9/main" uri="{B025F937-C7B1-47D3-B67F-A62EFF666E3E}">
          <x14:id>{68FA9E1A-442B-4777-9178-0221A93E17EB}</x14:id>
        </ext>
      </extLst>
    </cfRule>
  </conditionalFormatting>
  <hyperlinks>
    <hyperlink ref="A3" location="ACTIVE!A1" display="Back"/>
  </hyperlinks>
  <pageMargins left="0.7" right="0.7" top="0.75" bottom="0.75" header="0.3" footer="0.3"/>
  <pageSetup orientation="portrait" horizontalDpi="1200" verticalDpi="1200" r:id="rId1"/>
  <drawing r:id="rId2"/>
  <extLst>
    <ext xmlns:x14="http://schemas.microsoft.com/office/spreadsheetml/2009/9/main" uri="{78C0D931-6437-407d-A8EE-F0AAD7539E65}">
      <x14:conditionalFormattings>
        <x14:conditionalFormatting xmlns:xm="http://schemas.microsoft.com/office/excel/2006/main">
          <x14:cfRule type="dataBar" id="{68FA9E1A-442B-4777-9178-0221A93E17EB}">
            <x14:dataBar minLength="0" maxLength="100" border="1" negativeBarBorderColorSameAsPositive="0">
              <x14:cfvo type="autoMin"/>
              <x14:cfvo type="autoMax"/>
              <x14:borderColor rgb="FFFF555A"/>
              <x14:negativeFillColor rgb="FFFF0000"/>
              <x14:negativeBorderColor rgb="FFFF0000"/>
              <x14:axisColor rgb="FF000000"/>
            </x14:dataBar>
          </x14:cfRule>
          <xm:sqref>AC1:AC1048576</xm:sqref>
        </x14:conditionalFormatting>
        <x14:conditionalFormatting xmlns:xm="http://schemas.microsoft.com/office/excel/2006/main">
          <x14:cfRule type="iconSet" priority="1" id="{4FCE94D8-972F-4050-8ECB-8C96763D1AF8}">
            <x14:iconSet iconSet="3Arrows" custom="1">
              <x14:cfvo type="percent">
                <xm:f>0</xm:f>
              </x14:cfvo>
              <x14:cfvo type="num">
                <xm:f>0</xm:f>
              </x14:cfvo>
              <x14:cfvo type="num">
                <xm:f>0</xm:f>
              </x14:cfvo>
              <x14:cfIcon iconSet="3Arrows" iconId="0"/>
              <x14:cfIcon iconSet="3Arrows" iconId="1"/>
              <x14:cfIcon iconSet="3Arrows" iconId="2"/>
            </x14:iconSet>
          </x14:cfRule>
          <xm:sqref>AD1:AD1048576</xm:sqref>
        </x14:conditionalFormatting>
      </x14:conditionalFormattings>
    </ext>
  </extLst>
</worksheet>
</file>

<file path=xl/worksheets/sheet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7"/>
  <dimension ref="A1:AE69"/>
  <sheetViews>
    <sheetView workbookViewId="0">
      <selection activeCell="A3" sqref="A3"/>
    </sheetView>
  </sheetViews>
  <sheetFormatPr defaultRowHeight="15" x14ac:dyDescent="0.25"/>
  <cols>
    <col min="2" max="2" width="9.140625" style="49"/>
    <col min="3" max="3" width="11.5703125" customWidth="1"/>
    <col min="4" max="5" width="9.140625" style="2"/>
    <col min="6" max="6" width="12.140625" style="2" bestFit="1" customWidth="1"/>
    <col min="8" max="8" width="9.140625" style="104"/>
    <col min="9" max="11" width="9.140625" style="2"/>
    <col min="18" max="18" width="14.7109375" customWidth="1"/>
    <col min="19" max="19" width="7" customWidth="1"/>
    <col min="20" max="20" width="13.7109375" style="49" customWidth="1"/>
    <col min="21" max="21" width="23.85546875" bestFit="1" customWidth="1"/>
    <col min="22" max="22" width="12.140625" customWidth="1"/>
    <col min="23" max="23" width="14" customWidth="1"/>
    <col min="24" max="24" width="8.7109375" style="2" customWidth="1"/>
    <col min="25" max="27" width="6" style="2" bestFit="1" customWidth="1"/>
    <col min="29" max="29" width="10.28515625" style="2" bestFit="1" customWidth="1"/>
    <col min="30" max="30" width="12" customWidth="1"/>
  </cols>
  <sheetData>
    <row r="1" spans="1:31" s="69" customFormat="1" x14ac:dyDescent="0.25">
      <c r="A1" s="69" t="s">
        <v>1</v>
      </c>
      <c r="B1" s="170" t="s">
        <v>2</v>
      </c>
      <c r="C1" s="69" t="s">
        <v>4</v>
      </c>
      <c r="D1" s="70" t="s">
        <v>5</v>
      </c>
      <c r="E1" s="70" t="s">
        <v>108</v>
      </c>
      <c r="F1" s="70" t="s">
        <v>60</v>
      </c>
      <c r="G1" s="69" t="s">
        <v>3</v>
      </c>
      <c r="H1" s="102" t="s">
        <v>6</v>
      </c>
      <c r="I1" s="70" t="s">
        <v>7</v>
      </c>
      <c r="J1" s="70" t="s">
        <v>107</v>
      </c>
      <c r="K1" s="70" t="s">
        <v>61</v>
      </c>
      <c r="L1" s="69" t="s">
        <v>43</v>
      </c>
      <c r="M1" s="69" t="s">
        <v>38</v>
      </c>
      <c r="T1" s="170" t="s">
        <v>72</v>
      </c>
      <c r="W1" s="188" t="s">
        <v>145</v>
      </c>
      <c r="X1" s="189" t="s">
        <v>146</v>
      </c>
      <c r="Y1" s="189" t="s">
        <v>147</v>
      </c>
      <c r="Z1" s="189" t="s">
        <v>148</v>
      </c>
      <c r="AA1" s="189" t="s">
        <v>149</v>
      </c>
      <c r="AB1" s="188" t="s">
        <v>150</v>
      </c>
      <c r="AC1" s="189" t="s">
        <v>151</v>
      </c>
      <c r="AD1" s="69" t="s">
        <v>221</v>
      </c>
      <c r="AE1" s="69" t="s">
        <v>222</v>
      </c>
    </row>
    <row r="2" spans="1:31" x14ac:dyDescent="0.25">
      <c r="A2" s="6" t="s">
        <v>22</v>
      </c>
      <c r="B2" s="171">
        <v>42153</v>
      </c>
      <c r="C2" s="8">
        <v>20</v>
      </c>
      <c r="D2" s="19">
        <v>67.3</v>
      </c>
      <c r="E2" s="19">
        <v>0</v>
      </c>
      <c r="F2" s="19">
        <f t="shared" ref="F2:F22" si="0">D2*C2+E2</f>
        <v>1346</v>
      </c>
      <c r="G2" s="108">
        <v>42219</v>
      </c>
      <c r="H2" s="103">
        <v>25</v>
      </c>
      <c r="I2" s="64">
        <v>60.05</v>
      </c>
      <c r="J2" s="64">
        <v>0.03</v>
      </c>
      <c r="K2" s="64">
        <f t="shared" ref="K2:K8" si="1">H2*I2-J2</f>
        <v>1501.22</v>
      </c>
      <c r="L2" s="1">
        <v>42185</v>
      </c>
      <c r="M2" s="2">
        <v>5</v>
      </c>
      <c r="O2" s="15" t="s">
        <v>57</v>
      </c>
      <c r="Q2">
        <f>C26-H26</f>
        <v>120</v>
      </c>
      <c r="W2" s="155">
        <v>42277</v>
      </c>
      <c r="X2" s="57">
        <v>48.64</v>
      </c>
      <c r="Y2" s="57">
        <v>50.15</v>
      </c>
      <c r="Z2" s="57">
        <v>48.45</v>
      </c>
      <c r="AA2" s="57">
        <v>50.06</v>
      </c>
      <c r="AB2" s="149">
        <v>3301600</v>
      </c>
      <c r="AC2" s="57">
        <v>50.06</v>
      </c>
      <c r="AD2" s="2">
        <f>Y2-Z2</f>
        <v>1.6999999999999957</v>
      </c>
      <c r="AE2" s="201">
        <f>AC2/AC3-1</f>
        <v>3.6868268434134155E-2</v>
      </c>
    </row>
    <row r="3" spans="1:31" x14ac:dyDescent="0.25">
      <c r="A3" s="28" t="s">
        <v>75</v>
      </c>
      <c r="B3" s="171">
        <v>42205</v>
      </c>
      <c r="C3">
        <v>20</v>
      </c>
      <c r="D3" s="2">
        <v>63.4</v>
      </c>
      <c r="E3" s="2">
        <v>0</v>
      </c>
      <c r="F3" s="2">
        <f t="shared" si="0"/>
        <v>1268</v>
      </c>
      <c r="G3" s="108">
        <v>42219</v>
      </c>
      <c r="H3" s="103">
        <v>55</v>
      </c>
      <c r="I3" s="64">
        <v>59.75</v>
      </c>
      <c r="J3" s="64">
        <v>0.06</v>
      </c>
      <c r="K3" s="64">
        <f t="shared" si="1"/>
        <v>3286.19</v>
      </c>
      <c r="L3" s="1">
        <v>42277</v>
      </c>
      <c r="M3" s="2">
        <v>37.5</v>
      </c>
      <c r="O3" s="15" t="s">
        <v>58</v>
      </c>
      <c r="Q3" s="2">
        <f>(F26-K26-M26)/Q2</f>
        <v>56.918249999999986</v>
      </c>
      <c r="W3" s="155">
        <v>42276</v>
      </c>
      <c r="X3" s="57">
        <v>48.47</v>
      </c>
      <c r="Y3" s="57">
        <v>48.89</v>
      </c>
      <c r="Z3" s="57">
        <v>47.84</v>
      </c>
      <c r="AA3" s="57">
        <v>48.28</v>
      </c>
      <c r="AB3" s="149">
        <v>2216800</v>
      </c>
      <c r="AC3" s="57">
        <v>48.28</v>
      </c>
      <c r="AD3" s="2">
        <f t="shared" ref="AD3:AD66" si="2">Y3-Z3</f>
        <v>1.0499999999999972</v>
      </c>
      <c r="AE3" s="201">
        <f t="shared" ref="AE3:AE66" si="3">AC3/AC4-1</f>
        <v>4.1442188147544634E-4</v>
      </c>
    </row>
    <row r="4" spans="1:31" x14ac:dyDescent="0.25">
      <c r="B4" s="171">
        <v>42205</v>
      </c>
      <c r="C4">
        <v>20</v>
      </c>
      <c r="D4" s="2">
        <v>63.15</v>
      </c>
      <c r="E4" s="2">
        <v>0</v>
      </c>
      <c r="F4" s="2">
        <f t="shared" si="0"/>
        <v>1263</v>
      </c>
      <c r="G4" s="108">
        <v>42250</v>
      </c>
      <c r="H4" s="107">
        <v>100</v>
      </c>
      <c r="I4" s="19">
        <v>59.4</v>
      </c>
      <c r="J4" s="19">
        <v>0.11</v>
      </c>
      <c r="K4" s="91">
        <f t="shared" si="1"/>
        <v>5939.89</v>
      </c>
      <c r="M4" s="2"/>
      <c r="O4" s="15" t="s">
        <v>66</v>
      </c>
      <c r="Q4" s="78">
        <v>53.69</v>
      </c>
      <c r="T4" s="187"/>
      <c r="U4" s="45"/>
      <c r="V4" s="50"/>
      <c r="W4" s="155">
        <v>42275</v>
      </c>
      <c r="X4" s="57">
        <v>49.41</v>
      </c>
      <c r="Y4" s="57">
        <v>49.89</v>
      </c>
      <c r="Z4" s="57">
        <v>48.23</v>
      </c>
      <c r="AA4" s="57">
        <v>48.26</v>
      </c>
      <c r="AB4" s="149">
        <v>2607500</v>
      </c>
      <c r="AC4" s="57">
        <v>48.26</v>
      </c>
      <c r="AD4" s="2">
        <f t="shared" si="2"/>
        <v>1.6600000000000037</v>
      </c>
      <c r="AE4" s="201">
        <f t="shared" si="3"/>
        <v>-3.9984085935946045E-2</v>
      </c>
    </row>
    <row r="5" spans="1:31" x14ac:dyDescent="0.25">
      <c r="B5" s="171">
        <v>42207</v>
      </c>
      <c r="C5" s="4">
        <v>10</v>
      </c>
      <c r="D5" s="3">
        <v>62</v>
      </c>
      <c r="E5" s="3">
        <v>0</v>
      </c>
      <c r="F5" s="3">
        <f t="shared" si="0"/>
        <v>620</v>
      </c>
      <c r="G5" s="108">
        <v>42258</v>
      </c>
      <c r="H5" s="168">
        <v>80</v>
      </c>
      <c r="I5" s="167">
        <v>56.47</v>
      </c>
      <c r="J5" s="167">
        <v>0.08</v>
      </c>
      <c r="K5" s="169">
        <f t="shared" si="1"/>
        <v>4517.5200000000004</v>
      </c>
      <c r="M5" s="2"/>
      <c r="O5" s="15" t="s">
        <v>67</v>
      </c>
      <c r="Q5" s="3">
        <f>Q4*Q2</f>
        <v>6442.7999999999993</v>
      </c>
      <c r="U5" t="s">
        <v>188</v>
      </c>
      <c r="W5" s="155">
        <v>42272</v>
      </c>
      <c r="X5" s="57">
        <v>50.53</v>
      </c>
      <c r="Y5" s="57">
        <v>50.81</v>
      </c>
      <c r="Z5" s="57">
        <v>49.71</v>
      </c>
      <c r="AA5" s="57">
        <v>50.27</v>
      </c>
      <c r="AB5" s="149">
        <v>2767400</v>
      </c>
      <c r="AC5" s="57">
        <v>50.27</v>
      </c>
      <c r="AD5" s="2">
        <f t="shared" si="2"/>
        <v>1.1000000000000014</v>
      </c>
      <c r="AE5" s="201">
        <f t="shared" si="3"/>
        <v>4.395604395604602E-3</v>
      </c>
    </row>
    <row r="6" spans="1:31" x14ac:dyDescent="0.25">
      <c r="B6" s="171">
        <v>42207</v>
      </c>
      <c r="C6" s="4">
        <v>5</v>
      </c>
      <c r="D6" s="3">
        <v>61.6</v>
      </c>
      <c r="E6" s="3">
        <v>0</v>
      </c>
      <c r="F6" s="3">
        <f t="shared" si="0"/>
        <v>308</v>
      </c>
      <c r="G6" s="1">
        <v>42263</v>
      </c>
      <c r="H6" s="252">
        <v>80</v>
      </c>
      <c r="I6" s="165">
        <v>52.55</v>
      </c>
      <c r="J6" s="165">
        <v>0.08</v>
      </c>
      <c r="K6" s="254">
        <f t="shared" si="1"/>
        <v>4203.92</v>
      </c>
      <c r="M6" s="2"/>
      <c r="O6" s="15" t="s">
        <v>64</v>
      </c>
      <c r="Q6" s="2">
        <f>Q3*Q2</f>
        <v>6830.1899999999987</v>
      </c>
      <c r="W6" s="155">
        <v>42271</v>
      </c>
      <c r="X6" s="57">
        <v>49.86</v>
      </c>
      <c r="Y6" s="57">
        <v>50.4</v>
      </c>
      <c r="Z6" s="57">
        <v>49.31</v>
      </c>
      <c r="AA6" s="57">
        <v>50.05</v>
      </c>
      <c r="AB6" s="149">
        <v>3662400</v>
      </c>
      <c r="AC6" s="57">
        <v>50.05</v>
      </c>
      <c r="AD6" s="2">
        <f t="shared" si="2"/>
        <v>1.0899999999999963</v>
      </c>
      <c r="AE6" s="201">
        <f t="shared" si="3"/>
        <v>-3.9944078290399254E-4</v>
      </c>
    </row>
    <row r="7" spans="1:31" ht="15.75" x14ac:dyDescent="0.25">
      <c r="B7" s="171">
        <v>42207</v>
      </c>
      <c r="C7" s="4">
        <v>20</v>
      </c>
      <c r="D7" s="3">
        <v>59.85</v>
      </c>
      <c r="E7" s="3">
        <v>0</v>
      </c>
      <c r="F7" s="3">
        <f t="shared" si="0"/>
        <v>1197</v>
      </c>
      <c r="G7" s="1">
        <v>42284</v>
      </c>
      <c r="H7" s="252">
        <v>50</v>
      </c>
      <c r="I7" s="165">
        <v>52.85</v>
      </c>
      <c r="J7" s="165">
        <v>0.05</v>
      </c>
      <c r="K7" s="254">
        <f t="shared" si="1"/>
        <v>2642.45</v>
      </c>
      <c r="M7" s="2"/>
      <c r="O7" s="15" t="s">
        <v>65</v>
      </c>
      <c r="Q7" s="2">
        <f>Q5-Q6</f>
        <v>-387.38999999999942</v>
      </c>
      <c r="R7" s="219" t="s">
        <v>237</v>
      </c>
      <c r="W7" s="155">
        <v>42270</v>
      </c>
      <c r="X7" s="57">
        <v>51.46</v>
      </c>
      <c r="Y7" s="57">
        <v>51.73</v>
      </c>
      <c r="Z7" s="57">
        <v>49.91</v>
      </c>
      <c r="AA7" s="57">
        <v>50.07</v>
      </c>
      <c r="AB7" s="149">
        <v>1853100</v>
      </c>
      <c r="AC7" s="57">
        <v>50.07</v>
      </c>
      <c r="AD7" s="2">
        <f t="shared" si="2"/>
        <v>1.8200000000000003</v>
      </c>
      <c r="AE7" s="201">
        <f t="shared" si="3"/>
        <v>-2.1114369501466279E-2</v>
      </c>
    </row>
    <row r="8" spans="1:31" x14ac:dyDescent="0.25">
      <c r="B8" s="171">
        <v>42208</v>
      </c>
      <c r="C8" s="7">
        <v>5</v>
      </c>
      <c r="D8" s="60">
        <v>61.3</v>
      </c>
      <c r="E8" s="60">
        <v>0</v>
      </c>
      <c r="F8" s="60">
        <f t="shared" si="0"/>
        <v>306.5</v>
      </c>
      <c r="G8" s="1">
        <v>42284</v>
      </c>
      <c r="H8" s="252">
        <v>30</v>
      </c>
      <c r="I8" s="165">
        <v>53.05</v>
      </c>
      <c r="J8" s="165">
        <v>0.03</v>
      </c>
      <c r="K8" s="254">
        <f t="shared" si="1"/>
        <v>1591.47</v>
      </c>
      <c r="M8" s="2"/>
      <c r="W8" s="155">
        <v>42269</v>
      </c>
      <c r="X8" s="57">
        <v>51.36</v>
      </c>
      <c r="Y8" s="57">
        <v>52.65</v>
      </c>
      <c r="Z8" s="57">
        <v>50.71</v>
      </c>
      <c r="AA8" s="57">
        <v>51.15</v>
      </c>
      <c r="AB8" s="149">
        <v>2705300</v>
      </c>
      <c r="AC8" s="57">
        <v>51.15</v>
      </c>
      <c r="AD8" s="2">
        <f t="shared" si="2"/>
        <v>1.9399999999999977</v>
      </c>
      <c r="AE8" s="201">
        <f t="shared" si="3"/>
        <v>-2.1988527724665419E-2</v>
      </c>
    </row>
    <row r="9" spans="1:31" x14ac:dyDescent="0.25">
      <c r="B9" s="171">
        <v>42219</v>
      </c>
      <c r="C9" s="10">
        <v>25</v>
      </c>
      <c r="D9" s="60">
        <v>59.4</v>
      </c>
      <c r="E9" s="60">
        <v>0</v>
      </c>
      <c r="F9" s="60">
        <f t="shared" si="0"/>
        <v>1485</v>
      </c>
      <c r="M9" s="2"/>
      <c r="W9" s="155">
        <v>42268</v>
      </c>
      <c r="X9" s="57">
        <v>52.96</v>
      </c>
      <c r="Y9" s="57">
        <v>53.15</v>
      </c>
      <c r="Z9" s="57">
        <v>52.07</v>
      </c>
      <c r="AA9" s="57">
        <v>52.3</v>
      </c>
      <c r="AB9" s="149">
        <v>4019900</v>
      </c>
      <c r="AC9" s="57">
        <v>52.3</v>
      </c>
      <c r="AD9" s="2">
        <f t="shared" si="2"/>
        <v>1.0799999999999983</v>
      </c>
      <c r="AE9" s="201">
        <f t="shared" si="3"/>
        <v>-2.4794964714858203E-3</v>
      </c>
    </row>
    <row r="10" spans="1:31" x14ac:dyDescent="0.25">
      <c r="B10" s="171">
        <v>42219</v>
      </c>
      <c r="C10" s="10">
        <v>50</v>
      </c>
      <c r="D10" s="60">
        <v>59.2</v>
      </c>
      <c r="E10" s="60">
        <v>0</v>
      </c>
      <c r="F10" s="60">
        <f t="shared" si="0"/>
        <v>2960</v>
      </c>
      <c r="M10" s="2"/>
      <c r="W10" s="155">
        <v>42265</v>
      </c>
      <c r="X10" s="57">
        <v>53.6</v>
      </c>
      <c r="Y10" s="57">
        <v>53.98</v>
      </c>
      <c r="Z10" s="57">
        <v>52.07</v>
      </c>
      <c r="AA10" s="57">
        <v>52.43</v>
      </c>
      <c r="AB10" s="149">
        <v>3553600</v>
      </c>
      <c r="AC10" s="57">
        <v>52.43</v>
      </c>
      <c r="AD10" s="2">
        <f t="shared" si="2"/>
        <v>1.9099999999999966</v>
      </c>
      <c r="AE10" s="201">
        <f t="shared" si="3"/>
        <v>-3.9743589743589824E-2</v>
      </c>
    </row>
    <row r="11" spans="1:31" x14ac:dyDescent="0.25">
      <c r="B11" s="171">
        <v>42226</v>
      </c>
      <c r="C11" s="10">
        <v>5</v>
      </c>
      <c r="D11" s="60">
        <v>56.2</v>
      </c>
      <c r="E11" s="60">
        <v>0</v>
      </c>
      <c r="F11" s="60">
        <f t="shared" si="0"/>
        <v>281</v>
      </c>
      <c r="M11" s="2"/>
      <c r="T11" s="49" t="s">
        <v>88</v>
      </c>
      <c r="W11" s="155">
        <v>42264</v>
      </c>
      <c r="X11" s="57">
        <v>54.49</v>
      </c>
      <c r="Y11" s="57">
        <v>56.04</v>
      </c>
      <c r="Z11" s="57">
        <v>53.81</v>
      </c>
      <c r="AA11" s="57">
        <v>54.6</v>
      </c>
      <c r="AB11" s="149">
        <v>2818600</v>
      </c>
      <c r="AC11" s="57">
        <v>54.6</v>
      </c>
      <c r="AD11" s="2">
        <f t="shared" si="2"/>
        <v>2.2299999999999969</v>
      </c>
      <c r="AE11" s="201" t="e">
        <f t="shared" si="3"/>
        <v>#DIV/0!</v>
      </c>
    </row>
    <row r="12" spans="1:31" x14ac:dyDescent="0.25">
      <c r="B12" s="171">
        <v>42226</v>
      </c>
      <c r="C12" s="8">
        <v>15</v>
      </c>
      <c r="D12" s="19">
        <v>56.5</v>
      </c>
      <c r="E12" s="19">
        <v>0</v>
      </c>
      <c r="F12" s="19">
        <f t="shared" si="0"/>
        <v>847.5</v>
      </c>
      <c r="M12" s="2"/>
      <c r="W12" s="155">
        <v>42264</v>
      </c>
      <c r="X12" s="57" t="s">
        <v>195</v>
      </c>
      <c r="Y12" s="57"/>
      <c r="Z12" s="57"/>
      <c r="AA12" s="57"/>
      <c r="AB12" s="149"/>
      <c r="AC12" s="57"/>
      <c r="AD12" s="2">
        <f t="shared" si="2"/>
        <v>0</v>
      </c>
      <c r="AE12" s="201">
        <f t="shared" si="3"/>
        <v>-1</v>
      </c>
    </row>
    <row r="13" spans="1:31" x14ac:dyDescent="0.25">
      <c r="B13" s="171">
        <v>42240</v>
      </c>
      <c r="C13" s="92">
        <v>15</v>
      </c>
      <c r="D13" s="19">
        <v>57.19</v>
      </c>
      <c r="E13" s="19">
        <v>0</v>
      </c>
      <c r="F13" s="19">
        <f t="shared" si="0"/>
        <v>857.84999999999991</v>
      </c>
      <c r="M13" s="2"/>
      <c r="W13" s="155">
        <v>42263</v>
      </c>
      <c r="X13" s="57">
        <v>53.49</v>
      </c>
      <c r="Y13" s="57">
        <v>54.84</v>
      </c>
      <c r="Z13" s="57">
        <v>53.32</v>
      </c>
      <c r="AA13" s="57">
        <v>54.69</v>
      </c>
      <c r="AB13" s="149">
        <v>2531700</v>
      </c>
      <c r="AC13" s="57">
        <v>54.44</v>
      </c>
      <c r="AD13" s="2">
        <f t="shared" si="2"/>
        <v>1.5200000000000031</v>
      </c>
      <c r="AE13" s="201">
        <f t="shared" si="3"/>
        <v>3.5965746907707041E-2</v>
      </c>
    </row>
    <row r="14" spans="1:31" x14ac:dyDescent="0.25">
      <c r="B14" s="171">
        <v>42240</v>
      </c>
      <c r="C14" s="8">
        <v>20</v>
      </c>
      <c r="D14" s="19">
        <v>56.6</v>
      </c>
      <c r="E14" s="19">
        <v>0</v>
      </c>
      <c r="F14" s="19">
        <f t="shared" si="0"/>
        <v>1132</v>
      </c>
      <c r="M14" s="2"/>
      <c r="W14" s="155">
        <v>42262</v>
      </c>
      <c r="X14" s="57">
        <v>52.3</v>
      </c>
      <c r="Y14" s="57">
        <v>53.58</v>
      </c>
      <c r="Z14" s="57">
        <v>52.17</v>
      </c>
      <c r="AA14" s="57">
        <v>52.79</v>
      </c>
      <c r="AB14" s="149">
        <v>2975400</v>
      </c>
      <c r="AC14" s="57">
        <v>52.55</v>
      </c>
      <c r="AD14" s="2">
        <f t="shared" si="2"/>
        <v>1.4099999999999966</v>
      </c>
      <c r="AE14" s="201">
        <f t="shared" si="3"/>
        <v>1.5655199072284409E-2</v>
      </c>
    </row>
    <row r="15" spans="1:31" x14ac:dyDescent="0.25">
      <c r="B15" s="171">
        <v>42240</v>
      </c>
      <c r="C15" s="8">
        <v>30</v>
      </c>
      <c r="D15" s="19">
        <v>56.5</v>
      </c>
      <c r="E15" s="19">
        <v>0</v>
      </c>
      <c r="F15" s="19">
        <f t="shared" si="0"/>
        <v>1695</v>
      </c>
      <c r="M15" s="2"/>
      <c r="W15" s="155">
        <v>42261</v>
      </c>
      <c r="X15" s="57">
        <v>52.36</v>
      </c>
      <c r="Y15" s="57">
        <v>52.4</v>
      </c>
      <c r="Z15" s="57">
        <v>51.09</v>
      </c>
      <c r="AA15" s="57">
        <v>51.98</v>
      </c>
      <c r="AB15" s="149">
        <v>3609000</v>
      </c>
      <c r="AC15" s="57">
        <v>51.74</v>
      </c>
      <c r="AD15" s="2">
        <f t="shared" si="2"/>
        <v>1.3099999999999952</v>
      </c>
      <c r="AE15" s="201">
        <f t="shared" si="3"/>
        <v>-9.9502487562188602E-3</v>
      </c>
    </row>
    <row r="16" spans="1:31" x14ac:dyDescent="0.25">
      <c r="B16" s="275">
        <v>42258</v>
      </c>
      <c r="C16" s="166">
        <v>80</v>
      </c>
      <c r="D16" s="167">
        <v>55.45</v>
      </c>
      <c r="E16" s="167">
        <v>0</v>
      </c>
      <c r="F16" s="167">
        <f t="shared" si="0"/>
        <v>4436</v>
      </c>
      <c r="M16" s="2"/>
      <c r="W16" s="155">
        <v>42258</v>
      </c>
      <c r="X16" s="57">
        <v>53.08</v>
      </c>
      <c r="Y16" s="57">
        <v>53.17</v>
      </c>
      <c r="Z16" s="57">
        <v>51.41</v>
      </c>
      <c r="AA16" s="57">
        <v>52.5</v>
      </c>
      <c r="AB16" s="149">
        <v>3932700</v>
      </c>
      <c r="AC16" s="57">
        <v>52.26</v>
      </c>
      <c r="AD16" s="2">
        <f t="shared" si="2"/>
        <v>1.7600000000000051</v>
      </c>
      <c r="AE16" s="201">
        <f t="shared" si="3"/>
        <v>-2.952646239554324E-2</v>
      </c>
    </row>
    <row r="17" spans="1:31" x14ac:dyDescent="0.25">
      <c r="B17" s="275"/>
      <c r="C17" s="4">
        <v>20</v>
      </c>
      <c r="D17" s="3">
        <v>55.45</v>
      </c>
      <c r="E17" s="3">
        <v>0</v>
      </c>
      <c r="F17" s="3">
        <f t="shared" si="0"/>
        <v>1109</v>
      </c>
      <c r="M17" s="2"/>
      <c r="W17" s="155">
        <v>42257</v>
      </c>
      <c r="X17" s="57">
        <v>55.14</v>
      </c>
      <c r="Y17" s="57">
        <v>55.6</v>
      </c>
      <c r="Z17" s="57">
        <v>53.64</v>
      </c>
      <c r="AA17" s="57">
        <v>54.1</v>
      </c>
      <c r="AB17" s="149">
        <v>3943400</v>
      </c>
      <c r="AC17" s="57">
        <v>53.85</v>
      </c>
      <c r="AD17" s="2">
        <f t="shared" si="2"/>
        <v>1.9600000000000009</v>
      </c>
      <c r="AE17" s="201">
        <f t="shared" si="3"/>
        <v>-1.499908542162065E-2</v>
      </c>
    </row>
    <row r="18" spans="1:31" x14ac:dyDescent="0.25">
      <c r="B18" s="273">
        <v>42263</v>
      </c>
      <c r="C18" s="164">
        <v>50</v>
      </c>
      <c r="D18" s="165">
        <v>52.7</v>
      </c>
      <c r="E18" s="165">
        <v>0</v>
      </c>
      <c r="F18" s="165">
        <f t="shared" si="0"/>
        <v>2635</v>
      </c>
      <c r="W18" s="155">
        <v>42256</v>
      </c>
      <c r="X18" s="57">
        <v>56.99</v>
      </c>
      <c r="Y18" s="57">
        <v>58.24</v>
      </c>
      <c r="Z18" s="57">
        <v>54.8</v>
      </c>
      <c r="AA18" s="57">
        <v>54.92</v>
      </c>
      <c r="AB18" s="149">
        <v>2710400</v>
      </c>
      <c r="AC18" s="57">
        <v>54.67</v>
      </c>
      <c r="AD18" s="2">
        <f t="shared" si="2"/>
        <v>3.4400000000000048</v>
      </c>
      <c r="AE18" s="201">
        <f t="shared" si="3"/>
        <v>-2.8434334458859123E-2</v>
      </c>
    </row>
    <row r="19" spans="1:31" x14ac:dyDescent="0.25">
      <c r="B19" s="273"/>
      <c r="C19" s="164">
        <v>30</v>
      </c>
      <c r="D19" s="165">
        <v>52.7</v>
      </c>
      <c r="E19" s="165">
        <v>0</v>
      </c>
      <c r="F19" s="165">
        <f t="shared" si="0"/>
        <v>1581</v>
      </c>
      <c r="W19" s="155">
        <v>42255</v>
      </c>
      <c r="X19" s="57">
        <v>56.91</v>
      </c>
      <c r="Y19" s="57">
        <v>57.1</v>
      </c>
      <c r="Z19" s="57">
        <v>55.19</v>
      </c>
      <c r="AA19" s="57">
        <v>56.53</v>
      </c>
      <c r="AB19" s="149">
        <v>2957200</v>
      </c>
      <c r="AC19" s="57">
        <v>56.27</v>
      </c>
      <c r="AD19" s="2">
        <f t="shared" si="2"/>
        <v>1.9100000000000037</v>
      </c>
      <c r="AE19" s="201">
        <f t="shared" si="3"/>
        <v>3.2091281868424915E-3</v>
      </c>
    </row>
    <row r="20" spans="1:31" x14ac:dyDescent="0.25">
      <c r="B20" s="24">
        <v>42263</v>
      </c>
      <c r="C20" s="164">
        <v>50</v>
      </c>
      <c r="D20" s="165">
        <v>52.05</v>
      </c>
      <c r="E20" s="165">
        <v>0</v>
      </c>
      <c r="F20" s="165">
        <f t="shared" si="0"/>
        <v>2602.5</v>
      </c>
      <c r="W20" s="155">
        <v>42251</v>
      </c>
      <c r="X20" s="57">
        <v>56.41</v>
      </c>
      <c r="Y20" s="57">
        <v>57</v>
      </c>
      <c r="Z20" s="57">
        <v>55.85</v>
      </c>
      <c r="AA20" s="57">
        <v>56.35</v>
      </c>
      <c r="AB20" s="149">
        <v>2173300</v>
      </c>
      <c r="AC20" s="57">
        <v>56.09</v>
      </c>
      <c r="AD20" s="2">
        <f t="shared" si="2"/>
        <v>1.1499999999999986</v>
      </c>
      <c r="AE20" s="201">
        <f t="shared" si="3"/>
        <v>-1.8375918795939694E-2</v>
      </c>
    </row>
    <row r="21" spans="1:31" x14ac:dyDescent="0.25">
      <c r="B21" s="273">
        <v>42270</v>
      </c>
      <c r="C21" s="164">
        <v>30</v>
      </c>
      <c r="D21" s="165">
        <v>52.5</v>
      </c>
      <c r="E21" s="165">
        <v>0</v>
      </c>
      <c r="F21" s="165">
        <f t="shared" si="0"/>
        <v>1575</v>
      </c>
      <c r="W21" s="155">
        <v>42250</v>
      </c>
      <c r="X21" s="57">
        <v>58</v>
      </c>
      <c r="Y21" s="57">
        <v>59.28</v>
      </c>
      <c r="Z21" s="57">
        <v>56.63</v>
      </c>
      <c r="AA21" s="57">
        <v>57.4</v>
      </c>
      <c r="AB21" s="149">
        <v>3289500</v>
      </c>
      <c r="AC21" s="57">
        <v>57.14</v>
      </c>
      <c r="AD21" s="2">
        <f t="shared" si="2"/>
        <v>2.6499999999999986</v>
      </c>
      <c r="AE21" s="201">
        <f t="shared" si="3"/>
        <v>-1.9213973799127038E-3</v>
      </c>
    </row>
    <row r="22" spans="1:31" x14ac:dyDescent="0.25">
      <c r="B22" s="273"/>
      <c r="C22">
        <v>20</v>
      </c>
      <c r="D22" s="2">
        <v>52.5</v>
      </c>
      <c r="E22" s="2">
        <v>0</v>
      </c>
      <c r="F22" s="3">
        <f t="shared" si="0"/>
        <v>1050</v>
      </c>
      <c r="U22" s="2"/>
      <c r="W22" s="155">
        <v>42249</v>
      </c>
      <c r="X22" s="57">
        <v>57.82</v>
      </c>
      <c r="Y22" s="57">
        <v>57.86</v>
      </c>
      <c r="Z22" s="57">
        <v>55.35</v>
      </c>
      <c r="AA22" s="57">
        <v>57.51</v>
      </c>
      <c r="AB22" s="149">
        <v>3555000</v>
      </c>
      <c r="AC22" s="57">
        <v>57.25</v>
      </c>
      <c r="AD22" s="2">
        <f t="shared" si="2"/>
        <v>2.509999999999998</v>
      </c>
      <c r="AE22" s="201">
        <f t="shared" si="3"/>
        <v>7.7451152966026005E-3</v>
      </c>
    </row>
    <row r="23" spans="1:31" x14ac:dyDescent="0.25">
      <c r="W23" s="155">
        <v>42248</v>
      </c>
      <c r="X23" s="57">
        <v>57.27</v>
      </c>
      <c r="Y23" s="57">
        <v>58.61</v>
      </c>
      <c r="Z23" s="57">
        <v>56.53</v>
      </c>
      <c r="AA23" s="57">
        <v>57.07</v>
      </c>
      <c r="AB23" s="149">
        <v>3903200</v>
      </c>
      <c r="AC23" s="57">
        <v>56.81</v>
      </c>
      <c r="AD23" s="2">
        <f t="shared" si="2"/>
        <v>2.0799999999999983</v>
      </c>
      <c r="AE23" s="201">
        <f t="shared" si="3"/>
        <v>-4.0047313281514008E-2</v>
      </c>
    </row>
    <row r="24" spans="1:31" x14ac:dyDescent="0.25">
      <c r="G24" s="2"/>
      <c r="W24" s="155">
        <v>42247</v>
      </c>
      <c r="X24" s="57">
        <v>56.11</v>
      </c>
      <c r="Y24" s="57">
        <v>59.8</v>
      </c>
      <c r="Z24" s="57">
        <v>55.33</v>
      </c>
      <c r="AA24" s="57">
        <v>59.45</v>
      </c>
      <c r="AB24" s="149">
        <v>4186300</v>
      </c>
      <c r="AC24" s="57">
        <v>59.18</v>
      </c>
      <c r="AD24" s="2">
        <f t="shared" si="2"/>
        <v>4.4699999999999989</v>
      </c>
      <c r="AE24" s="201">
        <f t="shared" si="3"/>
        <v>3.4615384615384492E-2</v>
      </c>
    </row>
    <row r="25" spans="1:31" x14ac:dyDescent="0.25">
      <c r="W25" s="155">
        <v>42244</v>
      </c>
      <c r="X25" s="57">
        <v>55.51</v>
      </c>
      <c r="Y25" s="57">
        <v>58.6</v>
      </c>
      <c r="Z25" s="57">
        <v>54.5</v>
      </c>
      <c r="AA25" s="57">
        <v>57.46</v>
      </c>
      <c r="AB25" s="149">
        <v>3963100</v>
      </c>
      <c r="AC25" s="57">
        <v>57.2</v>
      </c>
      <c r="AD25" s="2">
        <f t="shared" si="2"/>
        <v>4.1000000000000014</v>
      </c>
      <c r="AE25" s="201">
        <f t="shared" si="3"/>
        <v>3.0444964871194413E-2</v>
      </c>
    </row>
    <row r="26" spans="1:31" x14ac:dyDescent="0.25">
      <c r="A26" s="47" t="s">
        <v>87</v>
      </c>
      <c r="B26" s="172"/>
      <c r="C26" s="18">
        <f>SUM(C2:C25)</f>
        <v>540</v>
      </c>
      <c r="D26" s="18"/>
      <c r="E26" s="18"/>
      <c r="F26" s="23">
        <f>SUM(F2:F25)</f>
        <v>30555.35</v>
      </c>
      <c r="G26" s="18"/>
      <c r="H26" s="105">
        <f>SUM(H2:H25)</f>
        <v>420</v>
      </c>
      <c r="I26" s="18"/>
      <c r="J26" s="18"/>
      <c r="K26" s="23">
        <f>SUM(K2:K25)</f>
        <v>23682.66</v>
      </c>
      <c r="L26" s="18"/>
      <c r="M26" s="23">
        <f>SUM(M2:M25)</f>
        <v>42.5</v>
      </c>
      <c r="W26" s="155">
        <v>42243</v>
      </c>
      <c r="X26" s="57">
        <v>52.57</v>
      </c>
      <c r="Y26" s="57">
        <v>56.06</v>
      </c>
      <c r="Z26" s="57">
        <v>52.36</v>
      </c>
      <c r="AA26" s="57">
        <v>55.76</v>
      </c>
      <c r="AB26" s="149">
        <v>5105000</v>
      </c>
      <c r="AC26" s="57">
        <v>55.51</v>
      </c>
      <c r="AD26" s="2">
        <f t="shared" si="2"/>
        <v>3.7000000000000028</v>
      </c>
      <c r="AE26" s="201">
        <f t="shared" si="3"/>
        <v>8.8644832320062594E-2</v>
      </c>
    </row>
    <row r="27" spans="1:31" x14ac:dyDescent="0.25">
      <c r="W27" s="155">
        <v>42242</v>
      </c>
      <c r="X27" s="57">
        <v>51.23</v>
      </c>
      <c r="Y27" s="57">
        <v>51.58</v>
      </c>
      <c r="Z27" s="57">
        <v>49.86</v>
      </c>
      <c r="AA27" s="57">
        <v>51.22</v>
      </c>
      <c r="AB27" s="149">
        <v>4019300</v>
      </c>
      <c r="AC27" s="57">
        <v>50.99</v>
      </c>
      <c r="AD27" s="2">
        <f t="shared" si="2"/>
        <v>1.7199999999999989</v>
      </c>
      <c r="AE27" s="201">
        <f t="shared" si="3"/>
        <v>2.5749346208006507E-2</v>
      </c>
    </row>
    <row r="28" spans="1:31" x14ac:dyDescent="0.25">
      <c r="J28" s="2" t="s">
        <v>166</v>
      </c>
      <c r="W28" s="155">
        <v>42241</v>
      </c>
      <c r="X28" s="57">
        <v>53.01</v>
      </c>
      <c r="Y28" s="57">
        <v>53.84</v>
      </c>
      <c r="Z28" s="57">
        <v>49.9</v>
      </c>
      <c r="AA28" s="57">
        <v>49.94</v>
      </c>
      <c r="AB28" s="149">
        <v>3798500</v>
      </c>
      <c r="AC28" s="57">
        <v>49.71</v>
      </c>
      <c r="AD28" s="2">
        <f t="shared" si="2"/>
        <v>3.9400000000000048</v>
      </c>
      <c r="AE28" s="201">
        <f t="shared" si="3"/>
        <v>-2.0492610837438363E-2</v>
      </c>
    </row>
    <row r="29" spans="1:31" x14ac:dyDescent="0.25">
      <c r="W29" s="155">
        <v>42240</v>
      </c>
      <c r="X29" s="57">
        <v>51.78</v>
      </c>
      <c r="Y29" s="57">
        <v>54</v>
      </c>
      <c r="Z29" s="57">
        <v>50.38</v>
      </c>
      <c r="AA29" s="57">
        <v>50.98</v>
      </c>
      <c r="AB29" s="149">
        <v>5732100</v>
      </c>
      <c r="AC29" s="57">
        <v>50.75</v>
      </c>
      <c r="AD29" s="2">
        <f t="shared" si="2"/>
        <v>3.6199999999999974</v>
      </c>
      <c r="AE29" s="201">
        <f t="shared" si="3"/>
        <v>-7.2890025575447659E-2</v>
      </c>
    </row>
    <row r="30" spans="1:31" x14ac:dyDescent="0.25">
      <c r="W30" s="155">
        <v>42237</v>
      </c>
      <c r="X30" s="57">
        <v>55.31</v>
      </c>
      <c r="Y30" s="57">
        <v>56.16</v>
      </c>
      <c r="Z30" s="57">
        <v>54.81</v>
      </c>
      <c r="AA30" s="57">
        <v>54.99</v>
      </c>
      <c r="AB30" s="149">
        <v>3426800</v>
      </c>
      <c r="AC30" s="57">
        <v>54.74</v>
      </c>
      <c r="AD30" s="2">
        <f t="shared" si="2"/>
        <v>1.3499999999999943</v>
      </c>
      <c r="AE30" s="201">
        <f t="shared" si="3"/>
        <v>-1.351594881960716E-2</v>
      </c>
    </row>
    <row r="31" spans="1:31" x14ac:dyDescent="0.25">
      <c r="W31" s="155">
        <v>42236</v>
      </c>
      <c r="X31" s="57">
        <v>56.53</v>
      </c>
      <c r="Y31" s="57">
        <v>57.24</v>
      </c>
      <c r="Z31" s="57">
        <v>55.7</v>
      </c>
      <c r="AA31" s="57">
        <v>55.74</v>
      </c>
      <c r="AB31" s="149">
        <v>2640300</v>
      </c>
      <c r="AC31" s="57">
        <v>55.49</v>
      </c>
      <c r="AD31" s="2">
        <f t="shared" si="2"/>
        <v>1.5399999999999991</v>
      </c>
      <c r="AE31" s="201">
        <f t="shared" si="3"/>
        <v>-1.7354347441119078E-2</v>
      </c>
    </row>
    <row r="32" spans="1:31" x14ac:dyDescent="0.25">
      <c r="W32" s="155">
        <v>42235</v>
      </c>
      <c r="X32" s="57">
        <v>58.75</v>
      </c>
      <c r="Y32" s="57">
        <v>59.18</v>
      </c>
      <c r="Z32" s="57">
        <v>56.31</v>
      </c>
      <c r="AA32" s="57">
        <v>56.73</v>
      </c>
      <c r="AB32" s="149">
        <v>2471700</v>
      </c>
      <c r="AC32" s="57">
        <v>56.47</v>
      </c>
      <c r="AD32" s="2">
        <f t="shared" si="2"/>
        <v>2.8699999999999974</v>
      </c>
      <c r="AE32" s="201">
        <f t="shared" si="3"/>
        <v>-4.1907024092297185E-2</v>
      </c>
    </row>
    <row r="33" spans="15:31" x14ac:dyDescent="0.25">
      <c r="W33" s="155">
        <v>42234</v>
      </c>
      <c r="X33" s="57">
        <v>59.51</v>
      </c>
      <c r="Y33" s="57">
        <v>59.8</v>
      </c>
      <c r="Z33" s="57">
        <v>58.44</v>
      </c>
      <c r="AA33" s="57">
        <v>59.21</v>
      </c>
      <c r="AB33" s="149">
        <v>1773600</v>
      </c>
      <c r="AC33" s="57">
        <v>58.94</v>
      </c>
      <c r="AD33" s="2">
        <f t="shared" si="2"/>
        <v>1.3599999999999994</v>
      </c>
      <c r="AE33" s="201">
        <f t="shared" si="3"/>
        <v>7.3491710818662792E-3</v>
      </c>
    </row>
    <row r="34" spans="15:31" x14ac:dyDescent="0.25">
      <c r="W34" s="155">
        <v>42233</v>
      </c>
      <c r="X34" s="57">
        <v>58.62</v>
      </c>
      <c r="Y34" s="57">
        <v>59.62</v>
      </c>
      <c r="Z34" s="57">
        <v>58.38</v>
      </c>
      <c r="AA34" s="57">
        <v>58.78</v>
      </c>
      <c r="AB34" s="149">
        <v>1776300</v>
      </c>
      <c r="AC34" s="57">
        <v>58.51</v>
      </c>
      <c r="AD34" s="2">
        <f t="shared" si="2"/>
        <v>1.2399999999999949</v>
      </c>
      <c r="AE34" s="201">
        <f t="shared" si="3"/>
        <v>-5.101173269852155E-3</v>
      </c>
    </row>
    <row r="35" spans="15:31" x14ac:dyDescent="0.25">
      <c r="W35" s="155">
        <v>42230</v>
      </c>
      <c r="X35" s="57">
        <v>58.73</v>
      </c>
      <c r="Y35" s="57">
        <v>60</v>
      </c>
      <c r="Z35" s="57">
        <v>58.7</v>
      </c>
      <c r="AA35" s="57">
        <v>59.08</v>
      </c>
      <c r="AB35" s="149">
        <v>2663200</v>
      </c>
      <c r="AC35" s="57">
        <v>58.81</v>
      </c>
      <c r="AD35" s="2">
        <f t="shared" si="2"/>
        <v>1.2999999999999972</v>
      </c>
      <c r="AE35" s="201">
        <f t="shared" si="3"/>
        <v>4.9555707450443798E-3</v>
      </c>
    </row>
    <row r="36" spans="15:31" x14ac:dyDescent="0.25">
      <c r="W36" s="155">
        <v>42229</v>
      </c>
      <c r="X36" s="57">
        <v>59.11</v>
      </c>
      <c r="Y36" s="57">
        <v>59.55</v>
      </c>
      <c r="Z36" s="57">
        <v>58.45</v>
      </c>
      <c r="AA36" s="57">
        <v>58.79</v>
      </c>
      <c r="AB36" s="149">
        <v>3258400</v>
      </c>
      <c r="AC36" s="57">
        <v>58.52</v>
      </c>
      <c r="AD36" s="2">
        <f t="shared" si="2"/>
        <v>1.0999999999999943</v>
      </c>
      <c r="AE36" s="201">
        <f t="shared" si="3"/>
        <v>-1.0650887573964374E-2</v>
      </c>
    </row>
    <row r="37" spans="15:31" x14ac:dyDescent="0.25">
      <c r="W37" s="155">
        <v>42228</v>
      </c>
      <c r="X37" s="57">
        <v>57.42</v>
      </c>
      <c r="Y37" s="57">
        <v>59.49</v>
      </c>
      <c r="Z37" s="57">
        <v>57.07</v>
      </c>
      <c r="AA37" s="57">
        <v>59.42</v>
      </c>
      <c r="AB37" s="149">
        <v>4753900</v>
      </c>
      <c r="AC37" s="57">
        <v>59.15</v>
      </c>
      <c r="AD37" s="2">
        <f t="shared" si="2"/>
        <v>2.4200000000000017</v>
      </c>
      <c r="AE37" s="201">
        <f t="shared" si="3"/>
        <v>2.6375151830643651E-2</v>
      </c>
    </row>
    <row r="38" spans="15:31" x14ac:dyDescent="0.25">
      <c r="W38" s="155">
        <v>42227</v>
      </c>
      <c r="X38" s="57">
        <v>57.22</v>
      </c>
      <c r="Y38" s="57">
        <v>57.99</v>
      </c>
      <c r="Z38" s="57">
        <v>56.6</v>
      </c>
      <c r="AA38" s="57">
        <v>57.89</v>
      </c>
      <c r="AB38" s="149">
        <v>2393600</v>
      </c>
      <c r="AC38" s="57">
        <v>57.63</v>
      </c>
      <c r="AD38" s="2">
        <f t="shared" si="2"/>
        <v>1.3900000000000006</v>
      </c>
      <c r="AE38" s="201">
        <f t="shared" si="3"/>
        <v>-9.2831356369262874E-3</v>
      </c>
    </row>
    <row r="39" spans="15:31" x14ac:dyDescent="0.25">
      <c r="W39" s="155">
        <v>42226</v>
      </c>
      <c r="X39" s="57">
        <v>56.12</v>
      </c>
      <c r="Y39" s="57">
        <v>58.5</v>
      </c>
      <c r="Z39" s="57">
        <v>56.09</v>
      </c>
      <c r="AA39" s="57">
        <v>58.44</v>
      </c>
      <c r="AB39" s="149">
        <v>2678300</v>
      </c>
      <c r="AC39" s="57">
        <v>58.17</v>
      </c>
      <c r="AD39" s="2">
        <f t="shared" si="2"/>
        <v>2.4099999999999966</v>
      </c>
      <c r="AE39" s="201">
        <f t="shared" si="3"/>
        <v>4.5095220984549211E-2</v>
      </c>
    </row>
    <row r="40" spans="15:31" x14ac:dyDescent="0.25">
      <c r="W40" s="155">
        <v>42223</v>
      </c>
      <c r="X40" s="57">
        <v>56.6</v>
      </c>
      <c r="Y40" s="57">
        <v>57.74</v>
      </c>
      <c r="Z40" s="57">
        <v>55.69</v>
      </c>
      <c r="AA40" s="57">
        <v>55.92</v>
      </c>
      <c r="AB40" s="149">
        <v>3174800</v>
      </c>
      <c r="AC40" s="57">
        <v>55.66</v>
      </c>
      <c r="AD40" s="2">
        <f t="shared" si="2"/>
        <v>2.0500000000000043</v>
      </c>
      <c r="AE40" s="201">
        <f t="shared" si="3"/>
        <v>-1.5738284703802008E-2</v>
      </c>
    </row>
    <row r="41" spans="15:31" x14ac:dyDescent="0.25">
      <c r="W41" s="155">
        <v>42222</v>
      </c>
      <c r="X41" s="57">
        <v>55.58</v>
      </c>
      <c r="Y41" s="57">
        <v>56.9</v>
      </c>
      <c r="Z41" s="57">
        <v>54.65</v>
      </c>
      <c r="AA41" s="57">
        <v>56.81</v>
      </c>
      <c r="AB41" s="149">
        <v>3819200</v>
      </c>
      <c r="AC41" s="57">
        <v>56.55</v>
      </c>
      <c r="AD41" s="2">
        <f t="shared" si="2"/>
        <v>2.25</v>
      </c>
      <c r="AE41" s="201">
        <f t="shared" si="3"/>
        <v>1.5989938914840129E-2</v>
      </c>
    </row>
    <row r="42" spans="15:31" x14ac:dyDescent="0.25">
      <c r="W42" s="155">
        <v>42221</v>
      </c>
      <c r="X42" s="57">
        <v>58.46</v>
      </c>
      <c r="Y42" s="57">
        <v>58.95</v>
      </c>
      <c r="Z42" s="57">
        <v>55.92</v>
      </c>
      <c r="AA42" s="57">
        <v>55.92</v>
      </c>
      <c r="AB42" s="149">
        <v>3877900</v>
      </c>
      <c r="AC42" s="57">
        <v>55.66</v>
      </c>
      <c r="AD42" s="2">
        <f t="shared" si="2"/>
        <v>3.0300000000000011</v>
      </c>
      <c r="AE42" s="201">
        <f t="shared" si="3"/>
        <v>-2.8451736777797221E-2</v>
      </c>
    </row>
    <row r="43" spans="15:31" x14ac:dyDescent="0.25">
      <c r="W43" s="155">
        <v>42220</v>
      </c>
      <c r="X43" s="57">
        <v>58.07</v>
      </c>
      <c r="Y43" s="57">
        <v>58.99</v>
      </c>
      <c r="Z43" s="57">
        <v>57.31</v>
      </c>
      <c r="AA43" s="57">
        <v>57.55</v>
      </c>
      <c r="AB43" s="149">
        <v>2991200</v>
      </c>
      <c r="AC43" s="57">
        <v>57.29</v>
      </c>
      <c r="AD43" s="2">
        <f t="shared" si="2"/>
        <v>1.6799999999999997</v>
      </c>
      <c r="AE43" s="201">
        <f t="shared" si="3"/>
        <v>-2.6114206128133866E-3</v>
      </c>
    </row>
    <row r="44" spans="15:31" ht="20.25" thickBot="1" x14ac:dyDescent="0.35">
      <c r="O44" s="272" t="s">
        <v>83</v>
      </c>
      <c r="P44" s="272"/>
      <c r="T44" s="150" t="s">
        <v>110</v>
      </c>
      <c r="U44" s="49"/>
      <c r="W44" s="155">
        <v>42219</v>
      </c>
      <c r="X44" s="57">
        <v>58.21</v>
      </c>
      <c r="Y44" s="57">
        <v>58.89</v>
      </c>
      <c r="Z44" s="57">
        <v>57.32</v>
      </c>
      <c r="AA44" s="57">
        <v>57.7</v>
      </c>
      <c r="AB44" s="149">
        <v>3295800</v>
      </c>
      <c r="AC44" s="57">
        <v>57.44</v>
      </c>
      <c r="AD44" s="2">
        <f t="shared" si="2"/>
        <v>1.5700000000000003</v>
      </c>
      <c r="AE44" s="201">
        <f t="shared" si="3"/>
        <v>-2.2131426625808692E-2</v>
      </c>
    </row>
    <row r="45" spans="15:31" ht="15.75" thickTop="1" x14ac:dyDescent="0.25">
      <c r="O45" s="128">
        <v>1.1000000000000001</v>
      </c>
      <c r="P45" s="128">
        <f>O45*$Q$4</f>
        <v>59.059000000000005</v>
      </c>
      <c r="R45" s="49"/>
      <c r="T45" s="153" t="s">
        <v>126</v>
      </c>
      <c r="U45" s="151">
        <v>54.1</v>
      </c>
      <c r="W45" s="155">
        <v>42216</v>
      </c>
      <c r="X45" s="57">
        <v>59.72</v>
      </c>
      <c r="Y45" s="57">
        <v>60.3</v>
      </c>
      <c r="Z45" s="57">
        <v>58.81</v>
      </c>
      <c r="AA45" s="57">
        <v>59.01</v>
      </c>
      <c r="AB45" s="149">
        <v>3033100</v>
      </c>
      <c r="AC45" s="57">
        <v>58.74</v>
      </c>
      <c r="AD45" s="2">
        <f t="shared" si="2"/>
        <v>1.4899999999999949</v>
      </c>
      <c r="AE45" s="201">
        <f t="shared" si="3"/>
        <v>-2.1815154038301365E-2</v>
      </c>
    </row>
    <row r="46" spans="15:31" x14ac:dyDescent="0.25">
      <c r="O46" s="128">
        <v>1.0900000000000001</v>
      </c>
      <c r="P46" s="128">
        <f t="shared" ref="P46:P65" si="4">O46*$Q$4</f>
        <v>58.522100000000002</v>
      </c>
      <c r="Q46" s="2"/>
      <c r="R46" s="49"/>
      <c r="T46" s="153" t="s">
        <v>127</v>
      </c>
      <c r="U46" s="151">
        <v>53.08</v>
      </c>
      <c r="W46" s="155">
        <v>42215</v>
      </c>
      <c r="X46" s="57">
        <v>60.04</v>
      </c>
      <c r="Y46" s="57">
        <v>60.78</v>
      </c>
      <c r="Z46" s="57">
        <v>59.68</v>
      </c>
      <c r="AA46" s="57">
        <v>60.33</v>
      </c>
      <c r="AB46" s="149">
        <v>2984100</v>
      </c>
      <c r="AC46" s="57">
        <v>60.05</v>
      </c>
      <c r="AD46" s="2">
        <f t="shared" si="2"/>
        <v>1.1000000000000014</v>
      </c>
      <c r="AE46" s="201">
        <f t="shared" si="3"/>
        <v>4.6846243935083631E-3</v>
      </c>
    </row>
    <row r="47" spans="15:31" x14ac:dyDescent="0.25">
      <c r="O47" s="128">
        <v>1.08</v>
      </c>
      <c r="P47" s="128">
        <f t="shared" si="4"/>
        <v>57.985199999999999</v>
      </c>
      <c r="Q47" s="2"/>
      <c r="R47" s="49"/>
      <c r="T47" s="153" t="s">
        <v>128</v>
      </c>
      <c r="U47" s="151" t="s">
        <v>189</v>
      </c>
      <c r="W47" s="155">
        <v>42214</v>
      </c>
      <c r="X47" s="57">
        <v>59.95</v>
      </c>
      <c r="Y47" s="57">
        <v>61.88</v>
      </c>
      <c r="Z47" s="57">
        <v>59.2</v>
      </c>
      <c r="AA47" s="57">
        <v>60.04</v>
      </c>
      <c r="AB47" s="149">
        <v>6091700</v>
      </c>
      <c r="AC47" s="57">
        <v>59.77</v>
      </c>
      <c r="AD47" s="2">
        <f t="shared" si="2"/>
        <v>2.6799999999999997</v>
      </c>
      <c r="AE47" s="201">
        <f t="shared" si="3"/>
        <v>6.567867969013097E-3</v>
      </c>
    </row>
    <row r="48" spans="15:31" x14ac:dyDescent="0.25">
      <c r="O48" s="128">
        <v>1.07</v>
      </c>
      <c r="P48" s="128">
        <f t="shared" si="4"/>
        <v>57.448300000000003</v>
      </c>
      <c r="Q48" s="2"/>
      <c r="R48" s="49"/>
      <c r="T48" s="153" t="s">
        <v>129</v>
      </c>
      <c r="U48" s="151" t="s">
        <v>190</v>
      </c>
      <c r="W48" s="155">
        <v>42213</v>
      </c>
      <c r="X48" s="57">
        <v>57.98</v>
      </c>
      <c r="Y48" s="57">
        <v>59.88</v>
      </c>
      <c r="Z48" s="57">
        <v>57.58</v>
      </c>
      <c r="AA48" s="57">
        <v>59.65</v>
      </c>
      <c r="AB48" s="149">
        <v>3838200</v>
      </c>
      <c r="AC48" s="57">
        <v>59.38</v>
      </c>
      <c r="AD48" s="2">
        <f t="shared" si="2"/>
        <v>2.3000000000000043</v>
      </c>
      <c r="AE48" s="201">
        <f t="shared" si="3"/>
        <v>3.4134447927551381E-2</v>
      </c>
    </row>
    <row r="49" spans="15:31" x14ac:dyDescent="0.25">
      <c r="O49" s="128">
        <v>1.06</v>
      </c>
      <c r="P49" s="128">
        <f t="shared" si="4"/>
        <v>56.9114</v>
      </c>
      <c r="Q49" s="2"/>
      <c r="R49" s="49"/>
      <c r="T49" s="153" t="s">
        <v>130</v>
      </c>
      <c r="U49" s="151">
        <v>75</v>
      </c>
      <c r="W49" s="155">
        <v>42212</v>
      </c>
      <c r="X49" s="57">
        <v>57.65</v>
      </c>
      <c r="Y49" s="57">
        <v>58.55</v>
      </c>
      <c r="Z49" s="57">
        <v>57.18</v>
      </c>
      <c r="AA49" s="57">
        <v>57.68</v>
      </c>
      <c r="AB49" s="149">
        <v>3321700</v>
      </c>
      <c r="AC49" s="57">
        <v>57.42</v>
      </c>
      <c r="AD49" s="2">
        <f t="shared" si="2"/>
        <v>1.3699999999999974</v>
      </c>
      <c r="AE49" s="201">
        <f t="shared" si="3"/>
        <v>-1.3740982480247244E-2</v>
      </c>
    </row>
    <row r="50" spans="15:31" x14ac:dyDescent="0.25">
      <c r="O50" s="128">
        <v>1.05</v>
      </c>
      <c r="P50" s="128">
        <f t="shared" si="4"/>
        <v>56.374499999999998</v>
      </c>
      <c r="Q50" s="2"/>
      <c r="R50" s="49"/>
      <c r="T50" s="153" t="s">
        <v>131</v>
      </c>
      <c r="U50" s="151">
        <v>1.3810199999999999</v>
      </c>
      <c r="W50" s="155">
        <v>42209</v>
      </c>
      <c r="X50" s="57">
        <v>59.39</v>
      </c>
      <c r="Y50" s="57">
        <v>59.39</v>
      </c>
      <c r="Z50" s="57">
        <v>57.7</v>
      </c>
      <c r="AA50" s="57">
        <v>58.49</v>
      </c>
      <c r="AB50" s="149">
        <v>4584500</v>
      </c>
      <c r="AC50" s="57">
        <v>58.22</v>
      </c>
      <c r="AD50" s="2">
        <f t="shared" si="2"/>
        <v>1.6899999999999977</v>
      </c>
      <c r="AE50" s="201">
        <f t="shared" si="3"/>
        <v>-1.3387561430266093E-2</v>
      </c>
    </row>
    <row r="51" spans="15:31" x14ac:dyDescent="0.25">
      <c r="O51" s="128">
        <v>1.04</v>
      </c>
      <c r="P51" s="128">
        <f t="shared" si="4"/>
        <v>55.837600000000002</v>
      </c>
      <c r="Q51" s="2"/>
      <c r="R51" s="49"/>
      <c r="T51" s="153" t="s">
        <v>157</v>
      </c>
      <c r="U51" s="151" t="s">
        <v>162</v>
      </c>
      <c r="W51" s="155">
        <v>42208</v>
      </c>
      <c r="X51" s="57">
        <v>58.96</v>
      </c>
      <c r="Y51" s="57">
        <v>59.49</v>
      </c>
      <c r="Z51" s="57">
        <v>58.35</v>
      </c>
      <c r="AA51" s="57">
        <v>59.28</v>
      </c>
      <c r="AB51" s="149">
        <v>2333100</v>
      </c>
      <c r="AC51" s="57">
        <v>59.01</v>
      </c>
      <c r="AD51" s="2">
        <f t="shared" si="2"/>
        <v>1.1400000000000006</v>
      </c>
      <c r="AE51" s="201">
        <f t="shared" si="3"/>
        <v>4.7675804529201393E-3</v>
      </c>
    </row>
    <row r="52" spans="15:31" x14ac:dyDescent="0.25">
      <c r="O52" s="128">
        <v>1.03</v>
      </c>
      <c r="P52" s="128">
        <f t="shared" si="4"/>
        <v>55.300699999999999</v>
      </c>
      <c r="Q52" s="2"/>
      <c r="R52" s="49"/>
      <c r="T52" s="153"/>
      <c r="U52" s="151"/>
      <c r="W52" s="155">
        <v>42207</v>
      </c>
      <c r="X52" s="57">
        <v>59.34</v>
      </c>
      <c r="Y52" s="57">
        <v>59.75</v>
      </c>
      <c r="Z52" s="57">
        <v>58.61</v>
      </c>
      <c r="AA52" s="57">
        <v>59</v>
      </c>
      <c r="AB52" s="149">
        <v>2144800</v>
      </c>
      <c r="AC52" s="57">
        <v>58.73</v>
      </c>
      <c r="AD52" s="2">
        <f t="shared" si="2"/>
        <v>1.1400000000000006</v>
      </c>
      <c r="AE52" s="201">
        <f t="shared" si="3"/>
        <v>-3.0555084026481216E-3</v>
      </c>
    </row>
    <row r="53" spans="15:31" x14ac:dyDescent="0.25">
      <c r="O53" s="128">
        <v>1.02</v>
      </c>
      <c r="P53" s="128">
        <f t="shared" si="4"/>
        <v>54.763799999999996</v>
      </c>
      <c r="Q53" s="2"/>
      <c r="R53" s="49"/>
      <c r="T53" s="153" t="s">
        <v>133</v>
      </c>
      <c r="U53" s="151" t="s">
        <v>191</v>
      </c>
      <c r="W53" s="155">
        <v>42206</v>
      </c>
      <c r="X53" s="57">
        <v>59.8</v>
      </c>
      <c r="Y53" s="57">
        <v>60.56</v>
      </c>
      <c r="Z53" s="57">
        <v>59</v>
      </c>
      <c r="AA53" s="57">
        <v>59.18</v>
      </c>
      <c r="AB53" s="149">
        <v>2470500</v>
      </c>
      <c r="AC53" s="57">
        <v>58.91</v>
      </c>
      <c r="AD53" s="2">
        <f t="shared" si="2"/>
        <v>1.5600000000000023</v>
      </c>
      <c r="AE53" s="201">
        <f t="shared" si="3"/>
        <v>-7.079049384796976E-3</v>
      </c>
    </row>
    <row r="54" spans="15:31" x14ac:dyDescent="0.25">
      <c r="O54" s="128">
        <v>1.01</v>
      </c>
      <c r="P54" s="128">
        <f t="shared" si="4"/>
        <v>54.226900000000001</v>
      </c>
      <c r="Q54" s="2"/>
      <c r="R54" s="49"/>
      <c r="T54" s="153" t="s">
        <v>134</v>
      </c>
      <c r="U54" s="151" t="s">
        <v>192</v>
      </c>
      <c r="W54" s="155">
        <v>42205</v>
      </c>
      <c r="X54" s="57">
        <v>60.97</v>
      </c>
      <c r="Y54" s="57">
        <v>61.11</v>
      </c>
      <c r="Z54" s="57">
        <v>59.51</v>
      </c>
      <c r="AA54" s="57">
        <v>59.6</v>
      </c>
      <c r="AB54" s="149">
        <v>2486000</v>
      </c>
      <c r="AC54" s="57">
        <v>59.33</v>
      </c>
      <c r="AD54" s="2">
        <f t="shared" si="2"/>
        <v>1.6000000000000014</v>
      </c>
      <c r="AE54" s="201">
        <f t="shared" si="3"/>
        <v>-2.9604187111547331E-2</v>
      </c>
    </row>
    <row r="55" spans="15:31" x14ac:dyDescent="0.25">
      <c r="O55" s="128">
        <v>1</v>
      </c>
      <c r="P55" s="128">
        <f t="shared" si="4"/>
        <v>53.69</v>
      </c>
      <c r="Q55" s="2"/>
      <c r="R55" s="49"/>
      <c r="T55" s="153" t="s">
        <v>135</v>
      </c>
      <c r="U55" s="152">
        <v>3932658</v>
      </c>
      <c r="W55" s="155">
        <v>42202</v>
      </c>
      <c r="X55" s="57">
        <v>62.38</v>
      </c>
      <c r="Y55" s="57">
        <v>62.71</v>
      </c>
      <c r="Z55" s="57">
        <v>61.21</v>
      </c>
      <c r="AA55" s="57">
        <v>61.42</v>
      </c>
      <c r="AB55" s="149">
        <v>2231400</v>
      </c>
      <c r="AC55" s="57">
        <v>61.14</v>
      </c>
      <c r="AD55" s="2">
        <f t="shared" si="2"/>
        <v>1.5</v>
      </c>
      <c r="AE55" s="201">
        <f t="shared" si="3"/>
        <v>-2.0035262061227743E-2</v>
      </c>
    </row>
    <row r="56" spans="15:31" x14ac:dyDescent="0.25">
      <c r="O56" s="128">
        <v>0.99</v>
      </c>
      <c r="P56" s="128">
        <f t="shared" si="4"/>
        <v>53.153099999999995</v>
      </c>
      <c r="Q56" s="2"/>
      <c r="R56" s="49"/>
      <c r="T56" s="153" t="s">
        <v>140</v>
      </c>
      <c r="U56" s="152">
        <v>3210800</v>
      </c>
      <c r="W56" s="155">
        <v>42201</v>
      </c>
      <c r="X56" s="57">
        <v>63.28</v>
      </c>
      <c r="Y56" s="57">
        <v>63.8</v>
      </c>
      <c r="Z56" s="57">
        <v>62.61</v>
      </c>
      <c r="AA56" s="57">
        <v>62.68</v>
      </c>
      <c r="AB56" s="149">
        <v>2782300</v>
      </c>
      <c r="AC56" s="57">
        <v>62.39</v>
      </c>
      <c r="AD56" s="2">
        <f t="shared" si="2"/>
        <v>1.1899999999999977</v>
      </c>
      <c r="AE56" s="201">
        <f t="shared" si="3"/>
        <v>-5.8954748247290745E-3</v>
      </c>
    </row>
    <row r="57" spans="15:31" x14ac:dyDescent="0.25">
      <c r="O57" s="128">
        <v>0.98</v>
      </c>
      <c r="P57" s="128">
        <f t="shared" si="4"/>
        <v>52.616199999999999</v>
      </c>
      <c r="Q57" s="2"/>
      <c r="R57" s="49"/>
      <c r="T57" s="153" t="s">
        <v>136</v>
      </c>
      <c r="U57" s="151" t="s">
        <v>193</v>
      </c>
      <c r="W57" s="155">
        <v>42200</v>
      </c>
      <c r="X57" s="57">
        <v>64.16</v>
      </c>
      <c r="Y57" s="57">
        <v>64.69</v>
      </c>
      <c r="Z57" s="57">
        <v>62.41</v>
      </c>
      <c r="AA57" s="57">
        <v>63.05</v>
      </c>
      <c r="AB57" s="149">
        <v>3191300</v>
      </c>
      <c r="AC57" s="57">
        <v>62.76</v>
      </c>
      <c r="AD57" s="2">
        <f t="shared" si="2"/>
        <v>2.2800000000000011</v>
      </c>
      <c r="AE57" s="201">
        <f t="shared" si="3"/>
        <v>-2.3494632021160644E-2</v>
      </c>
    </row>
    <row r="58" spans="15:31" x14ac:dyDescent="0.25">
      <c r="O58" s="128">
        <v>0.97</v>
      </c>
      <c r="P58" s="128">
        <f t="shared" si="4"/>
        <v>52.079299999999996</v>
      </c>
      <c r="Q58" s="2"/>
      <c r="R58" s="49"/>
      <c r="T58" s="153" t="s">
        <v>141</v>
      </c>
      <c r="U58" s="151">
        <v>345.39</v>
      </c>
      <c r="W58" s="155">
        <v>42199</v>
      </c>
      <c r="X58" s="57">
        <v>63.98</v>
      </c>
      <c r="Y58" s="57">
        <v>65.36</v>
      </c>
      <c r="Z58" s="57">
        <v>63.73</v>
      </c>
      <c r="AA58" s="57">
        <v>64.569999999999993</v>
      </c>
      <c r="AB58" s="149">
        <v>5220000</v>
      </c>
      <c r="AC58" s="57">
        <v>64.27</v>
      </c>
      <c r="AD58" s="2">
        <f t="shared" si="2"/>
        <v>1.6300000000000026</v>
      </c>
      <c r="AE58" s="201">
        <f t="shared" si="3"/>
        <v>9.106610142879612E-3</v>
      </c>
    </row>
    <row r="59" spans="15:31" x14ac:dyDescent="0.25">
      <c r="O59" s="128">
        <v>0.96</v>
      </c>
      <c r="P59" s="128">
        <f t="shared" si="4"/>
        <v>51.542399999999994</v>
      </c>
      <c r="T59" s="153" t="s">
        <v>142</v>
      </c>
      <c r="U59" s="151">
        <v>0.15</v>
      </c>
      <c r="W59" s="155">
        <v>42198</v>
      </c>
      <c r="X59" s="57">
        <v>64.459999999999994</v>
      </c>
      <c r="Y59" s="57">
        <v>64.63</v>
      </c>
      <c r="Z59" s="57">
        <v>63.66</v>
      </c>
      <c r="AA59" s="57">
        <v>63.98</v>
      </c>
      <c r="AB59" s="149">
        <v>3974300</v>
      </c>
      <c r="AC59" s="57">
        <v>63.69</v>
      </c>
      <c r="AD59" s="2">
        <f t="shared" si="2"/>
        <v>0.96999999999999886</v>
      </c>
      <c r="AE59" s="201">
        <f t="shared" si="3"/>
        <v>-5.6206088992973857E-3</v>
      </c>
    </row>
    <row r="60" spans="15:31" x14ac:dyDescent="0.25">
      <c r="O60" s="128">
        <v>0.95</v>
      </c>
      <c r="P60" s="128">
        <f t="shared" si="4"/>
        <v>51.005499999999998</v>
      </c>
      <c r="T60" s="153" t="s">
        <v>137</v>
      </c>
      <c r="U60" s="151" t="s">
        <v>194</v>
      </c>
      <c r="W60" s="155">
        <v>42195</v>
      </c>
      <c r="X60" s="57">
        <v>64.94</v>
      </c>
      <c r="Y60" s="57">
        <v>65.489999999999995</v>
      </c>
      <c r="Z60" s="57">
        <v>64.03</v>
      </c>
      <c r="AA60" s="57">
        <v>64.34</v>
      </c>
      <c r="AB60" s="149">
        <v>1984700</v>
      </c>
      <c r="AC60" s="57">
        <v>64.05</v>
      </c>
      <c r="AD60" s="2">
        <f t="shared" si="2"/>
        <v>1.4599999999999937</v>
      </c>
      <c r="AE60" s="201">
        <f t="shared" si="3"/>
        <v>-4.6620046620046152E-3</v>
      </c>
    </row>
    <row r="61" spans="15:31" x14ac:dyDescent="0.25">
      <c r="O61" s="128">
        <v>0.94</v>
      </c>
      <c r="P61" s="128">
        <f t="shared" si="4"/>
        <v>50.468599999999995</v>
      </c>
      <c r="W61" s="155">
        <v>42194</v>
      </c>
      <c r="X61" s="57">
        <v>65.62</v>
      </c>
      <c r="Y61" s="57">
        <v>65.650000000000006</v>
      </c>
      <c r="Z61" s="57">
        <v>64.53</v>
      </c>
      <c r="AA61" s="57">
        <v>64.650000000000006</v>
      </c>
      <c r="AB61" s="149">
        <v>2103600</v>
      </c>
      <c r="AC61" s="57">
        <v>64.349999999999994</v>
      </c>
      <c r="AD61" s="2">
        <f t="shared" si="2"/>
        <v>1.1200000000000045</v>
      </c>
      <c r="AE61" s="201">
        <f t="shared" si="3"/>
        <v>4.2134831460673983E-3</v>
      </c>
    </row>
    <row r="62" spans="15:31" x14ac:dyDescent="0.25">
      <c r="O62" s="128">
        <v>0.93</v>
      </c>
      <c r="P62" s="128">
        <f t="shared" si="4"/>
        <v>49.931699999999999</v>
      </c>
      <c r="W62" s="155">
        <v>42193</v>
      </c>
      <c r="X62" s="57">
        <v>64.55</v>
      </c>
      <c r="Y62" s="57">
        <v>65.33</v>
      </c>
      <c r="Z62" s="57">
        <v>63.9</v>
      </c>
      <c r="AA62" s="57">
        <v>64.37</v>
      </c>
      <c r="AB62" s="149">
        <v>3019500</v>
      </c>
      <c r="AC62" s="57">
        <v>64.08</v>
      </c>
      <c r="AD62" s="2">
        <f t="shared" si="2"/>
        <v>1.4299999999999997</v>
      </c>
      <c r="AE62" s="201">
        <f t="shared" si="3"/>
        <v>-1.0347490347490385E-2</v>
      </c>
    </row>
    <row r="63" spans="15:31" x14ac:dyDescent="0.25">
      <c r="O63" s="128">
        <v>0.92</v>
      </c>
      <c r="P63" s="128">
        <f t="shared" si="4"/>
        <v>49.394800000000004</v>
      </c>
      <c r="W63" s="155">
        <v>42192</v>
      </c>
      <c r="X63" s="57">
        <v>64.14</v>
      </c>
      <c r="Y63" s="57">
        <v>65.37</v>
      </c>
      <c r="Z63" s="57">
        <v>63.31</v>
      </c>
      <c r="AA63" s="57">
        <v>65.05</v>
      </c>
      <c r="AB63" s="149">
        <v>3123300</v>
      </c>
      <c r="AC63" s="57">
        <v>64.75</v>
      </c>
      <c r="AD63" s="2">
        <f t="shared" si="2"/>
        <v>2.0600000000000023</v>
      </c>
      <c r="AE63" s="201">
        <f t="shared" si="3"/>
        <v>9.8253275109170257E-3</v>
      </c>
    </row>
    <row r="64" spans="15:31" x14ac:dyDescent="0.25">
      <c r="O64" s="128">
        <v>0.91</v>
      </c>
      <c r="P64" s="128">
        <f t="shared" si="4"/>
        <v>48.857900000000001</v>
      </c>
      <c r="W64" s="155">
        <v>42191</v>
      </c>
      <c r="X64" s="57">
        <v>64.599999999999994</v>
      </c>
      <c r="Y64" s="57">
        <v>65.06</v>
      </c>
      <c r="Z64" s="57">
        <v>64.099999999999994</v>
      </c>
      <c r="AA64" s="57">
        <v>64.41</v>
      </c>
      <c r="AB64" s="149">
        <v>2484100</v>
      </c>
      <c r="AC64" s="57">
        <v>64.12</v>
      </c>
      <c r="AD64" s="2">
        <f t="shared" si="2"/>
        <v>0.96000000000000796</v>
      </c>
      <c r="AE64" s="201">
        <f t="shared" si="3"/>
        <v>-1.9721755083320525E-2</v>
      </c>
    </row>
    <row r="65" spans="15:31" x14ac:dyDescent="0.25">
      <c r="O65" s="128">
        <v>0.9</v>
      </c>
      <c r="P65" s="128">
        <f t="shared" si="4"/>
        <v>48.320999999999998</v>
      </c>
      <c r="W65" s="155">
        <v>42187</v>
      </c>
      <c r="X65" s="57">
        <v>65.56</v>
      </c>
      <c r="Y65" s="57">
        <v>66.2</v>
      </c>
      <c r="Z65" s="57">
        <v>65.44</v>
      </c>
      <c r="AA65" s="57">
        <v>65.709999999999994</v>
      </c>
      <c r="AB65" s="149">
        <v>2040900</v>
      </c>
      <c r="AC65" s="57">
        <v>65.41</v>
      </c>
      <c r="AD65" s="2">
        <f t="shared" si="2"/>
        <v>0.76000000000000512</v>
      </c>
      <c r="AE65" s="201">
        <f t="shared" si="3"/>
        <v>4.4533169533167438E-3</v>
      </c>
    </row>
    <row r="66" spans="15:31" x14ac:dyDescent="0.25">
      <c r="W66" s="155">
        <v>42186</v>
      </c>
      <c r="X66" s="57">
        <v>66.91</v>
      </c>
      <c r="Y66" s="57">
        <v>67.180000000000007</v>
      </c>
      <c r="Z66" s="57">
        <v>65.069999999999993</v>
      </c>
      <c r="AA66" s="57">
        <v>65.42</v>
      </c>
      <c r="AB66" s="149">
        <v>2638000</v>
      </c>
      <c r="AC66" s="57">
        <v>65.12</v>
      </c>
      <c r="AD66" s="2">
        <f t="shared" si="2"/>
        <v>2.1100000000000136</v>
      </c>
      <c r="AE66" s="201">
        <f t="shared" si="3"/>
        <v>-2.1781583295778728E-2</v>
      </c>
    </row>
    <row r="67" spans="15:31" x14ac:dyDescent="0.25">
      <c r="W67" s="155">
        <v>42185</v>
      </c>
      <c r="X67" s="57">
        <v>67.69</v>
      </c>
      <c r="Y67" s="57">
        <v>67.69</v>
      </c>
      <c r="Z67" s="57">
        <v>66.459999999999994</v>
      </c>
      <c r="AA67" s="57">
        <v>66.88</v>
      </c>
      <c r="AB67" s="149">
        <v>2246400</v>
      </c>
      <c r="AC67" s="57">
        <v>66.569999999999993</v>
      </c>
      <c r="AD67" s="2">
        <f>Y67-Z67</f>
        <v>1.230000000000004</v>
      </c>
      <c r="AE67" s="201">
        <f>AC67/AC68-1</f>
        <v>-1.3501350135014523E-3</v>
      </c>
    </row>
    <row r="68" spans="15:31" x14ac:dyDescent="0.25">
      <c r="W68" s="155">
        <v>42184</v>
      </c>
      <c r="X68" s="57">
        <v>67.349999999999994</v>
      </c>
      <c r="Y68" s="57">
        <v>67.97</v>
      </c>
      <c r="Z68" s="57">
        <v>66.900000000000006</v>
      </c>
      <c r="AA68" s="57">
        <v>66.97</v>
      </c>
      <c r="AB68" s="149">
        <v>3140800</v>
      </c>
      <c r="AC68" s="57">
        <v>66.66</v>
      </c>
      <c r="AD68" s="2">
        <f>Y68-Z68</f>
        <v>1.0699999999999932</v>
      </c>
      <c r="AE68" s="201" t="e">
        <f>AC68/AC69-1</f>
        <v>#DIV/0!</v>
      </c>
    </row>
    <row r="69" spans="15:31" x14ac:dyDescent="0.25">
      <c r="W69" s="12" t="s">
        <v>153</v>
      </c>
      <c r="X69" s="57"/>
      <c r="Y69" s="57"/>
      <c r="Z69" s="57"/>
      <c r="AA69" s="57"/>
      <c r="AB69" s="12"/>
      <c r="AC69" s="57"/>
      <c r="AD69" s="2">
        <f>Y69-Z69</f>
        <v>0</v>
      </c>
      <c r="AE69" s="201" t="e">
        <f>AC69/AC70-1</f>
        <v>#DIV/0!</v>
      </c>
    </row>
  </sheetData>
  <mergeCells count="4">
    <mergeCell ref="B16:B17"/>
    <mergeCell ref="O44:P44"/>
    <mergeCell ref="B18:B19"/>
    <mergeCell ref="B21:B22"/>
  </mergeCells>
  <conditionalFormatting sqref="Q7">
    <cfRule type="expression" dxfId="43" priority="6">
      <formula>Q7&gt;0</formula>
    </cfRule>
    <cfRule type="expression" dxfId="42" priority="7">
      <formula>Q7&lt;0</formula>
    </cfRule>
  </conditionalFormatting>
  <conditionalFormatting sqref="O45:O65">
    <cfRule type="colorScale" priority="4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P45:P65">
    <cfRule type="colorScale" priority="3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AD1:AD1048576">
    <cfRule type="dataBar" priority="2">
      <dataBar>
        <cfvo type="min"/>
        <cfvo type="max"/>
        <color rgb="FFFF555A"/>
      </dataBar>
      <extLst>
        <ext xmlns:x14="http://schemas.microsoft.com/office/spreadsheetml/2009/9/main" uri="{B025F937-C7B1-47D3-B67F-A62EFF666E3E}">
          <x14:id>{D3F0216C-3807-4445-9088-20AF4F738CEE}</x14:id>
        </ext>
      </extLst>
    </cfRule>
  </conditionalFormatting>
  <conditionalFormatting sqref="AE1:AE1048576">
    <cfRule type="iconSet" priority="1">
      <iconSet iconSet="3Arrows">
        <cfvo type="percent" val="0"/>
        <cfvo type="num" val="0"/>
        <cfvo type="num" val="0"/>
      </iconSet>
    </cfRule>
  </conditionalFormatting>
  <hyperlinks>
    <hyperlink ref="A3" location="ACTIVE!A1" display="Back"/>
  </hyperlinks>
  <pageMargins left="0.7" right="0.7" top="0.75" bottom="0.75" header="0.3" footer="0.3"/>
  <pageSetup orientation="portrait" horizontalDpi="1200" verticalDpi="1200" r:id="rId1"/>
  <drawing r:id="rId2"/>
  <extLst>
    <ext xmlns:x14="http://schemas.microsoft.com/office/spreadsheetml/2009/9/main" uri="{78C0D931-6437-407d-A8EE-F0AAD7539E65}">
      <x14:conditionalFormattings>
        <x14:conditionalFormatting xmlns:xm="http://schemas.microsoft.com/office/excel/2006/main">
          <x14:cfRule type="dataBar" id="{D3F0216C-3807-4445-9088-20AF4F738CEE}">
            <x14:dataBar minLength="0" maxLength="100" border="1" negativeBarBorderColorSameAsPositive="0">
              <x14:cfvo type="autoMin"/>
              <x14:cfvo type="autoMax"/>
              <x14:borderColor rgb="FFFF555A"/>
              <x14:negativeFillColor rgb="FFFF0000"/>
              <x14:negativeBorderColor rgb="FFFF0000"/>
              <x14:axisColor rgb="FF000000"/>
            </x14:dataBar>
          </x14:cfRule>
          <xm:sqref>AD1:AD1048576</xm:sqref>
        </x14:conditionalFormatting>
      </x14:conditionalFormattings>
    </ext>
  </extLst>
</worksheet>
</file>

<file path=xl/worksheets/sheet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8"/>
  <dimension ref="A1:AE69"/>
  <sheetViews>
    <sheetView workbookViewId="0">
      <pane ySplit="1" topLeftCell="A2" activePane="bottomLeft" state="frozen"/>
      <selection activeCell="A2" sqref="A2"/>
      <selection pane="bottomLeft" activeCell="A3" sqref="A3"/>
    </sheetView>
  </sheetViews>
  <sheetFormatPr defaultRowHeight="15" x14ac:dyDescent="0.25"/>
  <cols>
    <col min="4" max="6" width="9.140625" style="2"/>
    <col min="9" max="11" width="9.140625" style="2"/>
    <col min="18" max="18" width="9.28515625" style="49" customWidth="1"/>
    <col min="20" max="20" width="18.5703125" style="58" customWidth="1"/>
    <col min="21" max="21" width="35.5703125" style="49" bestFit="1" customWidth="1"/>
    <col min="23" max="23" width="12.85546875" customWidth="1"/>
    <col min="24" max="24" width="13.140625" bestFit="1" customWidth="1"/>
    <col min="25" max="27" width="7" bestFit="1" customWidth="1"/>
    <col min="28" max="28" width="10.140625" bestFit="1" customWidth="1"/>
    <col min="29" max="29" width="10.28515625" bestFit="1" customWidth="1"/>
    <col min="30" max="30" width="12.42578125" customWidth="1"/>
    <col min="31" max="31" width="11" customWidth="1"/>
  </cols>
  <sheetData>
    <row r="1" spans="1:31" s="15" customFormat="1" x14ac:dyDescent="0.25">
      <c r="A1" s="15" t="s">
        <v>1</v>
      </c>
      <c r="B1" s="15" t="s">
        <v>2</v>
      </c>
      <c r="C1" s="15" t="s">
        <v>4</v>
      </c>
      <c r="D1" s="26" t="s">
        <v>5</v>
      </c>
      <c r="E1" s="26"/>
      <c r="F1" s="26" t="s">
        <v>60</v>
      </c>
      <c r="G1" s="15" t="s">
        <v>3</v>
      </c>
      <c r="H1" s="15" t="s">
        <v>6</v>
      </c>
      <c r="I1" s="26" t="s">
        <v>7</v>
      </c>
      <c r="J1" s="26"/>
      <c r="K1" s="26" t="s">
        <v>61</v>
      </c>
      <c r="L1" s="15" t="s">
        <v>37</v>
      </c>
      <c r="M1" s="15" t="s">
        <v>38</v>
      </c>
      <c r="R1" s="48"/>
      <c r="T1" s="59"/>
      <c r="U1" s="48"/>
      <c r="W1" s="138" t="s">
        <v>145</v>
      </c>
      <c r="X1" s="138" t="s">
        <v>146</v>
      </c>
      <c r="Y1" s="138" t="s">
        <v>147</v>
      </c>
      <c r="Z1" s="138" t="s">
        <v>148</v>
      </c>
      <c r="AA1" s="138" t="s">
        <v>149</v>
      </c>
      <c r="AB1" s="138" t="s">
        <v>150</v>
      </c>
      <c r="AC1" s="138" t="s">
        <v>151</v>
      </c>
      <c r="AD1" s="15" t="s">
        <v>221</v>
      </c>
      <c r="AE1" s="15" t="s">
        <v>223</v>
      </c>
    </row>
    <row r="2" spans="1:31" x14ac:dyDescent="0.25">
      <c r="A2" s="6" t="s">
        <v>42</v>
      </c>
      <c r="B2" s="1">
        <v>42184</v>
      </c>
      <c r="C2">
        <v>10</v>
      </c>
      <c r="D2" s="2">
        <v>99.05</v>
      </c>
      <c r="F2" s="2">
        <f>C2*D2</f>
        <v>990.5</v>
      </c>
      <c r="G2" s="1">
        <v>42216</v>
      </c>
      <c r="H2" s="8">
        <v>40</v>
      </c>
      <c r="I2" s="19">
        <v>95.1</v>
      </c>
      <c r="J2" s="19">
        <v>7.0000000000000007E-2</v>
      </c>
      <c r="K2" s="19">
        <f>H2*I2-J2</f>
        <v>3803.93</v>
      </c>
      <c r="L2" s="1">
        <v>42277</v>
      </c>
      <c r="M2" s="3">
        <v>33</v>
      </c>
      <c r="O2" s="15" t="s">
        <v>57</v>
      </c>
      <c r="Q2">
        <f>C15-H15</f>
        <v>60</v>
      </c>
      <c r="T2" s="59" t="s">
        <v>101</v>
      </c>
      <c r="W2" s="196">
        <v>42277</v>
      </c>
      <c r="X2" s="13">
        <v>87.9</v>
      </c>
      <c r="Y2" s="13">
        <v>88.53</v>
      </c>
      <c r="Z2" s="13">
        <v>86.99</v>
      </c>
      <c r="AA2" s="13">
        <v>88.41</v>
      </c>
      <c r="AB2" s="140">
        <v>5187900</v>
      </c>
      <c r="AC2" s="13">
        <v>88.41</v>
      </c>
      <c r="AD2" s="2">
        <f>Y2-Z2</f>
        <v>1.5400000000000063</v>
      </c>
      <c r="AE2" s="201">
        <f>AC2/AC3-1</f>
        <v>2.1490467937608226E-2</v>
      </c>
    </row>
    <row r="3" spans="1:31" x14ac:dyDescent="0.25">
      <c r="A3" s="28" t="s">
        <v>75</v>
      </c>
      <c r="B3" s="1">
        <v>42184</v>
      </c>
      <c r="C3" s="4">
        <v>20</v>
      </c>
      <c r="D3" s="3">
        <v>99.5</v>
      </c>
      <c r="E3" s="3"/>
      <c r="F3" s="3">
        <f t="shared" ref="F3:F9" si="0">C3*D3</f>
        <v>1990</v>
      </c>
      <c r="G3" s="1">
        <v>42216</v>
      </c>
      <c r="H3" s="8">
        <v>20</v>
      </c>
      <c r="I3" s="19">
        <v>95.6</v>
      </c>
      <c r="J3" s="19">
        <v>0.04</v>
      </c>
      <c r="K3" s="19">
        <f>H3*I3-J3</f>
        <v>1911.96</v>
      </c>
      <c r="O3" s="15" t="s">
        <v>58</v>
      </c>
      <c r="Q3" s="2">
        <f>(F15-K15-M15)/Q2</f>
        <v>96.162666666666667</v>
      </c>
      <c r="T3" s="58">
        <v>42229</v>
      </c>
      <c r="U3" s="49" t="s">
        <v>213</v>
      </c>
      <c r="W3" s="196">
        <v>42276</v>
      </c>
      <c r="X3" s="13">
        <v>85.24</v>
      </c>
      <c r="Y3" s="13">
        <v>86.65</v>
      </c>
      <c r="Z3" s="13">
        <v>84.94</v>
      </c>
      <c r="AA3" s="13">
        <v>86.55</v>
      </c>
      <c r="AB3" s="140">
        <v>4936600</v>
      </c>
      <c r="AC3" s="13">
        <v>86.55</v>
      </c>
      <c r="AD3" s="2">
        <f t="shared" ref="AD3:AD66" si="1">Y3-Z3</f>
        <v>1.710000000000008</v>
      </c>
      <c r="AE3" s="201">
        <f t="shared" ref="AE3:AE66" si="2">AC3/AC4-1</f>
        <v>1.8594798164057957E-2</v>
      </c>
    </row>
    <row r="4" spans="1:31" x14ac:dyDescent="0.25">
      <c r="B4" s="1">
        <v>42184</v>
      </c>
      <c r="C4" s="4">
        <v>10</v>
      </c>
      <c r="D4" s="3">
        <v>98.35</v>
      </c>
      <c r="E4" s="3"/>
      <c r="F4" s="3">
        <f t="shared" si="0"/>
        <v>983.5</v>
      </c>
      <c r="O4" s="15" t="s">
        <v>66</v>
      </c>
      <c r="Q4" s="78">
        <v>91.9</v>
      </c>
      <c r="W4" s="196">
        <v>42275</v>
      </c>
      <c r="X4" s="13">
        <v>85.68</v>
      </c>
      <c r="Y4" s="13">
        <v>86.66</v>
      </c>
      <c r="Z4" s="13">
        <v>84.85</v>
      </c>
      <c r="AA4" s="13">
        <v>84.97</v>
      </c>
      <c r="AB4" s="140">
        <v>5428100</v>
      </c>
      <c r="AC4" s="13">
        <v>84.97</v>
      </c>
      <c r="AD4" s="2">
        <f t="shared" si="1"/>
        <v>1.8100000000000023</v>
      </c>
      <c r="AE4" s="201">
        <f t="shared" si="2"/>
        <v>-1.8708857835777803E-2</v>
      </c>
    </row>
    <row r="5" spans="1:31" x14ac:dyDescent="0.25">
      <c r="B5" s="1">
        <v>42184</v>
      </c>
      <c r="C5" s="8">
        <v>20</v>
      </c>
      <c r="D5" s="19">
        <v>98.1</v>
      </c>
      <c r="E5" s="19"/>
      <c r="F5" s="19">
        <f t="shared" si="0"/>
        <v>1962</v>
      </c>
      <c r="O5" s="15" t="s">
        <v>67</v>
      </c>
      <c r="Q5" s="3">
        <f>Q4*Q2</f>
        <v>5514</v>
      </c>
      <c r="V5" s="2"/>
      <c r="W5" s="196">
        <v>42272</v>
      </c>
      <c r="X5" s="13">
        <v>86.25</v>
      </c>
      <c r="Y5" s="13">
        <v>87.32</v>
      </c>
      <c r="Z5" s="13">
        <v>85.58</v>
      </c>
      <c r="AA5" s="13">
        <v>86.59</v>
      </c>
      <c r="AB5" s="140">
        <v>5349000</v>
      </c>
      <c r="AC5" s="13">
        <v>86.59</v>
      </c>
      <c r="AD5" s="2">
        <f t="shared" si="1"/>
        <v>1.7399999999999949</v>
      </c>
      <c r="AE5" s="201">
        <f t="shared" si="2"/>
        <v>2.0747377107155573E-2</v>
      </c>
    </row>
    <row r="6" spans="1:31" x14ac:dyDescent="0.25">
      <c r="B6" s="1">
        <v>42213</v>
      </c>
      <c r="C6">
        <v>10</v>
      </c>
      <c r="D6" s="2">
        <v>92.5</v>
      </c>
      <c r="F6" s="2">
        <f t="shared" si="0"/>
        <v>925</v>
      </c>
      <c r="O6" s="15" t="s">
        <v>64</v>
      </c>
      <c r="Q6" s="2">
        <f>Q3*Q2</f>
        <v>5769.76</v>
      </c>
      <c r="W6" s="196">
        <v>42271</v>
      </c>
      <c r="X6" s="13">
        <v>84.77</v>
      </c>
      <c r="Y6" s="13">
        <v>85.21</v>
      </c>
      <c r="Z6" s="13">
        <v>83.87</v>
      </c>
      <c r="AA6" s="13">
        <v>84.83</v>
      </c>
      <c r="AB6" s="140">
        <v>5498600</v>
      </c>
      <c r="AC6" s="13">
        <v>84.83</v>
      </c>
      <c r="AD6" s="2">
        <f t="shared" si="1"/>
        <v>1.3399999999999892</v>
      </c>
      <c r="AE6" s="201">
        <f t="shared" si="2"/>
        <v>-9.9206349206349964E-3</v>
      </c>
    </row>
    <row r="7" spans="1:31" ht="15.75" x14ac:dyDescent="0.25">
      <c r="B7" s="1">
        <v>42213</v>
      </c>
      <c r="C7">
        <v>10</v>
      </c>
      <c r="D7" s="2">
        <v>91.65</v>
      </c>
      <c r="F7" s="2">
        <f t="shared" si="0"/>
        <v>916.5</v>
      </c>
      <c r="O7" s="15" t="s">
        <v>65</v>
      </c>
      <c r="Q7" s="2">
        <f>Q5-Q6</f>
        <v>-255.76000000000022</v>
      </c>
      <c r="R7" s="219" t="s">
        <v>237</v>
      </c>
      <c r="W7" s="196">
        <v>42270</v>
      </c>
      <c r="X7" s="13">
        <v>86.4</v>
      </c>
      <c r="Y7" s="13">
        <v>87.04</v>
      </c>
      <c r="Z7" s="13">
        <v>85.49</v>
      </c>
      <c r="AA7" s="13">
        <v>85.68</v>
      </c>
      <c r="AB7" s="140">
        <v>3441500</v>
      </c>
      <c r="AC7" s="13">
        <v>85.68</v>
      </c>
      <c r="AD7" s="2">
        <f t="shared" si="1"/>
        <v>1.5500000000000114</v>
      </c>
      <c r="AE7" s="201">
        <f t="shared" si="2"/>
        <v>-1.1422637590861817E-2</v>
      </c>
    </row>
    <row r="8" spans="1:31" x14ac:dyDescent="0.25">
      <c r="B8" s="1">
        <v>42213</v>
      </c>
      <c r="C8" s="8">
        <v>15</v>
      </c>
      <c r="D8" s="19">
        <v>94</v>
      </c>
      <c r="E8" s="19"/>
      <c r="F8" s="19">
        <f t="shared" si="0"/>
        <v>1410</v>
      </c>
      <c r="W8" s="196">
        <v>42269</v>
      </c>
      <c r="X8" s="13">
        <v>86.97</v>
      </c>
      <c r="Y8" s="13">
        <v>87.06</v>
      </c>
      <c r="Z8" s="13">
        <v>85.64</v>
      </c>
      <c r="AA8" s="13">
        <v>86.67</v>
      </c>
      <c r="AB8" s="140">
        <v>4763600</v>
      </c>
      <c r="AC8" s="13">
        <v>86.67</v>
      </c>
      <c r="AD8" s="2">
        <f t="shared" si="1"/>
        <v>1.4200000000000017</v>
      </c>
      <c r="AE8" s="201">
        <f t="shared" si="2"/>
        <v>-1.7903682719546676E-2</v>
      </c>
    </row>
    <row r="9" spans="1:31" x14ac:dyDescent="0.25">
      <c r="B9" s="1">
        <v>42213</v>
      </c>
      <c r="C9" s="8">
        <v>15</v>
      </c>
      <c r="D9" s="19">
        <v>92.75</v>
      </c>
      <c r="E9" s="19"/>
      <c r="F9" s="19">
        <f t="shared" si="0"/>
        <v>1391.25</v>
      </c>
      <c r="W9" s="196">
        <v>42268</v>
      </c>
      <c r="X9" s="13">
        <v>87.97</v>
      </c>
      <c r="Y9" s="13">
        <v>89.34</v>
      </c>
      <c r="Z9" s="13">
        <v>87.66</v>
      </c>
      <c r="AA9" s="13">
        <v>88.25</v>
      </c>
      <c r="AB9" s="140">
        <v>4682100</v>
      </c>
      <c r="AC9" s="13">
        <v>88.25</v>
      </c>
      <c r="AD9" s="2">
        <f t="shared" si="1"/>
        <v>1.6800000000000068</v>
      </c>
      <c r="AE9" s="201">
        <f t="shared" si="2"/>
        <v>5.3542948279790004E-3</v>
      </c>
    </row>
    <row r="10" spans="1:31" x14ac:dyDescent="0.25">
      <c r="B10" s="1">
        <v>42226</v>
      </c>
      <c r="C10" s="8">
        <v>10</v>
      </c>
      <c r="D10" s="19">
        <v>94.99</v>
      </c>
      <c r="E10" s="19"/>
      <c r="F10" s="19">
        <f>C10*D10</f>
        <v>949.9</v>
      </c>
      <c r="W10" s="196">
        <v>42265</v>
      </c>
      <c r="X10" s="13">
        <v>88.6</v>
      </c>
      <c r="Y10" s="13">
        <v>89.06</v>
      </c>
      <c r="Z10" s="13">
        <v>87.58</v>
      </c>
      <c r="AA10" s="13">
        <v>87.78</v>
      </c>
      <c r="AB10" s="140">
        <v>7337800</v>
      </c>
      <c r="AC10" s="13">
        <v>87.78</v>
      </c>
      <c r="AD10" s="2">
        <f t="shared" si="1"/>
        <v>1.480000000000004</v>
      </c>
      <c r="AE10" s="201">
        <f t="shared" si="2"/>
        <v>-2.1622826571555898E-2</v>
      </c>
    </row>
    <row r="11" spans="1:31" x14ac:dyDescent="0.25">
      <c r="T11" s="59" t="s">
        <v>98</v>
      </c>
      <c r="U11" s="48"/>
      <c r="V11" s="15"/>
      <c r="W11" s="144">
        <v>42264</v>
      </c>
      <c r="X11" s="13">
        <v>89.33</v>
      </c>
      <c r="Y11" s="13">
        <v>91.16</v>
      </c>
      <c r="Z11" s="13">
        <v>89.31</v>
      </c>
      <c r="AA11" s="13">
        <v>89.72</v>
      </c>
      <c r="AB11" s="140">
        <v>4457300</v>
      </c>
      <c r="AC11" s="13">
        <v>89.72</v>
      </c>
      <c r="AD11" s="2">
        <f t="shared" si="1"/>
        <v>1.8499999999999943</v>
      </c>
      <c r="AE11" s="201">
        <f t="shared" si="2"/>
        <v>-7.7959683706430027E-4</v>
      </c>
    </row>
    <row r="12" spans="1:31" x14ac:dyDescent="0.25">
      <c r="T12" s="58">
        <v>42338</v>
      </c>
      <c r="U12" s="200" t="s">
        <v>100</v>
      </c>
      <c r="W12" s="196">
        <v>42263</v>
      </c>
      <c r="X12" s="13">
        <v>87.92</v>
      </c>
      <c r="Y12" s="13">
        <v>90.16</v>
      </c>
      <c r="Z12" s="13">
        <v>87.9</v>
      </c>
      <c r="AA12" s="13">
        <v>89.79</v>
      </c>
      <c r="AB12" s="140">
        <v>5988000</v>
      </c>
      <c r="AC12" s="13">
        <v>89.79</v>
      </c>
      <c r="AD12" s="2">
        <f t="shared" si="1"/>
        <v>2.2599999999999909</v>
      </c>
      <c r="AE12" s="201">
        <f t="shared" si="2"/>
        <v>2.0572857467606287E-2</v>
      </c>
    </row>
    <row r="13" spans="1:31" x14ac:dyDescent="0.25">
      <c r="T13" s="98">
        <v>42299</v>
      </c>
      <c r="U13" s="49" t="s">
        <v>367</v>
      </c>
      <c r="W13" s="196">
        <v>42262</v>
      </c>
      <c r="X13" s="13">
        <v>86.18</v>
      </c>
      <c r="Y13" s="13">
        <v>88.19</v>
      </c>
      <c r="Z13" s="13">
        <v>85.94</v>
      </c>
      <c r="AA13" s="13">
        <v>87.98</v>
      </c>
      <c r="AB13" s="140">
        <v>5066400</v>
      </c>
      <c r="AC13" s="13">
        <v>87.98</v>
      </c>
      <c r="AD13" s="2">
        <f t="shared" si="1"/>
        <v>2.25</v>
      </c>
      <c r="AE13" s="201">
        <f t="shared" si="2"/>
        <v>2.6245188382129969E-2</v>
      </c>
    </row>
    <row r="14" spans="1:31" x14ac:dyDescent="0.25">
      <c r="T14" s="58">
        <v>42370</v>
      </c>
      <c r="U14" s="49" t="s">
        <v>102</v>
      </c>
      <c r="W14" s="196">
        <v>42261</v>
      </c>
      <c r="X14" s="13">
        <v>86.52</v>
      </c>
      <c r="Y14" s="13">
        <v>86.52</v>
      </c>
      <c r="Z14" s="13">
        <v>85.53</v>
      </c>
      <c r="AA14" s="13">
        <v>85.73</v>
      </c>
      <c r="AB14" s="140">
        <v>4430500</v>
      </c>
      <c r="AC14" s="13">
        <v>85.73</v>
      </c>
      <c r="AD14" s="2">
        <f t="shared" si="1"/>
        <v>0.98999999999999488</v>
      </c>
      <c r="AE14" s="201">
        <f t="shared" si="2"/>
        <v>-4.5285647933116513E-3</v>
      </c>
    </row>
    <row r="15" spans="1:31" x14ac:dyDescent="0.25">
      <c r="A15" s="27" t="s">
        <v>87</v>
      </c>
      <c r="B15" s="16"/>
      <c r="C15" s="16">
        <f>SUM(C2:C10)</f>
        <v>120</v>
      </c>
      <c r="D15" s="17"/>
      <c r="E15" s="17"/>
      <c r="F15" s="17">
        <f>SUM(F2:F10)</f>
        <v>11518.65</v>
      </c>
      <c r="G15" s="16"/>
      <c r="H15" s="16">
        <f>SUM(H2:H7)</f>
        <v>60</v>
      </c>
      <c r="I15" s="17"/>
      <c r="J15" s="17"/>
      <c r="K15" s="17">
        <f>SUM(K2:K7)</f>
        <v>5715.8899999999994</v>
      </c>
      <c r="L15" s="17"/>
      <c r="M15" s="17">
        <f t="shared" ref="M15" si="3">SUM(M2:M7)</f>
        <v>33</v>
      </c>
      <c r="W15" s="196">
        <v>42258</v>
      </c>
      <c r="X15" s="13">
        <v>87.08</v>
      </c>
      <c r="Y15" s="13">
        <v>87.08</v>
      </c>
      <c r="Z15" s="13">
        <v>85.74</v>
      </c>
      <c r="AA15" s="13">
        <v>86.12</v>
      </c>
      <c r="AB15" s="140">
        <v>5092700</v>
      </c>
      <c r="AC15" s="13">
        <v>86.12</v>
      </c>
      <c r="AD15" s="2">
        <f t="shared" si="1"/>
        <v>1.3400000000000034</v>
      </c>
      <c r="AE15" s="201">
        <f t="shared" si="2"/>
        <v>-1.1251435132032084E-2</v>
      </c>
    </row>
    <row r="16" spans="1:31" x14ac:dyDescent="0.25">
      <c r="W16" s="196">
        <v>42257</v>
      </c>
      <c r="X16" s="13">
        <v>86.9</v>
      </c>
      <c r="Y16" s="13">
        <v>87.58</v>
      </c>
      <c r="Z16" s="13">
        <v>86.5</v>
      </c>
      <c r="AA16" s="13">
        <v>87.1</v>
      </c>
      <c r="AB16" s="140">
        <v>4138200</v>
      </c>
      <c r="AC16" s="13">
        <v>87.1</v>
      </c>
      <c r="AD16" s="2">
        <f t="shared" si="1"/>
        <v>1.0799999999999983</v>
      </c>
      <c r="AE16" s="201">
        <f t="shared" si="2"/>
        <v>1.7251293847038163E-3</v>
      </c>
    </row>
    <row r="17" spans="23:31" x14ac:dyDescent="0.25">
      <c r="W17" s="196">
        <v>42256</v>
      </c>
      <c r="X17" s="13">
        <v>88.35</v>
      </c>
      <c r="Y17" s="13">
        <v>89.07</v>
      </c>
      <c r="Z17" s="13">
        <v>86.77</v>
      </c>
      <c r="AA17" s="13">
        <v>86.95</v>
      </c>
      <c r="AB17" s="140">
        <v>5125100</v>
      </c>
      <c r="AC17" s="13">
        <v>86.95</v>
      </c>
      <c r="AD17" s="2">
        <f t="shared" si="1"/>
        <v>2.2999999999999972</v>
      </c>
      <c r="AE17" s="201">
        <f t="shared" si="2"/>
        <v>-1.0357386751650322E-2</v>
      </c>
    </row>
    <row r="18" spans="23:31" x14ac:dyDescent="0.25">
      <c r="W18" s="196">
        <v>42255</v>
      </c>
      <c r="X18" s="13">
        <v>87</v>
      </c>
      <c r="Y18" s="13">
        <v>88.03</v>
      </c>
      <c r="Z18" s="13">
        <v>86.5</v>
      </c>
      <c r="AA18" s="13">
        <v>87.86</v>
      </c>
      <c r="AB18" s="140">
        <v>8112500</v>
      </c>
      <c r="AC18" s="13">
        <v>87.86</v>
      </c>
      <c r="AD18" s="2">
        <f t="shared" si="1"/>
        <v>1.5300000000000011</v>
      </c>
      <c r="AE18" s="201">
        <f t="shared" si="2"/>
        <v>3.6329322953526644E-2</v>
      </c>
    </row>
    <row r="19" spans="23:31" x14ac:dyDescent="0.25">
      <c r="W19" s="196">
        <v>42251</v>
      </c>
      <c r="X19" s="13">
        <v>85</v>
      </c>
      <c r="Y19" s="13">
        <v>85.75</v>
      </c>
      <c r="Z19" s="13">
        <v>84.45</v>
      </c>
      <c r="AA19" s="13">
        <v>84.78</v>
      </c>
      <c r="AB19" s="140">
        <v>5643400</v>
      </c>
      <c r="AC19" s="13">
        <v>84.78</v>
      </c>
      <c r="AD19" s="2">
        <f t="shared" si="1"/>
        <v>1.2999999999999972</v>
      </c>
      <c r="AE19" s="201">
        <f t="shared" si="2"/>
        <v>-1.0735122520420082E-2</v>
      </c>
    </row>
    <row r="20" spans="23:31" x14ac:dyDescent="0.25">
      <c r="W20" s="196">
        <v>42250</v>
      </c>
      <c r="X20" s="13">
        <v>85.94</v>
      </c>
      <c r="Y20" s="13">
        <v>86.37</v>
      </c>
      <c r="Z20" s="13">
        <v>85.49</v>
      </c>
      <c r="AA20" s="13">
        <v>85.7</v>
      </c>
      <c r="AB20" s="140">
        <v>6023500</v>
      </c>
      <c r="AC20" s="13">
        <v>85.7</v>
      </c>
      <c r="AD20" s="2">
        <f t="shared" si="1"/>
        <v>0.88000000000000966</v>
      </c>
      <c r="AE20" s="201">
        <f t="shared" si="2"/>
        <v>6.9322053812712614E-3</v>
      </c>
    </row>
    <row r="21" spans="23:31" x14ac:dyDescent="0.25">
      <c r="W21" s="56">
        <v>42249</v>
      </c>
      <c r="X21" s="13">
        <v>84.36</v>
      </c>
      <c r="Y21" s="13">
        <v>85.12</v>
      </c>
      <c r="Z21" s="13">
        <v>83.16</v>
      </c>
      <c r="AA21" s="13">
        <v>85.11</v>
      </c>
      <c r="AB21" s="140">
        <v>6912000</v>
      </c>
      <c r="AC21" s="13">
        <v>85.11</v>
      </c>
      <c r="AD21" s="2">
        <f t="shared" si="1"/>
        <v>1.960000000000008</v>
      </c>
      <c r="AE21" s="201">
        <f t="shared" si="2"/>
        <v>2.0748380906692399E-2</v>
      </c>
    </row>
    <row r="22" spans="23:31" x14ac:dyDescent="0.25">
      <c r="W22" s="196">
        <v>42248</v>
      </c>
      <c r="X22" s="13">
        <v>83.63</v>
      </c>
      <c r="Y22" s="13">
        <v>84.5</v>
      </c>
      <c r="Z22" s="13">
        <v>83</v>
      </c>
      <c r="AA22" s="13">
        <v>83.38</v>
      </c>
      <c r="AB22" s="140">
        <v>5579900</v>
      </c>
      <c r="AC22" s="13">
        <v>83.38</v>
      </c>
      <c r="AD22" s="2">
        <f t="shared" si="1"/>
        <v>1.5</v>
      </c>
      <c r="AE22" s="201">
        <f t="shared" si="2"/>
        <v>-2.7525075810590161E-2</v>
      </c>
    </row>
    <row r="23" spans="23:31" x14ac:dyDescent="0.25">
      <c r="W23" s="196">
        <v>42247</v>
      </c>
      <c r="X23" s="13">
        <v>86.9</v>
      </c>
      <c r="Y23" s="13">
        <v>87.08</v>
      </c>
      <c r="Z23" s="13">
        <v>85.73</v>
      </c>
      <c r="AA23" s="13">
        <v>85.74</v>
      </c>
      <c r="AB23" s="140">
        <v>5335200</v>
      </c>
      <c r="AC23" s="13">
        <v>85.74</v>
      </c>
      <c r="AD23" s="2">
        <f t="shared" si="1"/>
        <v>1.3499999999999943</v>
      </c>
      <c r="AE23" s="201">
        <f t="shared" si="2"/>
        <v>-1.3235124870526027E-2</v>
      </c>
    </row>
    <row r="24" spans="23:31" x14ac:dyDescent="0.25">
      <c r="W24" s="196">
        <v>42244</v>
      </c>
      <c r="X24" s="13">
        <v>86.1</v>
      </c>
      <c r="Y24" s="13">
        <v>87.19</v>
      </c>
      <c r="Z24" s="13">
        <v>86.01</v>
      </c>
      <c r="AA24" s="13">
        <v>86.89</v>
      </c>
      <c r="AB24" s="140">
        <v>5652200</v>
      </c>
      <c r="AC24" s="13">
        <v>86.89</v>
      </c>
      <c r="AD24" s="2">
        <f t="shared" si="1"/>
        <v>1.1799999999999926</v>
      </c>
      <c r="AE24" s="201">
        <f t="shared" si="2"/>
        <v>7.0700046360685498E-3</v>
      </c>
    </row>
    <row r="25" spans="23:31" x14ac:dyDescent="0.25">
      <c r="W25" s="196">
        <v>42243</v>
      </c>
      <c r="X25" s="13">
        <v>84.35</v>
      </c>
      <c r="Y25" s="13">
        <v>86.33</v>
      </c>
      <c r="Z25" s="13">
        <v>84.14</v>
      </c>
      <c r="AA25" s="13">
        <v>86.28</v>
      </c>
      <c r="AB25" s="140">
        <v>10741600</v>
      </c>
      <c r="AC25" s="13">
        <v>86.28</v>
      </c>
      <c r="AD25" s="2">
        <f t="shared" si="1"/>
        <v>2.1899999999999977</v>
      </c>
      <c r="AE25" s="201" t="e">
        <f t="shared" si="2"/>
        <v>#DIV/0!</v>
      </c>
    </row>
    <row r="26" spans="23:31" x14ac:dyDescent="0.25">
      <c r="W26" s="196">
        <v>42243</v>
      </c>
      <c r="X26" s="13" t="s">
        <v>230</v>
      </c>
      <c r="Y26" s="13"/>
      <c r="Z26" s="13"/>
      <c r="AA26" s="13"/>
      <c r="AB26" s="140"/>
      <c r="AC26" s="13"/>
      <c r="AD26" s="2">
        <f t="shared" si="1"/>
        <v>0</v>
      </c>
      <c r="AE26" s="201">
        <f t="shared" si="2"/>
        <v>-1</v>
      </c>
    </row>
    <row r="27" spans="23:31" x14ac:dyDescent="0.25">
      <c r="W27" s="196">
        <v>42242</v>
      </c>
      <c r="X27" s="13">
        <v>82.63</v>
      </c>
      <c r="Y27" s="13">
        <v>84.31</v>
      </c>
      <c r="Z27" s="13">
        <v>81.73</v>
      </c>
      <c r="AA27" s="13">
        <v>83.55</v>
      </c>
      <c r="AB27" s="140">
        <v>12302500</v>
      </c>
      <c r="AC27" s="13">
        <v>83</v>
      </c>
      <c r="AD27" s="2">
        <f t="shared" si="1"/>
        <v>2.5799999999999983</v>
      </c>
      <c r="AE27" s="201">
        <f t="shared" si="2"/>
        <v>3.7111083343746021E-2</v>
      </c>
    </row>
    <row r="28" spans="23:31" x14ac:dyDescent="0.25">
      <c r="W28" s="196">
        <v>42241</v>
      </c>
      <c r="X28" s="13">
        <v>85.2</v>
      </c>
      <c r="Y28" s="13">
        <v>85.25</v>
      </c>
      <c r="Z28" s="13">
        <v>80.510000000000005</v>
      </c>
      <c r="AA28" s="13">
        <v>80.56</v>
      </c>
      <c r="AB28" s="140">
        <v>9192100</v>
      </c>
      <c r="AC28" s="13">
        <v>80.03</v>
      </c>
      <c r="AD28" s="2">
        <f t="shared" si="1"/>
        <v>4.7399999999999949</v>
      </c>
      <c r="AE28" s="201">
        <f t="shared" si="2"/>
        <v>-2.545056015586955E-2</v>
      </c>
    </row>
    <row r="29" spans="23:31" x14ac:dyDescent="0.25">
      <c r="W29" s="196">
        <v>42240</v>
      </c>
      <c r="X29" s="13">
        <v>81.180000000000007</v>
      </c>
      <c r="Y29" s="13">
        <v>85.19</v>
      </c>
      <c r="Z29" s="13">
        <v>79.31</v>
      </c>
      <c r="AA29" s="13">
        <v>82.66</v>
      </c>
      <c r="AB29" s="140">
        <v>10316400</v>
      </c>
      <c r="AC29" s="13">
        <v>82.12</v>
      </c>
      <c r="AD29" s="2">
        <f t="shared" si="1"/>
        <v>5.8799999999999955</v>
      </c>
      <c r="AE29" s="201">
        <f t="shared" si="2"/>
        <v>-4.3782021425244455E-2</v>
      </c>
    </row>
    <row r="30" spans="23:31" x14ac:dyDescent="0.25">
      <c r="W30" s="196">
        <v>42237</v>
      </c>
      <c r="X30" s="13">
        <v>88.36</v>
      </c>
      <c r="Y30" s="13">
        <v>88.89</v>
      </c>
      <c r="Z30" s="13">
        <v>86.41</v>
      </c>
      <c r="AA30" s="13">
        <v>86.45</v>
      </c>
      <c r="AB30" s="140">
        <v>9589500</v>
      </c>
      <c r="AC30" s="13">
        <v>85.88</v>
      </c>
      <c r="AD30" s="2">
        <f t="shared" si="1"/>
        <v>2.480000000000004</v>
      </c>
      <c r="AE30" s="201">
        <f t="shared" si="2"/>
        <v>-3.2119914346895206E-2</v>
      </c>
    </row>
    <row r="31" spans="23:31" x14ac:dyDescent="0.25">
      <c r="W31" s="196">
        <v>42236</v>
      </c>
      <c r="X31" s="13">
        <v>90.62</v>
      </c>
      <c r="Y31" s="13">
        <v>90.85</v>
      </c>
      <c r="Z31" s="13">
        <v>89.32</v>
      </c>
      <c r="AA31" s="13">
        <v>89.32</v>
      </c>
      <c r="AB31" s="140">
        <v>8294300</v>
      </c>
      <c r="AC31" s="13">
        <v>88.73</v>
      </c>
      <c r="AD31" s="2">
        <f t="shared" si="1"/>
        <v>1.5300000000000011</v>
      </c>
      <c r="AE31" s="201">
        <f t="shared" si="2"/>
        <v>-3.0802839978153917E-2</v>
      </c>
    </row>
    <row r="32" spans="23:31" x14ac:dyDescent="0.25">
      <c r="W32" s="196">
        <v>42235</v>
      </c>
      <c r="X32" s="13">
        <v>92.25</v>
      </c>
      <c r="Y32" s="13">
        <v>93.09</v>
      </c>
      <c r="Z32" s="13">
        <v>91.88</v>
      </c>
      <c r="AA32" s="13">
        <v>92.16</v>
      </c>
      <c r="AB32" s="140">
        <v>3900400</v>
      </c>
      <c r="AC32" s="13">
        <v>91.55</v>
      </c>
      <c r="AD32" s="2">
        <f t="shared" si="1"/>
        <v>1.210000000000008</v>
      </c>
      <c r="AE32" s="201">
        <f t="shared" si="2"/>
        <v>-6.7267006618205727E-3</v>
      </c>
    </row>
    <row r="33" spans="4:31" x14ac:dyDescent="0.25">
      <c r="W33" s="196">
        <v>42234</v>
      </c>
      <c r="X33" s="13">
        <v>92.66</v>
      </c>
      <c r="Y33" s="13">
        <v>92.89</v>
      </c>
      <c r="Z33" s="13">
        <v>92.38</v>
      </c>
      <c r="AA33" s="13">
        <v>92.78</v>
      </c>
      <c r="AB33" s="140">
        <v>3853400</v>
      </c>
      <c r="AC33" s="13">
        <v>92.17</v>
      </c>
      <c r="AD33" s="2">
        <f t="shared" si="1"/>
        <v>0.51000000000000512</v>
      </c>
      <c r="AE33" s="201">
        <f t="shared" si="2"/>
        <v>4.3416910886806548E-4</v>
      </c>
    </row>
    <row r="34" spans="4:31" x14ac:dyDescent="0.25">
      <c r="W34" s="196">
        <v>42233</v>
      </c>
      <c r="X34" s="13">
        <v>92.46</v>
      </c>
      <c r="Y34" s="13">
        <v>92.96</v>
      </c>
      <c r="Z34" s="13">
        <v>92.01</v>
      </c>
      <c r="AA34" s="13">
        <v>92.74</v>
      </c>
      <c r="AB34" s="140">
        <v>2777400</v>
      </c>
      <c r="AC34" s="13">
        <v>92.13</v>
      </c>
      <c r="AD34" s="2">
        <f t="shared" si="1"/>
        <v>0.94999999999998863</v>
      </c>
      <c r="AE34" s="201">
        <f t="shared" si="2"/>
        <v>0</v>
      </c>
    </row>
    <row r="35" spans="4:31" x14ac:dyDescent="0.25">
      <c r="W35" s="196">
        <v>42230</v>
      </c>
      <c r="X35" s="13">
        <v>92.32</v>
      </c>
      <c r="Y35" s="13">
        <v>93.08</v>
      </c>
      <c r="Z35" s="13">
        <v>92.32</v>
      </c>
      <c r="AA35" s="13">
        <v>92.74</v>
      </c>
      <c r="AB35" s="140">
        <v>2277500</v>
      </c>
      <c r="AC35" s="13">
        <v>92.13</v>
      </c>
      <c r="AD35" s="2">
        <f t="shared" si="1"/>
        <v>0.76000000000000512</v>
      </c>
      <c r="AE35" s="201">
        <f t="shared" si="2"/>
        <v>4.3435769356059417E-4</v>
      </c>
    </row>
    <row r="36" spans="4:31" x14ac:dyDescent="0.25">
      <c r="W36" s="196">
        <v>42229</v>
      </c>
      <c r="X36" s="13">
        <v>92.64</v>
      </c>
      <c r="Y36" s="13">
        <v>93.03</v>
      </c>
      <c r="Z36" s="13">
        <v>92.12</v>
      </c>
      <c r="AA36" s="13">
        <v>92.7</v>
      </c>
      <c r="AB36" s="140">
        <v>3017300</v>
      </c>
      <c r="AC36" s="13">
        <v>92.09</v>
      </c>
      <c r="AD36" s="2">
        <f t="shared" si="1"/>
        <v>0.90999999999999659</v>
      </c>
      <c r="AE36" s="201">
        <f t="shared" si="2"/>
        <v>-1.3013772909661325E-3</v>
      </c>
    </row>
    <row r="37" spans="4:31" x14ac:dyDescent="0.25">
      <c r="W37" s="196">
        <v>42228</v>
      </c>
      <c r="X37" s="13">
        <v>91.61</v>
      </c>
      <c r="Y37" s="13">
        <v>93.08</v>
      </c>
      <c r="Z37" s="13">
        <v>91.26</v>
      </c>
      <c r="AA37" s="13">
        <v>92.82</v>
      </c>
      <c r="AB37" s="140">
        <v>3800200</v>
      </c>
      <c r="AC37" s="13">
        <v>92.21</v>
      </c>
      <c r="AD37" s="2">
        <f t="shared" si="1"/>
        <v>1.8199999999999932</v>
      </c>
      <c r="AE37" s="201">
        <f t="shared" si="2"/>
        <v>5.561613958560363E-3</v>
      </c>
    </row>
    <row r="38" spans="4:31" x14ac:dyDescent="0.25">
      <c r="D38" s="99"/>
      <c r="W38" s="196">
        <v>42227</v>
      </c>
      <c r="X38" s="13">
        <v>92.75</v>
      </c>
      <c r="Y38" s="13">
        <v>93.17</v>
      </c>
      <c r="Z38" s="13">
        <v>92.01</v>
      </c>
      <c r="AA38" s="13">
        <v>92.31</v>
      </c>
      <c r="AB38" s="140">
        <v>3966000</v>
      </c>
      <c r="AC38" s="13">
        <v>91.7</v>
      </c>
      <c r="AD38" s="2">
        <f t="shared" si="1"/>
        <v>1.1599999999999966</v>
      </c>
      <c r="AE38" s="201">
        <f t="shared" si="2"/>
        <v>-1.2491923325436138E-2</v>
      </c>
    </row>
    <row r="39" spans="4:31" x14ac:dyDescent="0.25">
      <c r="W39" s="196">
        <v>42226</v>
      </c>
      <c r="X39" s="13">
        <v>93.05</v>
      </c>
      <c r="Y39" s="13">
        <v>93.87</v>
      </c>
      <c r="Z39" s="13">
        <v>93.05</v>
      </c>
      <c r="AA39" s="13">
        <v>93.48</v>
      </c>
      <c r="AB39" s="140">
        <v>4878800</v>
      </c>
      <c r="AC39" s="13">
        <v>92.86</v>
      </c>
      <c r="AD39" s="2">
        <f t="shared" si="1"/>
        <v>0.82000000000000739</v>
      </c>
      <c r="AE39" s="201">
        <f t="shared" si="2"/>
        <v>1.0556099684405185E-2</v>
      </c>
    </row>
    <row r="40" spans="4:31" x14ac:dyDescent="0.25">
      <c r="W40" s="196">
        <v>42223</v>
      </c>
      <c r="X40" s="13">
        <v>93.55</v>
      </c>
      <c r="Y40" s="13">
        <v>93.85</v>
      </c>
      <c r="Z40" s="13">
        <v>92.41</v>
      </c>
      <c r="AA40" s="13">
        <v>92.5</v>
      </c>
      <c r="AB40" s="140">
        <v>3542100</v>
      </c>
      <c r="AC40" s="13">
        <v>91.89</v>
      </c>
      <c r="AD40" s="2">
        <f t="shared" si="1"/>
        <v>1.4399999999999977</v>
      </c>
      <c r="AE40" s="201">
        <f t="shared" si="2"/>
        <v>-1.3844172569220881E-2</v>
      </c>
    </row>
    <row r="41" spans="4:31" x14ac:dyDescent="0.25">
      <c r="W41" s="196">
        <v>42222</v>
      </c>
      <c r="X41" s="13">
        <v>95.18</v>
      </c>
      <c r="Y41" s="13">
        <v>95.26</v>
      </c>
      <c r="Z41" s="13">
        <v>93.63</v>
      </c>
      <c r="AA41" s="13">
        <v>93.8</v>
      </c>
      <c r="AB41" s="140">
        <v>5661200</v>
      </c>
      <c r="AC41" s="13">
        <v>93.18</v>
      </c>
      <c r="AD41" s="2">
        <f t="shared" si="1"/>
        <v>1.6300000000000097</v>
      </c>
      <c r="AE41" s="201">
        <f t="shared" si="2"/>
        <v>-1.3341804320203154E-2</v>
      </c>
    </row>
    <row r="42" spans="4:31" x14ac:dyDescent="0.25">
      <c r="W42" s="196">
        <v>42221</v>
      </c>
      <c r="X42" s="13">
        <v>96.4</v>
      </c>
      <c r="Y42" s="13">
        <v>96.98</v>
      </c>
      <c r="Z42" s="13">
        <v>94.98</v>
      </c>
      <c r="AA42" s="13">
        <v>95.07</v>
      </c>
      <c r="AB42" s="140">
        <v>4631000</v>
      </c>
      <c r="AC42" s="13">
        <v>94.44</v>
      </c>
      <c r="AD42" s="2">
        <f t="shared" si="1"/>
        <v>2</v>
      </c>
      <c r="AE42" s="201">
        <f t="shared" si="2"/>
        <v>-6.8356294037228427E-3</v>
      </c>
    </row>
    <row r="43" spans="4:31" x14ac:dyDescent="0.25">
      <c r="W43" s="196">
        <v>42220</v>
      </c>
      <c r="X43" s="13">
        <v>96.2</v>
      </c>
      <c r="Y43" s="13">
        <v>96.79</v>
      </c>
      <c r="Z43" s="13">
        <v>94.97</v>
      </c>
      <c r="AA43" s="13">
        <v>95.72</v>
      </c>
      <c r="AB43" s="140">
        <v>6053500</v>
      </c>
      <c r="AC43" s="13">
        <v>95.09</v>
      </c>
      <c r="AD43" s="2">
        <f t="shared" si="1"/>
        <v>1.8200000000000074</v>
      </c>
      <c r="AE43" s="201">
        <f t="shared" si="2"/>
        <v>-7.7220077220077066E-3</v>
      </c>
    </row>
    <row r="44" spans="4:31" x14ac:dyDescent="0.25">
      <c r="W44" s="196">
        <v>42219</v>
      </c>
      <c r="X44" s="13">
        <v>97.56</v>
      </c>
      <c r="Y44" s="13">
        <v>97.69</v>
      </c>
      <c r="Z44" s="13">
        <v>95.96</v>
      </c>
      <c r="AA44" s="13">
        <v>96.47</v>
      </c>
      <c r="AB44" s="140">
        <v>4137500</v>
      </c>
      <c r="AC44" s="13">
        <v>95.83</v>
      </c>
      <c r="AD44" s="2">
        <f t="shared" si="1"/>
        <v>1.730000000000004</v>
      </c>
      <c r="AE44" s="201">
        <f t="shared" si="2"/>
        <v>-1.1552346570397165E-2</v>
      </c>
    </row>
    <row r="45" spans="4:31" x14ac:dyDescent="0.25">
      <c r="W45" s="196">
        <v>42216</v>
      </c>
      <c r="X45" s="13">
        <v>97.69</v>
      </c>
      <c r="Y45" s="13">
        <v>98.26</v>
      </c>
      <c r="Z45" s="13">
        <v>97.22</v>
      </c>
      <c r="AA45" s="13">
        <v>97.59</v>
      </c>
      <c r="AB45" s="140">
        <v>3925000</v>
      </c>
      <c r="AC45" s="13">
        <v>96.95</v>
      </c>
      <c r="AD45" s="2">
        <f t="shared" si="1"/>
        <v>1.0400000000000063</v>
      </c>
      <c r="AE45" s="201">
        <f t="shared" si="2"/>
        <v>-1.1333195961260589E-3</v>
      </c>
    </row>
    <row r="46" spans="4:31" ht="20.25" thickBot="1" x14ac:dyDescent="0.35">
      <c r="O46" s="272" t="s">
        <v>83</v>
      </c>
      <c r="P46" s="272"/>
      <c r="Q46" s="49"/>
      <c r="R46"/>
      <c r="T46" s="136" t="s">
        <v>144</v>
      </c>
      <c r="W46" s="196">
        <v>42215</v>
      </c>
      <c r="X46" s="13">
        <v>97.85</v>
      </c>
      <c r="Y46" s="13">
        <v>98.05</v>
      </c>
      <c r="Z46" s="13">
        <v>97.15</v>
      </c>
      <c r="AA46" s="13">
        <v>97.7</v>
      </c>
      <c r="AB46" s="140">
        <v>4527100</v>
      </c>
      <c r="AC46" s="13">
        <v>97.06</v>
      </c>
      <c r="AD46" s="2">
        <f t="shared" si="1"/>
        <v>0.89999999999999147</v>
      </c>
      <c r="AE46" s="201">
        <f t="shared" si="2"/>
        <v>-8.3776052308949245E-3</v>
      </c>
    </row>
    <row r="47" spans="4:31" ht="15.75" thickTop="1" x14ac:dyDescent="0.25">
      <c r="O47" s="128">
        <v>1.1000000000000001</v>
      </c>
      <c r="P47" s="128">
        <f>O47*$Q$4</f>
        <v>101.09000000000002</v>
      </c>
      <c r="Q47" s="49"/>
      <c r="R47"/>
      <c r="T47" s="142" t="s">
        <v>126</v>
      </c>
      <c r="U47" s="192">
        <v>79.040000000000006</v>
      </c>
      <c r="W47" s="196">
        <v>42214</v>
      </c>
      <c r="X47" s="13">
        <v>96.41</v>
      </c>
      <c r="Y47" s="13">
        <v>98.73</v>
      </c>
      <c r="Z47" s="13">
        <v>95.87</v>
      </c>
      <c r="AA47" s="13">
        <v>98.53</v>
      </c>
      <c r="AB47" s="140">
        <v>6109200</v>
      </c>
      <c r="AC47" s="13">
        <v>97.88</v>
      </c>
      <c r="AD47" s="2">
        <f t="shared" si="1"/>
        <v>2.8599999999999994</v>
      </c>
      <c r="AE47" s="201">
        <f t="shared" si="2"/>
        <v>1.9795790789747691E-2</v>
      </c>
    </row>
    <row r="48" spans="4:31" x14ac:dyDescent="0.25">
      <c r="O48" s="128">
        <v>1.0900000000000001</v>
      </c>
      <c r="P48" s="128">
        <f t="shared" ref="P48:P67" si="4">O48*$Q$4</f>
        <v>100.17100000000001</v>
      </c>
      <c r="Q48" s="49"/>
      <c r="R48"/>
      <c r="T48" s="132" t="s">
        <v>127</v>
      </c>
      <c r="U48" s="193">
        <v>79.48</v>
      </c>
      <c r="W48" s="196">
        <v>42213</v>
      </c>
      <c r="X48" s="13">
        <v>93.13</v>
      </c>
      <c r="Y48" s="13">
        <v>97.02</v>
      </c>
      <c r="Z48" s="13">
        <v>93.09</v>
      </c>
      <c r="AA48" s="13">
        <v>96.62</v>
      </c>
      <c r="AB48" s="140">
        <v>7542900</v>
      </c>
      <c r="AC48" s="13">
        <v>95.98</v>
      </c>
      <c r="AD48" s="2">
        <f t="shared" si="1"/>
        <v>3.9299999999999926</v>
      </c>
      <c r="AE48" s="201">
        <f t="shared" si="2"/>
        <v>4.576160383525818E-2</v>
      </c>
    </row>
    <row r="49" spans="15:31" x14ac:dyDescent="0.25">
      <c r="O49" s="128">
        <v>1.08</v>
      </c>
      <c r="P49" s="128">
        <f t="shared" si="4"/>
        <v>99.25200000000001</v>
      </c>
      <c r="Q49" s="49"/>
      <c r="R49"/>
      <c r="T49" s="132" t="s">
        <v>128</v>
      </c>
      <c r="U49" s="193" t="s">
        <v>214</v>
      </c>
      <c r="W49" s="196">
        <v>42212</v>
      </c>
      <c r="X49" s="13">
        <v>91.68</v>
      </c>
      <c r="Y49" s="13">
        <v>92.6</v>
      </c>
      <c r="Z49" s="13">
        <v>91.52</v>
      </c>
      <c r="AA49" s="13">
        <v>92.39</v>
      </c>
      <c r="AB49" s="140">
        <v>5857300</v>
      </c>
      <c r="AC49" s="13">
        <v>91.78</v>
      </c>
      <c r="AD49" s="2">
        <f t="shared" si="1"/>
        <v>1.0799999999999983</v>
      </c>
      <c r="AE49" s="201">
        <f t="shared" si="2"/>
        <v>-2.3913043478260843E-3</v>
      </c>
    </row>
    <row r="50" spans="15:31" x14ac:dyDescent="0.25">
      <c r="O50" s="128">
        <v>1.07</v>
      </c>
      <c r="P50" s="128">
        <f t="shared" si="4"/>
        <v>98.333000000000013</v>
      </c>
      <c r="Q50" s="128"/>
      <c r="R50"/>
      <c r="T50" s="132" t="s">
        <v>129</v>
      </c>
      <c r="U50" s="193" t="s">
        <v>215</v>
      </c>
      <c r="W50" s="196">
        <v>42209</v>
      </c>
      <c r="X50" s="13">
        <v>92.55</v>
      </c>
      <c r="Y50" s="13">
        <v>94.22</v>
      </c>
      <c r="Z50" s="13">
        <v>91.63</v>
      </c>
      <c r="AA50" s="13">
        <v>92.61</v>
      </c>
      <c r="AB50" s="140">
        <v>8015100</v>
      </c>
      <c r="AC50" s="13">
        <v>92</v>
      </c>
      <c r="AD50" s="2">
        <f t="shared" si="1"/>
        <v>2.5900000000000034</v>
      </c>
      <c r="AE50" s="201">
        <f t="shared" si="2"/>
        <v>5.3546060539830798E-3</v>
      </c>
    </row>
    <row r="51" spans="15:31" x14ac:dyDescent="0.25">
      <c r="O51" s="128">
        <v>1.06</v>
      </c>
      <c r="P51" s="128">
        <f t="shared" si="4"/>
        <v>97.414000000000016</v>
      </c>
      <c r="Q51" s="128"/>
      <c r="R51"/>
      <c r="T51" s="132" t="s">
        <v>130</v>
      </c>
      <c r="U51" s="193">
        <v>91.64</v>
      </c>
      <c r="W51" s="196">
        <v>42208</v>
      </c>
      <c r="X51" s="13">
        <v>95.65</v>
      </c>
      <c r="Y51" s="13">
        <v>96.26</v>
      </c>
      <c r="Z51" s="13">
        <v>91.23</v>
      </c>
      <c r="AA51" s="13">
        <v>92.12</v>
      </c>
      <c r="AB51" s="140">
        <v>13653100</v>
      </c>
      <c r="AC51" s="13">
        <v>91.51</v>
      </c>
      <c r="AD51" s="2">
        <f t="shared" si="1"/>
        <v>5.0300000000000011</v>
      </c>
      <c r="AE51" s="201">
        <f t="shared" si="2"/>
        <v>-5.6986809563066787E-2</v>
      </c>
    </row>
    <row r="52" spans="15:31" x14ac:dyDescent="0.25">
      <c r="O52" s="128">
        <v>1.05</v>
      </c>
      <c r="P52" s="128">
        <f t="shared" si="4"/>
        <v>96.495000000000005</v>
      </c>
      <c r="Q52" s="128"/>
      <c r="R52"/>
      <c r="T52" s="132" t="s">
        <v>131</v>
      </c>
      <c r="U52" s="193">
        <v>9.7595500000000008</v>
      </c>
      <c r="W52" s="196">
        <v>42207</v>
      </c>
      <c r="X52" s="13">
        <v>98.86</v>
      </c>
      <c r="Y52" s="13">
        <v>99.53</v>
      </c>
      <c r="Z52" s="13">
        <v>97.64</v>
      </c>
      <c r="AA52" s="13">
        <v>97.68</v>
      </c>
      <c r="AB52" s="140">
        <v>4581500</v>
      </c>
      <c r="AC52" s="13">
        <v>97.04</v>
      </c>
      <c r="AD52" s="2">
        <f t="shared" si="1"/>
        <v>1.8900000000000006</v>
      </c>
      <c r="AE52" s="201">
        <f t="shared" si="2"/>
        <v>-1.1510644799836989E-2</v>
      </c>
    </row>
    <row r="53" spans="15:31" x14ac:dyDescent="0.25">
      <c r="O53" s="128">
        <v>1.04</v>
      </c>
      <c r="P53" s="128">
        <f t="shared" si="4"/>
        <v>95.576000000000008</v>
      </c>
      <c r="Q53" s="128"/>
      <c r="R53"/>
      <c r="T53" s="132" t="s">
        <v>132</v>
      </c>
      <c r="U53" s="139" t="s">
        <v>216</v>
      </c>
      <c r="W53" s="196">
        <v>42206</v>
      </c>
      <c r="X53" s="13">
        <v>98.55</v>
      </c>
      <c r="Y53" s="13">
        <v>99.71</v>
      </c>
      <c r="Z53" s="13">
        <v>98.46</v>
      </c>
      <c r="AA53" s="13">
        <v>98.82</v>
      </c>
      <c r="AB53" s="140">
        <v>5072600</v>
      </c>
      <c r="AC53" s="13">
        <v>98.17</v>
      </c>
      <c r="AD53" s="2">
        <f t="shared" si="1"/>
        <v>1.25</v>
      </c>
      <c r="AE53" s="201">
        <f t="shared" si="2"/>
        <v>5.2221994675405448E-3</v>
      </c>
    </row>
    <row r="54" spans="15:31" x14ac:dyDescent="0.25">
      <c r="O54" s="128">
        <v>1.03</v>
      </c>
      <c r="P54" s="128">
        <f t="shared" si="4"/>
        <v>94.657000000000011</v>
      </c>
      <c r="Q54" s="128"/>
      <c r="R54"/>
      <c r="T54" s="132"/>
      <c r="U54" s="193"/>
      <c r="W54" s="196">
        <v>42205</v>
      </c>
      <c r="X54" s="13">
        <v>97.58</v>
      </c>
      <c r="Y54" s="13">
        <v>99.06</v>
      </c>
      <c r="Z54" s="13">
        <v>97.57</v>
      </c>
      <c r="AA54" s="13">
        <v>98.31</v>
      </c>
      <c r="AB54" s="140">
        <v>4525500</v>
      </c>
      <c r="AC54" s="13">
        <v>97.66</v>
      </c>
      <c r="AD54" s="2">
        <f t="shared" si="1"/>
        <v>1.4900000000000091</v>
      </c>
      <c r="AE54" s="201">
        <f t="shared" si="2"/>
        <v>9.0927877660673673E-3</v>
      </c>
    </row>
    <row r="55" spans="15:31" x14ac:dyDescent="0.25">
      <c r="O55" s="128">
        <v>1.02</v>
      </c>
      <c r="P55" s="128">
        <f t="shared" si="4"/>
        <v>93.738000000000014</v>
      </c>
      <c r="Q55" s="128"/>
      <c r="R55"/>
      <c r="T55" s="132" t="s">
        <v>133</v>
      </c>
      <c r="U55" s="193" t="s">
        <v>217</v>
      </c>
      <c r="W55" s="196">
        <v>42202</v>
      </c>
      <c r="X55" s="13">
        <v>96.14</v>
      </c>
      <c r="Y55" s="13">
        <v>97.81</v>
      </c>
      <c r="Z55" s="13">
        <v>96</v>
      </c>
      <c r="AA55" s="13">
        <v>97.42</v>
      </c>
      <c r="AB55" s="140">
        <v>5176400</v>
      </c>
      <c r="AC55" s="13">
        <v>96.78</v>
      </c>
      <c r="AD55" s="2">
        <f t="shared" si="1"/>
        <v>1.8100000000000023</v>
      </c>
      <c r="AE55" s="201">
        <f t="shared" si="2"/>
        <v>1.4359081857247658E-2</v>
      </c>
    </row>
    <row r="56" spans="15:31" x14ac:dyDescent="0.25">
      <c r="O56" s="128">
        <v>1.01</v>
      </c>
      <c r="P56" s="128">
        <f t="shared" si="4"/>
        <v>92.819000000000003</v>
      </c>
      <c r="Q56" s="128"/>
      <c r="R56"/>
      <c r="T56" s="132" t="s">
        <v>134</v>
      </c>
      <c r="U56" s="193" t="s">
        <v>218</v>
      </c>
      <c r="W56" s="196">
        <v>42201</v>
      </c>
      <c r="X56" s="13">
        <v>97.47</v>
      </c>
      <c r="Y56" s="13">
        <v>97.88</v>
      </c>
      <c r="Z56" s="13">
        <v>95.59</v>
      </c>
      <c r="AA56" s="13">
        <v>96.04</v>
      </c>
      <c r="AB56" s="140">
        <v>4501300</v>
      </c>
      <c r="AC56" s="13">
        <v>95.41</v>
      </c>
      <c r="AD56" s="2">
        <f t="shared" si="1"/>
        <v>2.289999999999992</v>
      </c>
      <c r="AE56" s="201">
        <f t="shared" si="2"/>
        <v>-9.6533111895371615E-3</v>
      </c>
    </row>
    <row r="57" spans="15:31" x14ac:dyDescent="0.25">
      <c r="O57" s="128">
        <v>1</v>
      </c>
      <c r="P57" s="128">
        <f t="shared" si="4"/>
        <v>91.9</v>
      </c>
      <c r="Q57" s="128"/>
      <c r="R57"/>
      <c r="T57" s="132" t="s">
        <v>135</v>
      </c>
      <c r="U57" s="194">
        <v>2557271</v>
      </c>
      <c r="W57" s="196">
        <v>42200</v>
      </c>
      <c r="X57" s="13">
        <v>97.38</v>
      </c>
      <c r="Y57" s="13">
        <v>98.4</v>
      </c>
      <c r="Z57" s="13">
        <v>96.77</v>
      </c>
      <c r="AA57" s="13">
        <v>96.98</v>
      </c>
      <c r="AB57" s="140">
        <v>4567000</v>
      </c>
      <c r="AC57" s="13">
        <v>96.34</v>
      </c>
      <c r="AD57" s="2">
        <f t="shared" si="1"/>
        <v>1.6300000000000097</v>
      </c>
      <c r="AE57" s="201">
        <f t="shared" si="2"/>
        <v>1.9760790431617714E-3</v>
      </c>
    </row>
    <row r="58" spans="15:31" x14ac:dyDescent="0.25">
      <c r="O58" s="128">
        <v>0.99</v>
      </c>
      <c r="P58" s="128">
        <f t="shared" si="4"/>
        <v>90.981000000000009</v>
      </c>
      <c r="Q58" s="128"/>
      <c r="R58"/>
      <c r="T58" s="132" t="s">
        <v>140</v>
      </c>
      <c r="U58" s="194">
        <v>2205540</v>
      </c>
      <c r="W58" s="196">
        <v>42199</v>
      </c>
      <c r="X58" s="13">
        <v>97.04</v>
      </c>
      <c r="Y58" s="13">
        <v>97.51</v>
      </c>
      <c r="Z58" s="13">
        <v>96.37</v>
      </c>
      <c r="AA58" s="13">
        <v>96.79</v>
      </c>
      <c r="AB58" s="140">
        <v>5793500</v>
      </c>
      <c r="AC58" s="13">
        <v>96.15</v>
      </c>
      <c r="AD58" s="2">
        <f t="shared" si="1"/>
        <v>1.1400000000000006</v>
      </c>
      <c r="AE58" s="201">
        <f t="shared" si="2"/>
        <v>-3.0070510161758213E-3</v>
      </c>
    </row>
    <row r="59" spans="15:31" x14ac:dyDescent="0.25">
      <c r="O59" s="128">
        <v>0.98</v>
      </c>
      <c r="P59" s="128">
        <f t="shared" si="4"/>
        <v>90.061999999999998</v>
      </c>
      <c r="Q59" s="128"/>
      <c r="R59"/>
      <c r="T59" s="132" t="s">
        <v>136</v>
      </c>
      <c r="U59" s="193" t="s">
        <v>219</v>
      </c>
      <c r="W59" s="196">
        <v>42198</v>
      </c>
      <c r="X59" s="13">
        <v>98.7</v>
      </c>
      <c r="Y59" s="13">
        <v>98.7</v>
      </c>
      <c r="Z59" s="13">
        <v>96.91</v>
      </c>
      <c r="AA59" s="13">
        <v>97.08</v>
      </c>
      <c r="AB59" s="140">
        <v>4311000</v>
      </c>
      <c r="AC59" s="13">
        <v>96.44</v>
      </c>
      <c r="AD59" s="2">
        <f t="shared" si="1"/>
        <v>1.7900000000000063</v>
      </c>
      <c r="AE59" s="201">
        <f t="shared" si="2"/>
        <v>-7.6147355422927498E-3</v>
      </c>
    </row>
    <row r="60" spans="15:31" x14ac:dyDescent="0.25">
      <c r="O60" s="128">
        <v>0.97</v>
      </c>
      <c r="P60" s="128">
        <f t="shared" si="4"/>
        <v>89.143000000000001</v>
      </c>
      <c r="Q60" s="128"/>
      <c r="R60"/>
      <c r="T60" s="132" t="s">
        <v>141</v>
      </c>
      <c r="U60" s="193">
        <v>13.56</v>
      </c>
      <c r="W60" s="196">
        <v>42195</v>
      </c>
      <c r="X60" s="13">
        <v>97.12</v>
      </c>
      <c r="Y60" s="13">
        <v>98.15</v>
      </c>
      <c r="Z60" s="13">
        <v>97.06</v>
      </c>
      <c r="AA60" s="13">
        <v>97.82</v>
      </c>
      <c r="AB60" s="140">
        <v>4236000</v>
      </c>
      <c r="AC60" s="13">
        <v>97.18</v>
      </c>
      <c r="AD60" s="2">
        <f t="shared" si="1"/>
        <v>1.0900000000000034</v>
      </c>
      <c r="AE60" s="201">
        <f t="shared" si="2"/>
        <v>1.631457854005447E-2</v>
      </c>
    </row>
    <row r="61" spans="15:31" x14ac:dyDescent="0.25">
      <c r="O61" s="128">
        <v>0.96</v>
      </c>
      <c r="P61" s="128">
        <f t="shared" si="4"/>
        <v>88.224000000000004</v>
      </c>
      <c r="Q61" s="128"/>
      <c r="R61"/>
      <c r="T61" s="132" t="s">
        <v>142</v>
      </c>
      <c r="U61" s="193">
        <v>5.84</v>
      </c>
      <c r="W61" s="196">
        <v>42194</v>
      </c>
      <c r="X61" s="13">
        <v>96.8</v>
      </c>
      <c r="Y61" s="13">
        <v>97.21</v>
      </c>
      <c r="Z61" s="13">
        <v>96.11</v>
      </c>
      <c r="AA61" s="13">
        <v>96.25</v>
      </c>
      <c r="AB61" s="140">
        <v>4284900</v>
      </c>
      <c r="AC61" s="13">
        <v>95.62</v>
      </c>
      <c r="AD61" s="2">
        <f t="shared" si="1"/>
        <v>1.0999999999999943</v>
      </c>
      <c r="AE61" s="201">
        <f t="shared" si="2"/>
        <v>4.2007981516489767E-3</v>
      </c>
    </row>
    <row r="62" spans="15:31" x14ac:dyDescent="0.25">
      <c r="O62" s="128">
        <v>0.95</v>
      </c>
      <c r="P62" s="128">
        <f t="shared" si="4"/>
        <v>87.305000000000007</v>
      </c>
      <c r="Q62" s="128"/>
      <c r="R62"/>
      <c r="T62" s="132" t="s">
        <v>137</v>
      </c>
      <c r="U62" s="193" t="s">
        <v>220</v>
      </c>
      <c r="W62" s="196">
        <v>42193</v>
      </c>
      <c r="X62" s="13">
        <v>96.98</v>
      </c>
      <c r="Y62" s="13">
        <v>97.26</v>
      </c>
      <c r="Z62" s="13">
        <v>95.63</v>
      </c>
      <c r="AA62" s="13">
        <v>95.85</v>
      </c>
      <c r="AB62" s="140">
        <v>5455300</v>
      </c>
      <c r="AC62" s="13">
        <v>95.22</v>
      </c>
      <c r="AD62" s="2">
        <f t="shared" si="1"/>
        <v>1.6300000000000097</v>
      </c>
      <c r="AE62" s="201">
        <f t="shared" si="2"/>
        <v>-1.9361483007208968E-2</v>
      </c>
    </row>
    <row r="63" spans="15:31" x14ac:dyDescent="0.25">
      <c r="O63" s="128">
        <v>0.94</v>
      </c>
      <c r="P63" s="128">
        <f t="shared" si="4"/>
        <v>86.385999999999996</v>
      </c>
      <c r="Q63" s="128"/>
      <c r="R63"/>
      <c r="T63" s="131"/>
      <c r="W63" s="196">
        <v>42192</v>
      </c>
      <c r="X63" s="13">
        <v>96.62</v>
      </c>
      <c r="Y63" s="13">
        <v>97.91</v>
      </c>
      <c r="Z63" s="13">
        <v>95.41</v>
      </c>
      <c r="AA63" s="13">
        <v>97.74</v>
      </c>
      <c r="AB63" s="140">
        <v>5250000</v>
      </c>
      <c r="AC63" s="13">
        <v>97.1</v>
      </c>
      <c r="AD63" s="2">
        <f t="shared" si="1"/>
        <v>2.5</v>
      </c>
      <c r="AE63" s="201">
        <f t="shared" si="2"/>
        <v>1.5584143918000226E-2</v>
      </c>
    </row>
    <row r="64" spans="15:31" x14ac:dyDescent="0.25">
      <c r="O64" s="128">
        <v>0.93</v>
      </c>
      <c r="P64" s="128">
        <f t="shared" si="4"/>
        <v>85.467000000000013</v>
      </c>
      <c r="Q64" s="128"/>
      <c r="R64"/>
      <c r="S64" s="131"/>
      <c r="T64"/>
      <c r="W64" s="196">
        <v>42191</v>
      </c>
      <c r="X64" s="13">
        <v>96.39</v>
      </c>
      <c r="Y64" s="13">
        <v>97.59</v>
      </c>
      <c r="Z64" s="13">
        <v>96.03</v>
      </c>
      <c r="AA64" s="13">
        <v>96.24</v>
      </c>
      <c r="AB64" s="140">
        <v>4840200</v>
      </c>
      <c r="AC64" s="13">
        <v>95.61</v>
      </c>
      <c r="AD64" s="2">
        <f t="shared" si="1"/>
        <v>1.5600000000000023</v>
      </c>
      <c r="AE64" s="201">
        <f t="shared" si="2"/>
        <v>-4.2699437617162994E-3</v>
      </c>
    </row>
    <row r="65" spans="15:31" x14ac:dyDescent="0.25">
      <c r="O65" s="128">
        <v>0.92</v>
      </c>
      <c r="P65" s="128">
        <f t="shared" si="4"/>
        <v>84.548000000000002</v>
      </c>
      <c r="Q65" s="128"/>
      <c r="R65"/>
      <c r="S65" s="131"/>
      <c r="T65"/>
      <c r="W65" s="196">
        <v>42187</v>
      </c>
      <c r="X65" s="13">
        <v>96.29</v>
      </c>
      <c r="Y65" s="13">
        <v>96.93</v>
      </c>
      <c r="Z65" s="13">
        <v>96.28</v>
      </c>
      <c r="AA65" s="13">
        <v>96.66</v>
      </c>
      <c r="AB65" s="140">
        <v>3290900</v>
      </c>
      <c r="AC65" s="13">
        <v>96.02</v>
      </c>
      <c r="AD65" s="2">
        <f t="shared" si="1"/>
        <v>0.65000000000000568</v>
      </c>
      <c r="AE65" s="201">
        <f t="shared" si="2"/>
        <v>5.1292787605987655E-3</v>
      </c>
    </row>
    <row r="66" spans="15:31" x14ac:dyDescent="0.25">
      <c r="O66" s="128">
        <v>0.91</v>
      </c>
      <c r="P66" s="128">
        <f t="shared" si="4"/>
        <v>83.629000000000005</v>
      </c>
      <c r="Q66" s="128"/>
      <c r="R66"/>
      <c r="S66" s="131"/>
      <c r="T66"/>
      <c r="W66" s="196">
        <v>42186</v>
      </c>
      <c r="X66" s="13">
        <v>96.34</v>
      </c>
      <c r="Y66" s="13">
        <v>96.72</v>
      </c>
      <c r="Z66" s="13">
        <v>95.73</v>
      </c>
      <c r="AA66" s="13">
        <v>96.16</v>
      </c>
      <c r="AB66" s="140">
        <v>3770200</v>
      </c>
      <c r="AC66" s="13">
        <v>95.53</v>
      </c>
      <c r="AD66" s="2">
        <f t="shared" si="1"/>
        <v>0.98999999999999488</v>
      </c>
      <c r="AE66" s="201">
        <f t="shared" si="2"/>
        <v>8.3386109351910598E-3</v>
      </c>
    </row>
    <row r="67" spans="15:31" x14ac:dyDescent="0.25">
      <c r="O67" s="128">
        <v>0.9</v>
      </c>
      <c r="P67" s="128">
        <f t="shared" si="4"/>
        <v>82.710000000000008</v>
      </c>
      <c r="Q67" s="128"/>
      <c r="R67"/>
      <c r="S67" s="131"/>
      <c r="T67"/>
      <c r="W67" s="196">
        <v>42185</v>
      </c>
      <c r="X67" s="13">
        <v>96.38</v>
      </c>
      <c r="Y67" s="13">
        <v>96.48</v>
      </c>
      <c r="Z67" s="13">
        <v>94.91</v>
      </c>
      <c r="AA67" s="13">
        <v>95.37</v>
      </c>
      <c r="AB67" s="140">
        <v>6388200</v>
      </c>
      <c r="AC67" s="13">
        <v>94.74</v>
      </c>
      <c r="AD67" s="2">
        <f>Y67-Z67</f>
        <v>1.5700000000000074</v>
      </c>
      <c r="AE67" s="201">
        <f>AC67/AC68-1</f>
        <v>-1.6859852476291959E-3</v>
      </c>
    </row>
    <row r="68" spans="15:31" x14ac:dyDescent="0.25">
      <c r="W68" s="196">
        <v>42184</v>
      </c>
      <c r="X68" s="13">
        <v>95.99</v>
      </c>
      <c r="Y68" s="13">
        <v>96.97</v>
      </c>
      <c r="Z68" s="13">
        <v>95.49</v>
      </c>
      <c r="AA68" s="13">
        <v>95.53</v>
      </c>
      <c r="AB68" s="140">
        <v>5682000</v>
      </c>
      <c r="AC68" s="13">
        <v>94.9</v>
      </c>
      <c r="AD68" s="2">
        <f>Y68-Z68</f>
        <v>1.480000000000004</v>
      </c>
      <c r="AE68" s="201" t="e">
        <f>AC68/AC69-1</f>
        <v>#DIV/0!</v>
      </c>
    </row>
    <row r="69" spans="15:31" x14ac:dyDescent="0.25">
      <c r="W69" s="13" t="s">
        <v>153</v>
      </c>
      <c r="X69" s="13"/>
      <c r="Y69" s="13"/>
      <c r="Z69" s="13"/>
      <c r="AA69" s="13"/>
      <c r="AB69" s="13"/>
      <c r="AC69" s="13"/>
      <c r="AD69" s="2">
        <f>Y69-Z69</f>
        <v>0</v>
      </c>
      <c r="AE69" s="201" t="e">
        <f>AC69/AC70-1</f>
        <v>#DIV/0!</v>
      </c>
    </row>
  </sheetData>
  <mergeCells count="1">
    <mergeCell ref="O46:P46"/>
  </mergeCells>
  <conditionalFormatting sqref="Q7">
    <cfRule type="expression" dxfId="41" priority="7">
      <formula>Q7&gt;0</formula>
    </cfRule>
    <cfRule type="expression" dxfId="40" priority="8">
      <formula>Q7&lt;0</formula>
    </cfRule>
  </conditionalFormatting>
  <conditionalFormatting sqref="O47:O67">
    <cfRule type="colorScale" priority="5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P47:P67">
    <cfRule type="colorScale" priority="4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Q50:Q67">
    <cfRule type="colorScale" priority="3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AD1:AD69">
    <cfRule type="dataBar" priority="2">
      <dataBar>
        <cfvo type="min"/>
        <cfvo type="max"/>
        <color rgb="FFFF555A"/>
      </dataBar>
      <extLst>
        <ext xmlns:x14="http://schemas.microsoft.com/office/spreadsheetml/2009/9/main" uri="{B025F937-C7B1-47D3-B67F-A62EFF666E3E}">
          <x14:id>{75E8698F-0213-4831-AF39-04C38F26C73F}</x14:id>
        </ext>
      </extLst>
    </cfRule>
  </conditionalFormatting>
  <conditionalFormatting sqref="AE1:AE69">
    <cfRule type="iconSet" priority="1">
      <iconSet iconSet="3Arrows">
        <cfvo type="percent" val="0"/>
        <cfvo type="num" val="0"/>
        <cfvo type="num" val="0"/>
      </iconSet>
    </cfRule>
  </conditionalFormatting>
  <hyperlinks>
    <hyperlink ref="A3" location="ACTIVE!A1" display="Back"/>
  </hyperlinks>
  <pageMargins left="0.7" right="0.7" top="0.75" bottom="0.75" header="0.3" footer="0.3"/>
  <pageSetup orientation="portrait" horizontalDpi="1200" verticalDpi="1200" r:id="rId1"/>
  <drawing r:id="rId2"/>
  <extLst>
    <ext xmlns:x14="http://schemas.microsoft.com/office/spreadsheetml/2009/9/main" uri="{78C0D931-6437-407d-A8EE-F0AAD7539E65}">
      <x14:conditionalFormattings>
        <x14:conditionalFormatting xmlns:xm="http://schemas.microsoft.com/office/excel/2006/main">
          <x14:cfRule type="dataBar" id="{75E8698F-0213-4831-AF39-04C38F26C73F}">
            <x14:dataBar minLength="0" maxLength="100" border="1" negativeBarBorderColorSameAsPositive="0">
              <x14:cfvo type="autoMin"/>
              <x14:cfvo type="autoMax"/>
              <x14:borderColor rgb="FFFF555A"/>
              <x14:negativeFillColor rgb="FFFF0000"/>
              <x14:negativeBorderColor rgb="FFFF0000"/>
              <x14:axisColor rgb="FF000000"/>
            </x14:dataBar>
          </x14:cfRule>
          <xm:sqref>AD1:AD69</xm:sqref>
        </x14:conditionalFormatting>
      </x14:conditionalFormattings>
    </ext>
  </extLst>
</worksheet>
</file>

<file path=xl/worksheets/sheet1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0"/>
  <dimension ref="A1:AE69"/>
  <sheetViews>
    <sheetView workbookViewId="0">
      <pane ySplit="1" topLeftCell="A2" activePane="bottomLeft" state="frozen"/>
      <selection activeCell="A2" sqref="A2"/>
      <selection pane="bottomLeft" activeCell="A3" sqref="A3"/>
    </sheetView>
  </sheetViews>
  <sheetFormatPr defaultRowHeight="15" x14ac:dyDescent="0.25"/>
  <cols>
    <col min="4" max="6" width="9.140625" style="2"/>
    <col min="9" max="11" width="9.140625" style="2"/>
    <col min="15" max="15" width="13.28515625" bestFit="1" customWidth="1"/>
    <col min="16" max="16" width="10.140625" style="49" bestFit="1" customWidth="1"/>
    <col min="17" max="17" width="12.7109375" bestFit="1" customWidth="1"/>
    <col min="20" max="20" width="18.5703125" style="131" bestFit="1" customWidth="1"/>
    <col min="21" max="21" width="33.42578125" bestFit="1" customWidth="1"/>
    <col min="23" max="23" width="13.28515625" style="49" customWidth="1"/>
    <col min="24" max="24" width="8" customWidth="1"/>
    <col min="25" max="27" width="6" customWidth="1"/>
    <col min="28" max="28" width="10.140625" bestFit="1" customWidth="1"/>
    <col min="29" max="29" width="7.140625" customWidth="1"/>
    <col min="30" max="30" width="11.5703125" customWidth="1"/>
    <col min="31" max="31" width="12.140625" customWidth="1"/>
  </cols>
  <sheetData>
    <row r="1" spans="1:31" s="15" customFormat="1" x14ac:dyDescent="0.25">
      <c r="A1" s="15" t="s">
        <v>1</v>
      </c>
      <c r="B1" s="15" t="s">
        <v>2</v>
      </c>
      <c r="C1" s="15" t="s">
        <v>4</v>
      </c>
      <c r="D1" s="26" t="s">
        <v>5</v>
      </c>
      <c r="E1" s="26" t="s">
        <v>108</v>
      </c>
      <c r="F1" s="26" t="s">
        <v>60</v>
      </c>
      <c r="G1" s="15" t="s">
        <v>3</v>
      </c>
      <c r="H1" s="15" t="s">
        <v>6</v>
      </c>
      <c r="I1" s="26" t="s">
        <v>7</v>
      </c>
      <c r="J1" s="26" t="s">
        <v>107</v>
      </c>
      <c r="K1" s="26" t="s">
        <v>61</v>
      </c>
      <c r="L1" s="15" t="s">
        <v>82</v>
      </c>
      <c r="M1" s="15" t="s">
        <v>38</v>
      </c>
      <c r="P1" s="49"/>
      <c r="Q1"/>
      <c r="T1" s="129" t="s">
        <v>112</v>
      </c>
      <c r="W1" s="137" t="s">
        <v>145</v>
      </c>
      <c r="X1" s="138" t="s">
        <v>146</v>
      </c>
      <c r="Y1" s="138" t="s">
        <v>147</v>
      </c>
      <c r="Z1" s="138" t="s">
        <v>148</v>
      </c>
      <c r="AA1" s="138" t="s">
        <v>149</v>
      </c>
      <c r="AB1" s="138" t="s">
        <v>150</v>
      </c>
      <c r="AC1" s="138" t="s">
        <v>151</v>
      </c>
      <c r="AD1" s="15" t="s">
        <v>221</v>
      </c>
      <c r="AE1" s="15" t="s">
        <v>223</v>
      </c>
    </row>
    <row r="2" spans="1:31" x14ac:dyDescent="0.25">
      <c r="A2" s="6" t="s">
        <v>10</v>
      </c>
      <c r="B2" s="1">
        <v>42146</v>
      </c>
      <c r="C2">
        <v>100</v>
      </c>
      <c r="D2" s="2">
        <v>13.1</v>
      </c>
      <c r="E2" s="2">
        <v>0</v>
      </c>
      <c r="F2" s="2">
        <f>C2*D2</f>
        <v>1310</v>
      </c>
      <c r="G2" s="106">
        <v>42199</v>
      </c>
      <c r="H2" s="7">
        <v>52</v>
      </c>
      <c r="I2" s="60">
        <v>10.7</v>
      </c>
      <c r="J2" s="60">
        <v>0.01</v>
      </c>
      <c r="K2" s="60">
        <f>H2*I2-J2</f>
        <v>556.39</v>
      </c>
      <c r="L2" s="1">
        <v>42241</v>
      </c>
      <c r="M2" s="3">
        <v>12</v>
      </c>
      <c r="O2" s="15" t="s">
        <v>57</v>
      </c>
      <c r="Q2">
        <f>C16-H16</f>
        <v>600</v>
      </c>
      <c r="T2" s="130">
        <v>42275</v>
      </c>
      <c r="U2" t="s">
        <v>243</v>
      </c>
      <c r="W2" s="139">
        <v>42278</v>
      </c>
      <c r="X2" s="13">
        <v>9.7100000000000009</v>
      </c>
      <c r="Y2" s="13">
        <v>9.85</v>
      </c>
      <c r="Z2" s="13">
        <v>9.19</v>
      </c>
      <c r="AA2" s="13">
        <v>9.26</v>
      </c>
      <c r="AB2" s="140">
        <v>36835700</v>
      </c>
      <c r="AC2" s="13">
        <v>9.26</v>
      </c>
      <c r="AD2" s="2">
        <f>Y2-Z2</f>
        <v>0.66000000000000014</v>
      </c>
      <c r="AE2" s="201">
        <f>AC2/AC3-1</f>
        <v>-4.1407867494824058E-2</v>
      </c>
    </row>
    <row r="3" spans="1:31" x14ac:dyDescent="0.25">
      <c r="A3" s="28" t="s">
        <v>75</v>
      </c>
      <c r="B3" s="1">
        <v>42151</v>
      </c>
      <c r="C3">
        <v>102</v>
      </c>
      <c r="D3" s="2">
        <v>12.99</v>
      </c>
      <c r="E3" s="2">
        <v>0</v>
      </c>
      <c r="F3" s="2">
        <f t="shared" ref="F3:F13" si="0">C3*D3</f>
        <v>1324.98</v>
      </c>
      <c r="G3" s="106">
        <v>42235</v>
      </c>
      <c r="H3" s="7">
        <v>150</v>
      </c>
      <c r="I3" s="60">
        <v>9.41</v>
      </c>
      <c r="J3" s="60">
        <v>0.03</v>
      </c>
      <c r="K3" s="60">
        <f>H3*I3-J3</f>
        <v>1411.47</v>
      </c>
      <c r="O3" s="15" t="s">
        <v>58</v>
      </c>
      <c r="Q3" s="2">
        <f>(F16-K16-M16)/Q2</f>
        <v>11.168016666666668</v>
      </c>
      <c r="T3" s="130"/>
      <c r="W3" s="139">
        <v>42277</v>
      </c>
      <c r="X3" s="13">
        <v>9.61</v>
      </c>
      <c r="Y3" s="13">
        <v>9.7100000000000009</v>
      </c>
      <c r="Z3" s="13">
        <v>9.43</v>
      </c>
      <c r="AA3" s="13">
        <v>9.66</v>
      </c>
      <c r="AB3" s="140">
        <v>41445800</v>
      </c>
      <c r="AC3" s="13">
        <v>9.66</v>
      </c>
      <c r="AD3" s="2">
        <f>Y3-Z3</f>
        <v>0.28000000000000114</v>
      </c>
      <c r="AE3" s="201">
        <f>AC3/AC4-1</f>
        <v>2.2222222222222365E-2</v>
      </c>
    </row>
    <row r="4" spans="1:31" x14ac:dyDescent="0.25">
      <c r="B4" s="1">
        <v>42152</v>
      </c>
      <c r="C4">
        <v>50</v>
      </c>
      <c r="D4" s="2">
        <v>12.94</v>
      </c>
      <c r="E4" s="2">
        <v>0</v>
      </c>
      <c r="F4" s="2">
        <f t="shared" si="0"/>
        <v>647</v>
      </c>
      <c r="G4" s="106">
        <v>42256</v>
      </c>
      <c r="H4" s="125">
        <v>300</v>
      </c>
      <c r="I4" s="60">
        <v>9.6999999999999993</v>
      </c>
      <c r="J4" s="60">
        <v>0.05</v>
      </c>
      <c r="K4" s="60">
        <f>H4*I4-J4</f>
        <v>2909.95</v>
      </c>
      <c r="O4" s="15" t="s">
        <v>66</v>
      </c>
      <c r="Q4" s="78">
        <v>9.52</v>
      </c>
      <c r="T4" s="184">
        <v>42285</v>
      </c>
      <c r="U4" t="s">
        <v>125</v>
      </c>
      <c r="W4" s="139">
        <v>42276</v>
      </c>
      <c r="X4" s="13">
        <v>9.6199999999999992</v>
      </c>
      <c r="Y4" s="13">
        <v>9.77</v>
      </c>
      <c r="Z4" s="13">
        <v>9.36</v>
      </c>
      <c r="AA4" s="13">
        <v>9.4499999999999993</v>
      </c>
      <c r="AB4" s="140">
        <v>39295900</v>
      </c>
      <c r="AC4" s="13">
        <v>9.4499999999999993</v>
      </c>
      <c r="AD4" s="2">
        <f t="shared" ref="AD4:AD67" si="1">Y4-Z4</f>
        <v>0.41000000000000014</v>
      </c>
      <c r="AE4" s="201">
        <f t="shared" ref="AE4:AE67" si="2">AC4/AC5-1</f>
        <v>-1.4598540145985495E-2</v>
      </c>
    </row>
    <row r="5" spans="1:31" x14ac:dyDescent="0.25">
      <c r="B5" s="1">
        <v>42166</v>
      </c>
      <c r="C5">
        <v>48</v>
      </c>
      <c r="D5" s="2">
        <v>12.3</v>
      </c>
      <c r="E5" s="2">
        <v>0</v>
      </c>
      <c r="F5" s="2">
        <f t="shared" si="0"/>
        <v>590.40000000000009</v>
      </c>
      <c r="O5" s="15" t="s">
        <v>67</v>
      </c>
      <c r="Q5" s="3">
        <f>Q4*Q2</f>
        <v>5712</v>
      </c>
      <c r="W5" s="139">
        <v>42275</v>
      </c>
      <c r="X5" s="13">
        <v>9.4600000000000009</v>
      </c>
      <c r="Y5" s="13">
        <v>9.64</v>
      </c>
      <c r="Z5" s="13">
        <v>9.1999999999999993</v>
      </c>
      <c r="AA5" s="13">
        <v>9.59</v>
      </c>
      <c r="AB5" s="140">
        <v>95268500</v>
      </c>
      <c r="AC5" s="13">
        <v>9.59</v>
      </c>
      <c r="AD5" s="2">
        <f t="shared" si="1"/>
        <v>0.44000000000000128</v>
      </c>
      <c r="AE5" s="201">
        <f t="shared" si="2"/>
        <v>5.7331863285556839E-2</v>
      </c>
    </row>
    <row r="6" spans="1:31" x14ac:dyDescent="0.25">
      <c r="B6" s="106">
        <v>42180</v>
      </c>
      <c r="C6" s="7">
        <v>50</v>
      </c>
      <c r="D6" s="60">
        <v>11.7</v>
      </c>
      <c r="E6" s="60">
        <v>0</v>
      </c>
      <c r="F6" s="60">
        <f t="shared" si="0"/>
        <v>585</v>
      </c>
      <c r="O6" s="15" t="s">
        <v>64</v>
      </c>
      <c r="Q6" s="2">
        <f>Q3*Q2</f>
        <v>6700.8100000000013</v>
      </c>
      <c r="W6" s="139">
        <v>42272</v>
      </c>
      <c r="X6" s="13">
        <v>9.25</v>
      </c>
      <c r="Y6" s="13">
        <v>9.2899999999999991</v>
      </c>
      <c r="Z6" s="13">
        <v>8.9600000000000009</v>
      </c>
      <c r="AA6" s="13">
        <v>9.07</v>
      </c>
      <c r="AB6" s="140">
        <v>18989200</v>
      </c>
      <c r="AC6" s="13">
        <v>9.07</v>
      </c>
      <c r="AD6" s="2">
        <f t="shared" si="1"/>
        <v>0.32999999999999829</v>
      </c>
      <c r="AE6" s="201">
        <f t="shared" si="2"/>
        <v>-1.1982570806100101E-2</v>
      </c>
    </row>
    <row r="7" spans="1:31" x14ac:dyDescent="0.25">
      <c r="B7" s="1">
        <v>42198</v>
      </c>
      <c r="C7">
        <v>50</v>
      </c>
      <c r="D7" s="2">
        <v>10.5</v>
      </c>
      <c r="E7" s="2">
        <v>0</v>
      </c>
      <c r="F7" s="2">
        <f t="shared" si="0"/>
        <v>525</v>
      </c>
      <c r="O7" s="15" t="s">
        <v>65</v>
      </c>
      <c r="Q7" s="2">
        <f>Q5-Q6</f>
        <v>-988.81000000000131</v>
      </c>
      <c r="R7" s="217" t="s">
        <v>237</v>
      </c>
      <c r="W7" s="139">
        <v>42271</v>
      </c>
      <c r="X7" s="13">
        <v>9.07</v>
      </c>
      <c r="Y7" s="13">
        <v>9.26</v>
      </c>
      <c r="Z7" s="13">
        <v>8.86</v>
      </c>
      <c r="AA7" s="13">
        <v>9.18</v>
      </c>
      <c r="AB7" s="140">
        <v>25680500</v>
      </c>
      <c r="AC7" s="13">
        <v>9.18</v>
      </c>
      <c r="AD7" s="2">
        <f t="shared" si="1"/>
        <v>0.40000000000000036</v>
      </c>
      <c r="AE7" s="201">
        <f t="shared" si="2"/>
        <v>-2.1739130434782483E-3</v>
      </c>
    </row>
    <row r="8" spans="1:31" x14ac:dyDescent="0.25">
      <c r="B8" s="106">
        <v>42205</v>
      </c>
      <c r="C8" s="7">
        <v>20</v>
      </c>
      <c r="D8" s="60">
        <v>10.56</v>
      </c>
      <c r="E8" s="60">
        <v>0</v>
      </c>
      <c r="F8" s="60">
        <f t="shared" si="0"/>
        <v>211.20000000000002</v>
      </c>
      <c r="W8" s="139">
        <v>42270</v>
      </c>
      <c r="X8" s="13">
        <v>9.58</v>
      </c>
      <c r="Y8" s="13">
        <v>9.59</v>
      </c>
      <c r="Z8" s="13">
        <v>9.19</v>
      </c>
      <c r="AA8" s="13">
        <v>9.1999999999999993</v>
      </c>
      <c r="AB8" s="140">
        <v>20923500</v>
      </c>
      <c r="AC8" s="13">
        <v>9.1999999999999993</v>
      </c>
      <c r="AD8" s="2">
        <f t="shared" si="1"/>
        <v>0.40000000000000036</v>
      </c>
      <c r="AE8" s="201">
        <f t="shared" si="2"/>
        <v>-3.1578947368421151E-2</v>
      </c>
    </row>
    <row r="9" spans="1:31" x14ac:dyDescent="0.25">
      <c r="B9" s="106">
        <v>42208</v>
      </c>
      <c r="C9" s="7">
        <v>32</v>
      </c>
      <c r="D9" s="60">
        <v>10.220000000000001</v>
      </c>
      <c r="E9" s="60">
        <v>0</v>
      </c>
      <c r="F9" s="60">
        <f t="shared" si="0"/>
        <v>327.04000000000002</v>
      </c>
      <c r="W9" s="139">
        <v>42269</v>
      </c>
      <c r="X9" s="13">
        <v>9.6</v>
      </c>
      <c r="Y9" s="13">
        <v>9.6300000000000008</v>
      </c>
      <c r="Z9" s="13">
        <v>9.3800000000000008</v>
      </c>
      <c r="AA9" s="13">
        <v>9.5</v>
      </c>
      <c r="AB9" s="140">
        <v>25283600</v>
      </c>
      <c r="AC9" s="13">
        <v>9.5</v>
      </c>
      <c r="AD9" s="2">
        <f t="shared" si="1"/>
        <v>0.25</v>
      </c>
      <c r="AE9" s="201">
        <f t="shared" si="2"/>
        <v>-4.0404040404040442E-2</v>
      </c>
    </row>
    <row r="10" spans="1:31" x14ac:dyDescent="0.25">
      <c r="B10" s="108">
        <v>42230</v>
      </c>
      <c r="C10" s="4">
        <v>100</v>
      </c>
      <c r="D10" s="3">
        <v>9.58</v>
      </c>
      <c r="E10" s="3">
        <v>0</v>
      </c>
      <c r="F10" s="3">
        <f t="shared" si="0"/>
        <v>958</v>
      </c>
      <c r="W10" s="139">
        <v>42268</v>
      </c>
      <c r="X10" s="13">
        <v>9.98</v>
      </c>
      <c r="Y10" s="13">
        <v>10.1</v>
      </c>
      <c r="Z10" s="13">
        <v>9.9</v>
      </c>
      <c r="AA10" s="13">
        <v>9.9</v>
      </c>
      <c r="AB10" s="140">
        <v>17627900</v>
      </c>
      <c r="AC10" s="13">
        <v>9.9</v>
      </c>
      <c r="AD10" s="2">
        <f t="shared" si="1"/>
        <v>0.19999999999999929</v>
      </c>
      <c r="AE10" s="201">
        <f t="shared" si="2"/>
        <v>-7.0210631895687436E-3</v>
      </c>
    </row>
    <row r="11" spans="1:31" x14ac:dyDescent="0.25">
      <c r="B11" s="108">
        <v>42233</v>
      </c>
      <c r="C11" s="4">
        <v>150</v>
      </c>
      <c r="D11" s="3">
        <v>9.3000000000000007</v>
      </c>
      <c r="E11" s="3">
        <v>0</v>
      </c>
      <c r="F11" s="3">
        <f t="shared" si="0"/>
        <v>1395</v>
      </c>
      <c r="W11" s="139">
        <v>42265</v>
      </c>
      <c r="X11" s="13">
        <v>9.85</v>
      </c>
      <c r="Y11" s="13">
        <v>10.029999999999999</v>
      </c>
      <c r="Z11" s="13">
        <v>9.76</v>
      </c>
      <c r="AA11" s="13">
        <v>9.9700000000000006</v>
      </c>
      <c r="AB11" s="140">
        <v>28921100</v>
      </c>
      <c r="AC11" s="13">
        <v>9.9700000000000006</v>
      </c>
      <c r="AD11" s="2">
        <f t="shared" si="1"/>
        <v>0.26999999999999957</v>
      </c>
      <c r="AE11" s="201">
        <f t="shared" si="2"/>
        <v>2.0100502512563345E-3</v>
      </c>
    </row>
    <row r="12" spans="1:31" x14ac:dyDescent="0.25">
      <c r="B12" s="106">
        <v>42240</v>
      </c>
      <c r="C12" s="7">
        <v>200</v>
      </c>
      <c r="D12" s="60">
        <v>9.2100000000000009</v>
      </c>
      <c r="E12" s="60">
        <v>0</v>
      </c>
      <c r="F12" s="60">
        <f t="shared" si="0"/>
        <v>1842.0000000000002</v>
      </c>
      <c r="W12" s="139">
        <v>42264</v>
      </c>
      <c r="X12" s="13">
        <v>9.81</v>
      </c>
      <c r="Y12" s="13">
        <v>10.16</v>
      </c>
      <c r="Z12" s="13">
        <v>9.75</v>
      </c>
      <c r="AA12" s="13">
        <v>9.9499999999999993</v>
      </c>
      <c r="AB12" s="140">
        <v>24427200</v>
      </c>
      <c r="AC12" s="13">
        <v>9.9499999999999993</v>
      </c>
      <c r="AD12" s="2">
        <f t="shared" si="1"/>
        <v>0.41000000000000014</v>
      </c>
      <c r="AE12" s="201">
        <f t="shared" si="2"/>
        <v>9.1277890466532341E-3</v>
      </c>
    </row>
    <row r="13" spans="1:31" x14ac:dyDescent="0.25">
      <c r="B13" s="106">
        <v>42272</v>
      </c>
      <c r="C13" s="7">
        <v>100</v>
      </c>
      <c r="D13" s="60">
        <v>9.4499999999999993</v>
      </c>
      <c r="E13" s="60">
        <v>0</v>
      </c>
      <c r="F13" s="60">
        <f t="shared" si="0"/>
        <v>944.99999999999989</v>
      </c>
      <c r="W13" s="139">
        <v>42263</v>
      </c>
      <c r="X13" s="13">
        <v>9.6999999999999993</v>
      </c>
      <c r="Y13" s="13">
        <v>9.8800000000000008</v>
      </c>
      <c r="Z13" s="13">
        <v>9.6999999999999993</v>
      </c>
      <c r="AA13" s="13">
        <v>9.86</v>
      </c>
      <c r="AB13" s="140">
        <v>19872400</v>
      </c>
      <c r="AC13" s="13">
        <v>9.86</v>
      </c>
      <c r="AD13" s="2">
        <f t="shared" si="1"/>
        <v>0.18000000000000149</v>
      </c>
      <c r="AE13" s="201">
        <f t="shared" si="2"/>
        <v>2.388369678089286E-2</v>
      </c>
    </row>
    <row r="14" spans="1:31" x14ac:dyDescent="0.25">
      <c r="B14" s="106">
        <v>42275</v>
      </c>
      <c r="C14" s="7">
        <v>100</v>
      </c>
      <c r="D14" s="60">
        <v>9.3000000000000007</v>
      </c>
      <c r="E14" s="60">
        <v>0</v>
      </c>
      <c r="F14" s="60">
        <f t="shared" ref="F14" si="3">C14*D14</f>
        <v>930.00000000000011</v>
      </c>
      <c r="T14" s="129"/>
      <c r="U14" s="15"/>
      <c r="W14" s="139">
        <v>42262</v>
      </c>
      <c r="X14" s="13">
        <v>9.39</v>
      </c>
      <c r="Y14" s="13">
        <v>9.7100000000000009</v>
      </c>
      <c r="Z14" s="13">
        <v>9.3699999999999992</v>
      </c>
      <c r="AA14" s="13">
        <v>9.6300000000000008</v>
      </c>
      <c r="AB14" s="140">
        <v>17928800</v>
      </c>
      <c r="AC14" s="13">
        <v>9.6300000000000008</v>
      </c>
      <c r="AD14" s="2">
        <f t="shared" si="1"/>
        <v>0.34000000000000163</v>
      </c>
      <c r="AE14" s="201">
        <f t="shared" si="2"/>
        <v>2.6652452025586415E-2</v>
      </c>
    </row>
    <row r="15" spans="1:31" x14ac:dyDescent="0.25">
      <c r="F15" s="3"/>
      <c r="W15" s="139">
        <v>42261</v>
      </c>
      <c r="X15" s="13">
        <v>9.58</v>
      </c>
      <c r="Y15" s="13">
        <v>9.61</v>
      </c>
      <c r="Z15" s="13">
        <v>9.32</v>
      </c>
      <c r="AA15" s="13">
        <v>9.3800000000000008</v>
      </c>
      <c r="AB15" s="140">
        <v>31110300</v>
      </c>
      <c r="AC15" s="13">
        <v>9.3800000000000008</v>
      </c>
      <c r="AD15" s="2">
        <f t="shared" si="1"/>
        <v>0.28999999999999915</v>
      </c>
      <c r="AE15" s="201">
        <f t="shared" si="2"/>
        <v>-2.797927461139893E-2</v>
      </c>
    </row>
    <row r="16" spans="1:31" x14ac:dyDescent="0.25">
      <c r="A16" s="47" t="s">
        <v>87</v>
      </c>
      <c r="B16" s="18"/>
      <c r="C16" s="18">
        <f>SUM(C2:C15)</f>
        <v>1102</v>
      </c>
      <c r="D16" s="23"/>
      <c r="E16" s="23"/>
      <c r="F16" s="23">
        <f>SUM(F2:F15)</f>
        <v>11590.62</v>
      </c>
      <c r="G16" s="18"/>
      <c r="H16" s="18">
        <f>SUM(H2:H15)</f>
        <v>502</v>
      </c>
      <c r="I16" s="23"/>
      <c r="J16" s="23"/>
      <c r="K16" s="23">
        <f>SUM(K2:K15)</f>
        <v>4877.8099999999995</v>
      </c>
      <c r="L16" s="23"/>
      <c r="M16" s="23">
        <f>SUM(M2:M15)</f>
        <v>12</v>
      </c>
      <c r="W16" s="139">
        <v>42258</v>
      </c>
      <c r="X16" s="13">
        <v>9.6</v>
      </c>
      <c r="Y16" s="13">
        <v>9.75</v>
      </c>
      <c r="Z16" s="13">
        <v>9.5399999999999991</v>
      </c>
      <c r="AA16" s="13">
        <v>9.65</v>
      </c>
      <c r="AB16" s="140">
        <v>19493400</v>
      </c>
      <c r="AC16" s="13">
        <v>9.65</v>
      </c>
      <c r="AD16" s="2">
        <f t="shared" si="1"/>
        <v>0.21000000000000085</v>
      </c>
      <c r="AE16" s="201">
        <f t="shared" si="2"/>
        <v>2.0768431983384517E-3</v>
      </c>
    </row>
    <row r="17" spans="7:31" x14ac:dyDescent="0.25">
      <c r="W17" s="139">
        <v>42257</v>
      </c>
      <c r="X17" s="13">
        <v>9.56</v>
      </c>
      <c r="Y17" s="13">
        <v>9.7200000000000006</v>
      </c>
      <c r="Z17" s="13">
        <v>9.51</v>
      </c>
      <c r="AA17" s="13">
        <v>9.6300000000000008</v>
      </c>
      <c r="AB17" s="140">
        <v>29476300</v>
      </c>
      <c r="AC17" s="13">
        <v>9.6300000000000008</v>
      </c>
      <c r="AD17" s="2">
        <f t="shared" si="1"/>
        <v>0.21000000000000085</v>
      </c>
      <c r="AE17" s="201">
        <f t="shared" si="2"/>
        <v>6.2695924764890609E-3</v>
      </c>
    </row>
    <row r="18" spans="7:31" x14ac:dyDescent="0.25">
      <c r="W18" s="139">
        <v>42256</v>
      </c>
      <c r="X18" s="13">
        <v>9.92</v>
      </c>
      <c r="Y18" s="13">
        <v>9.94</v>
      </c>
      <c r="Z18" s="13">
        <v>9.5299999999999994</v>
      </c>
      <c r="AA18" s="13">
        <v>9.57</v>
      </c>
      <c r="AB18" s="140">
        <v>29318000</v>
      </c>
      <c r="AC18" s="13">
        <v>9.57</v>
      </c>
      <c r="AD18" s="2">
        <f t="shared" si="1"/>
        <v>0.41000000000000014</v>
      </c>
      <c r="AE18" s="201">
        <f t="shared" si="2"/>
        <v>-1.5432098765432167E-2</v>
      </c>
    </row>
    <row r="19" spans="7:31" x14ac:dyDescent="0.25">
      <c r="W19" s="139">
        <v>42255</v>
      </c>
      <c r="X19" s="13">
        <v>9.8699999999999992</v>
      </c>
      <c r="Y19" s="13">
        <v>9.8699999999999992</v>
      </c>
      <c r="Z19" s="13">
        <v>9.6</v>
      </c>
      <c r="AA19" s="13">
        <v>9.7200000000000006</v>
      </c>
      <c r="AB19" s="140">
        <v>17975500</v>
      </c>
      <c r="AC19" s="13">
        <v>9.7200000000000006</v>
      </c>
      <c r="AD19" s="2">
        <f t="shared" si="1"/>
        <v>0.26999999999999957</v>
      </c>
      <c r="AE19" s="201">
        <f t="shared" si="2"/>
        <v>2.423603793466822E-2</v>
      </c>
    </row>
    <row r="20" spans="7:31" x14ac:dyDescent="0.25">
      <c r="W20" s="139">
        <v>42251</v>
      </c>
      <c r="X20" s="13">
        <v>9.39</v>
      </c>
      <c r="Y20" s="13">
        <v>9.64</v>
      </c>
      <c r="Z20" s="13">
        <v>9.3000000000000007</v>
      </c>
      <c r="AA20" s="13">
        <v>9.49</v>
      </c>
      <c r="AB20" s="140">
        <v>48097800</v>
      </c>
      <c r="AC20" s="13">
        <v>9.49</v>
      </c>
      <c r="AD20" s="2">
        <f t="shared" si="1"/>
        <v>0.33999999999999986</v>
      </c>
      <c r="AE20" s="201">
        <f t="shared" si="2"/>
        <v>-8.3594566353186739E-3</v>
      </c>
    </row>
    <row r="21" spans="7:31" x14ac:dyDescent="0.25">
      <c r="G21" s="2"/>
      <c r="W21" s="139">
        <v>42250</v>
      </c>
      <c r="X21" s="13">
        <v>9.4</v>
      </c>
      <c r="Y21" s="13">
        <v>9.75</v>
      </c>
      <c r="Z21" s="13">
        <v>9.35</v>
      </c>
      <c r="AA21" s="13">
        <v>9.57</v>
      </c>
      <c r="AB21" s="140">
        <v>28178300</v>
      </c>
      <c r="AC21" s="13">
        <v>9.57</v>
      </c>
      <c r="AD21" s="2">
        <f t="shared" si="1"/>
        <v>0.40000000000000036</v>
      </c>
      <c r="AE21" s="201">
        <f t="shared" si="2"/>
        <v>2.682403433476388E-2</v>
      </c>
    </row>
    <row r="22" spans="7:31" x14ac:dyDescent="0.25">
      <c r="W22" s="139">
        <v>42249</v>
      </c>
      <c r="X22" s="13">
        <v>9.39</v>
      </c>
      <c r="Y22" s="13">
        <v>9.39</v>
      </c>
      <c r="Z22" s="13">
        <v>9.01</v>
      </c>
      <c r="AA22" s="13">
        <v>9.32</v>
      </c>
      <c r="AB22" s="140">
        <v>40290600</v>
      </c>
      <c r="AC22" s="13">
        <v>9.32</v>
      </c>
      <c r="AD22" s="2">
        <f t="shared" si="1"/>
        <v>0.38000000000000078</v>
      </c>
      <c r="AE22" s="201">
        <f t="shared" si="2"/>
        <v>1.0845986984815648E-2</v>
      </c>
    </row>
    <row r="23" spans="7:31" x14ac:dyDescent="0.25">
      <c r="W23" s="139">
        <v>42248</v>
      </c>
      <c r="X23" s="13">
        <v>9.15</v>
      </c>
      <c r="Y23" s="13">
        <v>9.32</v>
      </c>
      <c r="Z23" s="13">
        <v>9.07</v>
      </c>
      <c r="AA23" s="13">
        <v>9.2200000000000006</v>
      </c>
      <c r="AB23" s="140">
        <v>32615500</v>
      </c>
      <c r="AC23" s="13">
        <v>9.2200000000000006</v>
      </c>
      <c r="AD23" s="2">
        <f t="shared" si="1"/>
        <v>0.25</v>
      </c>
      <c r="AE23" s="201">
        <f t="shared" si="2"/>
        <v>-2.4338624338624215E-2</v>
      </c>
    </row>
    <row r="24" spans="7:31" x14ac:dyDescent="0.25">
      <c r="W24" s="139">
        <v>42247</v>
      </c>
      <c r="X24" s="13">
        <v>9.27</v>
      </c>
      <c r="Y24" s="13">
        <v>9.5299999999999994</v>
      </c>
      <c r="Z24" s="13">
        <v>9.2200000000000006</v>
      </c>
      <c r="AA24" s="13">
        <v>9.4499999999999993</v>
      </c>
      <c r="AB24" s="140">
        <v>30435400</v>
      </c>
      <c r="AC24" s="13">
        <v>9.4499999999999993</v>
      </c>
      <c r="AD24" s="2">
        <f t="shared" si="1"/>
        <v>0.30999999999999872</v>
      </c>
      <c r="AE24" s="201">
        <f t="shared" si="2"/>
        <v>4.2507970244420878E-3</v>
      </c>
    </row>
    <row r="25" spans="7:31" x14ac:dyDescent="0.25">
      <c r="W25" s="139">
        <v>42244</v>
      </c>
      <c r="X25" s="13">
        <v>8.8800000000000008</v>
      </c>
      <c r="Y25" s="13">
        <v>9.42</v>
      </c>
      <c r="Z25" s="13">
        <v>8.8000000000000007</v>
      </c>
      <c r="AA25" s="13">
        <v>9.41</v>
      </c>
      <c r="AB25" s="140">
        <v>42041400</v>
      </c>
      <c r="AC25" s="13">
        <v>9.41</v>
      </c>
      <c r="AD25" s="2">
        <f t="shared" si="1"/>
        <v>0.61999999999999922</v>
      </c>
      <c r="AE25" s="201">
        <f t="shared" si="2"/>
        <v>6.207674943566599E-2</v>
      </c>
    </row>
    <row r="26" spans="7:31" x14ac:dyDescent="0.25">
      <c r="W26" s="139">
        <v>42243</v>
      </c>
      <c r="X26" s="13">
        <v>8.4</v>
      </c>
      <c r="Y26" s="13">
        <v>8.92</v>
      </c>
      <c r="Z26" s="13">
        <v>8.3800000000000008</v>
      </c>
      <c r="AA26" s="13">
        <v>8.86</v>
      </c>
      <c r="AB26" s="140">
        <v>27250500</v>
      </c>
      <c r="AC26" s="13">
        <v>8.86</v>
      </c>
      <c r="AD26" s="2">
        <f t="shared" si="1"/>
        <v>0.53999999999999915</v>
      </c>
      <c r="AE26" s="201">
        <f t="shared" si="2"/>
        <v>7.2639225181597933E-2</v>
      </c>
    </row>
    <row r="27" spans="7:31" x14ac:dyDescent="0.25">
      <c r="W27" s="139">
        <v>42242</v>
      </c>
      <c r="X27" s="13">
        <v>8.26</v>
      </c>
      <c r="Y27" s="13">
        <v>8.2899999999999991</v>
      </c>
      <c r="Z27" s="13">
        <v>8.02</v>
      </c>
      <c r="AA27" s="13">
        <v>8.26</v>
      </c>
      <c r="AB27" s="140">
        <v>27639500</v>
      </c>
      <c r="AC27" s="13">
        <v>8.26</v>
      </c>
      <c r="AD27" s="2">
        <f t="shared" si="1"/>
        <v>0.26999999999999957</v>
      </c>
      <c r="AE27" s="201">
        <f t="shared" si="2"/>
        <v>1.8495684340320562E-2</v>
      </c>
    </row>
    <row r="28" spans="7:31" x14ac:dyDescent="0.25">
      <c r="W28" s="139">
        <v>42241</v>
      </c>
      <c r="X28" s="13">
        <v>8.6300000000000008</v>
      </c>
      <c r="Y28" s="13">
        <v>8.66</v>
      </c>
      <c r="Z28" s="13">
        <v>8.11</v>
      </c>
      <c r="AA28" s="13">
        <v>8.11</v>
      </c>
      <c r="AB28" s="140">
        <v>26058000</v>
      </c>
      <c r="AC28" s="13">
        <v>8.11</v>
      </c>
      <c r="AD28" s="2">
        <f t="shared" si="1"/>
        <v>0.55000000000000071</v>
      </c>
      <c r="AE28" s="201">
        <f t="shared" si="2"/>
        <v>-1.0975609756097571E-2</v>
      </c>
    </row>
    <row r="29" spans="7:31" x14ac:dyDescent="0.25">
      <c r="W29" s="139">
        <v>42240</v>
      </c>
      <c r="X29" s="13">
        <v>8.1999999999999993</v>
      </c>
      <c r="Y29" s="13">
        <v>8.5399999999999991</v>
      </c>
      <c r="Z29" s="13">
        <v>7.97</v>
      </c>
      <c r="AA29" s="13">
        <v>8.1999999999999993</v>
      </c>
      <c r="AB29" s="140">
        <v>41042900</v>
      </c>
      <c r="AC29" s="13">
        <v>8.1999999999999993</v>
      </c>
      <c r="AD29" s="2">
        <f t="shared" si="1"/>
        <v>0.5699999999999994</v>
      </c>
      <c r="AE29" s="201">
        <f t="shared" si="2"/>
        <v>-6.0710194730813405E-2</v>
      </c>
    </row>
    <row r="30" spans="7:31" x14ac:dyDescent="0.25">
      <c r="W30" s="139">
        <v>42237</v>
      </c>
      <c r="X30" s="13">
        <v>8.9700000000000006</v>
      </c>
      <c r="Y30" s="13">
        <v>8.98</v>
      </c>
      <c r="Z30" s="13">
        <v>8.73</v>
      </c>
      <c r="AA30" s="13">
        <v>8.73</v>
      </c>
      <c r="AB30" s="140">
        <v>25138900</v>
      </c>
      <c r="AC30" s="13">
        <v>8.73</v>
      </c>
      <c r="AD30" s="2">
        <f t="shared" si="1"/>
        <v>0.25</v>
      </c>
      <c r="AE30" s="201">
        <f t="shared" si="2"/>
        <v>-3.322259136212613E-2</v>
      </c>
    </row>
    <row r="31" spans="7:31" x14ac:dyDescent="0.25">
      <c r="W31" s="139">
        <v>42236</v>
      </c>
      <c r="X31" s="13">
        <v>9.19</v>
      </c>
      <c r="Y31" s="13">
        <v>9.2200000000000006</v>
      </c>
      <c r="Z31" s="13">
        <v>8.98</v>
      </c>
      <c r="AA31" s="13">
        <v>9.0299999999999994</v>
      </c>
      <c r="AB31" s="140">
        <v>17657900</v>
      </c>
      <c r="AC31" s="13">
        <v>9.0299999999999994</v>
      </c>
      <c r="AD31" s="2">
        <f t="shared" si="1"/>
        <v>0.24000000000000021</v>
      </c>
      <c r="AE31" s="201">
        <f t="shared" si="2"/>
        <v>-8.7815587266739659E-3</v>
      </c>
    </row>
    <row r="32" spans="7:31" x14ac:dyDescent="0.25">
      <c r="W32" s="139">
        <v>42235</v>
      </c>
      <c r="X32" s="13">
        <v>9.18</v>
      </c>
      <c r="Y32" s="13">
        <v>9.2899999999999991</v>
      </c>
      <c r="Z32" s="13">
        <v>9.1</v>
      </c>
      <c r="AA32" s="13">
        <v>9.11</v>
      </c>
      <c r="AB32" s="140">
        <v>18581600</v>
      </c>
      <c r="AC32" s="13">
        <v>9.11</v>
      </c>
      <c r="AD32" s="2">
        <f t="shared" si="1"/>
        <v>0.1899999999999995</v>
      </c>
      <c r="AE32" s="201">
        <f t="shared" si="2"/>
        <v>-1.7259978425027023E-2</v>
      </c>
    </row>
    <row r="33" spans="15:31" x14ac:dyDescent="0.25">
      <c r="W33" s="139">
        <v>42234</v>
      </c>
      <c r="X33" s="13">
        <v>9.3000000000000007</v>
      </c>
      <c r="Y33" s="13">
        <v>9.36</v>
      </c>
      <c r="Z33" s="13">
        <v>9.24</v>
      </c>
      <c r="AA33" s="13">
        <v>9.27</v>
      </c>
      <c r="AB33" s="140">
        <v>16213100</v>
      </c>
      <c r="AC33" s="13">
        <v>9.27</v>
      </c>
      <c r="AD33" s="2">
        <f t="shared" si="1"/>
        <v>0.11999999999999922</v>
      </c>
      <c r="AE33" s="201">
        <f t="shared" si="2"/>
        <v>-1.6967126193001114E-2</v>
      </c>
    </row>
    <row r="34" spans="15:31" x14ac:dyDescent="0.25">
      <c r="W34" s="139">
        <v>42233</v>
      </c>
      <c r="X34" s="13">
        <v>9.31</v>
      </c>
      <c r="Y34" s="13">
        <v>9.49</v>
      </c>
      <c r="Z34" s="13">
        <v>9.26</v>
      </c>
      <c r="AA34" s="13">
        <v>9.43</v>
      </c>
      <c r="AB34" s="140">
        <v>9865300</v>
      </c>
      <c r="AC34" s="13">
        <v>9.43</v>
      </c>
      <c r="AD34" s="2">
        <f t="shared" si="1"/>
        <v>0.23000000000000043</v>
      </c>
      <c r="AE34" s="201">
        <f t="shared" si="2"/>
        <v>2.1253985122209329E-3</v>
      </c>
    </row>
    <row r="35" spans="15:31" x14ac:dyDescent="0.25">
      <c r="W35" s="139">
        <v>42230</v>
      </c>
      <c r="X35" s="13">
        <v>9.32</v>
      </c>
      <c r="Y35" s="13">
        <v>9.43</v>
      </c>
      <c r="Z35" s="13">
        <v>9.2799999999999994</v>
      </c>
      <c r="AA35" s="13">
        <v>9.41</v>
      </c>
      <c r="AB35" s="140">
        <v>13221600</v>
      </c>
      <c r="AC35" s="13">
        <v>9.41</v>
      </c>
      <c r="AD35" s="2">
        <f t="shared" si="1"/>
        <v>0.15000000000000036</v>
      </c>
      <c r="AE35" s="201">
        <f t="shared" si="2"/>
        <v>1.074113856068748E-2</v>
      </c>
    </row>
    <row r="36" spans="15:31" x14ac:dyDescent="0.25">
      <c r="W36" s="139">
        <v>42229</v>
      </c>
      <c r="X36" s="13">
        <v>9.52</v>
      </c>
      <c r="Y36" s="13">
        <v>9.52</v>
      </c>
      <c r="Z36" s="13">
        <v>9.3000000000000007</v>
      </c>
      <c r="AA36" s="13">
        <v>9.31</v>
      </c>
      <c r="AB36" s="140">
        <v>14429800</v>
      </c>
      <c r="AC36" s="13">
        <v>9.31</v>
      </c>
      <c r="AD36" s="2">
        <f t="shared" si="1"/>
        <v>0.21999999999999886</v>
      </c>
      <c r="AE36" s="201">
        <f t="shared" si="2"/>
        <v>-2.1030494216614071E-2</v>
      </c>
    </row>
    <row r="37" spans="15:31" x14ac:dyDescent="0.25">
      <c r="W37" s="139">
        <v>42228</v>
      </c>
      <c r="X37" s="13">
        <v>9.39</v>
      </c>
      <c r="Y37" s="13">
        <v>9.56</v>
      </c>
      <c r="Z37" s="13">
        <v>9.2799999999999994</v>
      </c>
      <c r="AA37" s="13">
        <v>9.51</v>
      </c>
      <c r="AB37" s="140">
        <v>28685600</v>
      </c>
      <c r="AC37" s="13">
        <v>9.51</v>
      </c>
      <c r="AD37" s="2">
        <f t="shared" si="1"/>
        <v>0.28000000000000114</v>
      </c>
      <c r="AE37" s="201">
        <f t="shared" si="2"/>
        <v>3.1645569620253333E-3</v>
      </c>
    </row>
    <row r="38" spans="15:31" x14ac:dyDescent="0.25">
      <c r="W38" s="139">
        <v>42227</v>
      </c>
      <c r="X38" s="13">
        <v>9.6999999999999993</v>
      </c>
      <c r="Y38" s="13">
        <v>9.74</v>
      </c>
      <c r="Z38" s="13">
        <v>9.42</v>
      </c>
      <c r="AA38" s="13">
        <v>9.48</v>
      </c>
      <c r="AB38" s="140">
        <v>39681000</v>
      </c>
      <c r="AC38" s="13">
        <v>9.48</v>
      </c>
      <c r="AD38" s="2">
        <f t="shared" si="1"/>
        <v>0.32000000000000028</v>
      </c>
      <c r="AE38" s="201">
        <f t="shared" si="2"/>
        <v>-5.9523809523809534E-2</v>
      </c>
    </row>
    <row r="39" spans="15:31" ht="20.25" thickBot="1" x14ac:dyDescent="0.35">
      <c r="O39" s="15"/>
      <c r="P39" s="272" t="s">
        <v>83</v>
      </c>
      <c r="Q39" s="272"/>
      <c r="R39" s="49"/>
      <c r="T39" s="136" t="s">
        <v>144</v>
      </c>
      <c r="W39" s="139">
        <v>42226</v>
      </c>
      <c r="X39" s="13">
        <v>9.5299999999999994</v>
      </c>
      <c r="Y39" s="13">
        <v>10.09</v>
      </c>
      <c r="Z39" s="13">
        <v>9.41</v>
      </c>
      <c r="AA39" s="13">
        <v>10.08</v>
      </c>
      <c r="AB39" s="140">
        <v>27910500</v>
      </c>
      <c r="AC39" s="13">
        <v>10.08</v>
      </c>
      <c r="AD39" s="2">
        <f t="shared" si="1"/>
        <v>0.67999999999999972</v>
      </c>
      <c r="AE39" s="201">
        <f t="shared" si="2"/>
        <v>7.1200850159404805E-2</v>
      </c>
    </row>
    <row r="40" spans="15:31" ht="15.75" thickTop="1" x14ac:dyDescent="0.25">
      <c r="O40" s="2"/>
      <c r="P40" s="128">
        <v>1.1000000000000001</v>
      </c>
      <c r="Q40" s="128">
        <f>P40*$Q$4</f>
        <v>10.472</v>
      </c>
      <c r="R40" s="49"/>
      <c r="T40" s="132" t="s">
        <v>126</v>
      </c>
      <c r="U40" s="133">
        <v>9.6300000000000008</v>
      </c>
      <c r="W40" s="139">
        <v>42223</v>
      </c>
      <c r="X40" s="13">
        <v>9.82</v>
      </c>
      <c r="Y40" s="13">
        <v>10.06</v>
      </c>
      <c r="Z40" s="13">
        <v>9.36</v>
      </c>
      <c r="AA40" s="13">
        <v>9.41</v>
      </c>
      <c r="AB40" s="140">
        <v>33190200</v>
      </c>
      <c r="AC40" s="13">
        <v>9.41</v>
      </c>
      <c r="AD40" s="2">
        <f t="shared" si="1"/>
        <v>0.70000000000000107</v>
      </c>
      <c r="AE40" s="201">
        <f t="shared" si="2"/>
        <v>-5.045408678102925E-2</v>
      </c>
    </row>
    <row r="41" spans="15:31" x14ac:dyDescent="0.25">
      <c r="O41" s="2"/>
      <c r="P41" s="128">
        <v>1.0900000000000001</v>
      </c>
      <c r="Q41" s="128">
        <f t="shared" ref="Q41:Q60" si="4">P41*$Q$4</f>
        <v>10.376800000000001</v>
      </c>
      <c r="R41" s="49"/>
      <c r="T41" s="132" t="s">
        <v>127</v>
      </c>
      <c r="U41" s="133">
        <v>9.59</v>
      </c>
      <c r="W41" s="139">
        <v>42222</v>
      </c>
      <c r="X41" s="13">
        <v>9.76</v>
      </c>
      <c r="Y41" s="13">
        <v>9.9600000000000009</v>
      </c>
      <c r="Z41" s="13">
        <v>9.64</v>
      </c>
      <c r="AA41" s="13">
        <v>9.91</v>
      </c>
      <c r="AB41" s="140">
        <v>22662000</v>
      </c>
      <c r="AC41" s="13">
        <v>9.91</v>
      </c>
      <c r="AD41" s="2">
        <f t="shared" si="1"/>
        <v>0.32000000000000028</v>
      </c>
      <c r="AE41" s="201">
        <f t="shared" si="2"/>
        <v>1.5368852459016535E-2</v>
      </c>
    </row>
    <row r="42" spans="15:31" x14ac:dyDescent="0.25">
      <c r="O42" s="2"/>
      <c r="P42" s="128">
        <v>1.08</v>
      </c>
      <c r="Q42" s="128">
        <f t="shared" si="4"/>
        <v>10.281600000000001</v>
      </c>
      <c r="R42" s="49"/>
      <c r="T42" s="132" t="s">
        <v>128</v>
      </c>
      <c r="U42" s="133" t="s">
        <v>176</v>
      </c>
      <c r="W42" s="139">
        <v>42221</v>
      </c>
      <c r="X42" s="13">
        <v>9.91</v>
      </c>
      <c r="Y42" s="13">
        <v>10.15</v>
      </c>
      <c r="Z42" s="13">
        <v>9.75</v>
      </c>
      <c r="AA42" s="13">
        <v>9.76</v>
      </c>
      <c r="AB42" s="140">
        <v>24967600</v>
      </c>
      <c r="AC42" s="13">
        <v>9.76</v>
      </c>
      <c r="AD42" s="2">
        <f t="shared" si="1"/>
        <v>0.40000000000000036</v>
      </c>
      <c r="AE42" s="201" t="e">
        <f t="shared" si="2"/>
        <v>#DIV/0!</v>
      </c>
    </row>
    <row r="43" spans="15:31" x14ac:dyDescent="0.25">
      <c r="O43" s="2"/>
      <c r="P43" s="128">
        <v>1.07</v>
      </c>
      <c r="Q43" s="128">
        <f t="shared" si="4"/>
        <v>10.186400000000001</v>
      </c>
      <c r="R43" s="128"/>
      <c r="T43" s="132" t="s">
        <v>129</v>
      </c>
      <c r="U43" s="133" t="s">
        <v>177</v>
      </c>
      <c r="W43" s="139">
        <v>42221</v>
      </c>
      <c r="X43" s="13" t="s">
        <v>152</v>
      </c>
      <c r="Y43" s="13"/>
      <c r="Z43" s="13"/>
      <c r="AA43" s="13"/>
      <c r="AB43" s="140"/>
      <c r="AC43" s="13"/>
      <c r="AD43" s="2">
        <f t="shared" si="1"/>
        <v>0</v>
      </c>
      <c r="AE43" s="201">
        <f t="shared" si="2"/>
        <v>-1</v>
      </c>
    </row>
    <row r="44" spans="15:31" x14ac:dyDescent="0.25">
      <c r="O44" s="2"/>
      <c r="P44" s="128">
        <v>1.06</v>
      </c>
      <c r="Q44" s="128">
        <f t="shared" si="4"/>
        <v>10.091200000000001</v>
      </c>
      <c r="R44" s="128"/>
      <c r="T44" s="132" t="s">
        <v>130</v>
      </c>
      <c r="U44" s="133">
        <v>13.54</v>
      </c>
      <c r="W44" s="139">
        <v>42220</v>
      </c>
      <c r="X44" s="13">
        <v>9.94</v>
      </c>
      <c r="Y44" s="13">
        <v>10.07</v>
      </c>
      <c r="Z44" s="13">
        <v>9.68</v>
      </c>
      <c r="AA44" s="13">
        <v>9.73</v>
      </c>
      <c r="AB44" s="140">
        <v>24551600</v>
      </c>
      <c r="AC44" s="13">
        <v>9.6999999999999993</v>
      </c>
      <c r="AD44" s="2">
        <f t="shared" si="1"/>
        <v>0.39000000000000057</v>
      </c>
      <c r="AE44" s="201">
        <f t="shared" si="2"/>
        <v>9.3652445369407644E-3</v>
      </c>
    </row>
    <row r="45" spans="15:31" x14ac:dyDescent="0.25">
      <c r="O45" s="2"/>
      <c r="P45" s="128">
        <v>1.05</v>
      </c>
      <c r="Q45" s="128">
        <f t="shared" si="4"/>
        <v>9.9960000000000004</v>
      </c>
      <c r="R45" s="128"/>
      <c r="T45" s="132" t="s">
        <v>131</v>
      </c>
      <c r="U45" s="133">
        <v>3.3125800000000001</v>
      </c>
      <c r="W45" s="139">
        <v>42219</v>
      </c>
      <c r="X45" s="13">
        <v>9.82</v>
      </c>
      <c r="Y45" s="13">
        <v>9.82</v>
      </c>
      <c r="Z45" s="13">
        <v>9.58</v>
      </c>
      <c r="AA45" s="13">
        <v>9.64</v>
      </c>
      <c r="AB45" s="140">
        <v>21546200</v>
      </c>
      <c r="AC45" s="13">
        <v>9.61</v>
      </c>
      <c r="AD45" s="2">
        <f t="shared" si="1"/>
        <v>0.24000000000000021</v>
      </c>
      <c r="AE45" s="201">
        <f t="shared" si="2"/>
        <v>-2.3373983739837456E-2</v>
      </c>
    </row>
    <row r="46" spans="15:31" x14ac:dyDescent="0.25">
      <c r="O46" s="2"/>
      <c r="P46" s="128">
        <v>1.04</v>
      </c>
      <c r="Q46" s="128">
        <f t="shared" si="4"/>
        <v>9.9008000000000003</v>
      </c>
      <c r="R46" s="128"/>
      <c r="T46" s="132" t="s">
        <v>132</v>
      </c>
      <c r="U46" s="134" t="s">
        <v>138</v>
      </c>
      <c r="W46" s="139">
        <v>42216</v>
      </c>
      <c r="X46" s="13">
        <v>10.09</v>
      </c>
      <c r="Y46" s="13">
        <v>10.14</v>
      </c>
      <c r="Z46" s="13">
        <v>9.86</v>
      </c>
      <c r="AA46" s="13">
        <v>9.8699999999999992</v>
      </c>
      <c r="AB46" s="140">
        <v>18334500</v>
      </c>
      <c r="AC46" s="13">
        <v>9.84</v>
      </c>
      <c r="AD46" s="2">
        <f t="shared" si="1"/>
        <v>0.28000000000000114</v>
      </c>
      <c r="AE46" s="201">
        <f t="shared" si="2"/>
        <v>-1.1055276381909507E-2</v>
      </c>
    </row>
    <row r="47" spans="15:31" x14ac:dyDescent="0.25">
      <c r="O47" s="2"/>
      <c r="P47" s="128">
        <v>1.03</v>
      </c>
      <c r="Q47" s="128">
        <f t="shared" si="4"/>
        <v>9.8056000000000001</v>
      </c>
      <c r="R47" s="128"/>
      <c r="T47" s="132"/>
      <c r="U47" s="133"/>
      <c r="W47" s="139">
        <v>42215</v>
      </c>
      <c r="X47" s="13">
        <v>10.19</v>
      </c>
      <c r="Y47" s="13">
        <v>10.25</v>
      </c>
      <c r="Z47" s="13">
        <v>9.8800000000000008</v>
      </c>
      <c r="AA47" s="13">
        <v>9.98</v>
      </c>
      <c r="AB47" s="140">
        <v>19834700</v>
      </c>
      <c r="AC47" s="13">
        <v>9.9499999999999993</v>
      </c>
      <c r="AD47" s="2">
        <f t="shared" si="1"/>
        <v>0.36999999999999922</v>
      </c>
      <c r="AE47" s="201">
        <f t="shared" si="2"/>
        <v>-1.7769002961500635E-2</v>
      </c>
    </row>
    <row r="48" spans="15:31" x14ac:dyDescent="0.25">
      <c r="O48" s="2"/>
      <c r="P48" s="128">
        <v>1.02</v>
      </c>
      <c r="Q48" s="128">
        <f t="shared" si="4"/>
        <v>9.7103999999999999</v>
      </c>
      <c r="R48" s="128"/>
      <c r="T48" s="132" t="s">
        <v>133</v>
      </c>
      <c r="U48" s="133" t="s">
        <v>178</v>
      </c>
      <c r="W48" s="139">
        <v>42214</v>
      </c>
      <c r="X48" s="13">
        <v>9.92</v>
      </c>
      <c r="Y48" s="13">
        <v>10.220000000000001</v>
      </c>
      <c r="Z48" s="13">
        <v>9.89</v>
      </c>
      <c r="AA48" s="13">
        <v>10.16</v>
      </c>
      <c r="AB48" s="140">
        <v>31605600</v>
      </c>
      <c r="AC48" s="13">
        <v>10.130000000000001</v>
      </c>
      <c r="AD48" s="2">
        <f t="shared" si="1"/>
        <v>0.33000000000000007</v>
      </c>
      <c r="AE48" s="201">
        <f t="shared" si="2"/>
        <v>2.9471544715447218E-2</v>
      </c>
    </row>
    <row r="49" spans="15:31" x14ac:dyDescent="0.25">
      <c r="O49" s="2"/>
      <c r="P49" s="128">
        <v>1.01</v>
      </c>
      <c r="Q49" s="128">
        <f t="shared" si="4"/>
        <v>9.6151999999999997</v>
      </c>
      <c r="R49" s="128"/>
      <c r="T49" s="132" t="s">
        <v>134</v>
      </c>
      <c r="U49" s="133" t="s">
        <v>139</v>
      </c>
      <c r="W49" s="139">
        <v>42213</v>
      </c>
      <c r="X49" s="13">
        <v>9.75</v>
      </c>
      <c r="Y49" s="13">
        <v>9.93</v>
      </c>
      <c r="Z49" s="13">
        <v>9.61</v>
      </c>
      <c r="AA49" s="13">
        <v>9.8699999999999992</v>
      </c>
      <c r="AB49" s="140">
        <v>27138600</v>
      </c>
      <c r="AC49" s="13">
        <v>9.84</v>
      </c>
      <c r="AD49" s="2">
        <f t="shared" si="1"/>
        <v>0.32000000000000028</v>
      </c>
      <c r="AE49" s="201">
        <f t="shared" si="2"/>
        <v>2.6068821689259725E-2</v>
      </c>
    </row>
    <row r="50" spans="15:31" x14ac:dyDescent="0.25">
      <c r="O50" s="2"/>
      <c r="P50" s="128">
        <v>1</v>
      </c>
      <c r="Q50" s="128">
        <f t="shared" si="4"/>
        <v>9.52</v>
      </c>
      <c r="R50" s="128"/>
      <c r="T50" s="132" t="s">
        <v>135</v>
      </c>
      <c r="U50" s="135">
        <v>19595512</v>
      </c>
      <c r="W50" s="139">
        <v>42212</v>
      </c>
      <c r="X50" s="13">
        <v>9.7100000000000009</v>
      </c>
      <c r="Y50" s="13">
        <v>9.99</v>
      </c>
      <c r="Z50" s="13">
        <v>9.59</v>
      </c>
      <c r="AA50" s="13">
        <v>9.6199999999999992</v>
      </c>
      <c r="AB50" s="140">
        <v>27877700</v>
      </c>
      <c r="AC50" s="13">
        <v>9.59</v>
      </c>
      <c r="AD50" s="2">
        <f t="shared" si="1"/>
        <v>0.40000000000000036</v>
      </c>
      <c r="AE50" s="201">
        <f t="shared" si="2"/>
        <v>-1.942740286298561E-2</v>
      </c>
    </row>
    <row r="51" spans="15:31" x14ac:dyDescent="0.25">
      <c r="O51" s="2"/>
      <c r="P51" s="128">
        <v>0.99</v>
      </c>
      <c r="Q51" s="128">
        <f t="shared" si="4"/>
        <v>9.4247999999999994</v>
      </c>
      <c r="R51" s="128"/>
      <c r="T51" s="132" t="s">
        <v>140</v>
      </c>
      <c r="U51" s="135">
        <v>24125700</v>
      </c>
      <c r="W51" s="139">
        <v>42209</v>
      </c>
      <c r="X51" s="13">
        <v>9.91</v>
      </c>
      <c r="Y51" s="13">
        <v>9.91</v>
      </c>
      <c r="Z51" s="13">
        <v>9.65</v>
      </c>
      <c r="AA51" s="13">
        <v>9.81</v>
      </c>
      <c r="AB51" s="140">
        <v>27614400</v>
      </c>
      <c r="AC51" s="13">
        <v>9.7799999999999994</v>
      </c>
      <c r="AD51" s="2">
        <f t="shared" si="1"/>
        <v>0.25999999999999979</v>
      </c>
      <c r="AE51" s="201">
        <f t="shared" si="2"/>
        <v>-1.5105740181268867E-2</v>
      </c>
    </row>
    <row r="52" spans="15:31" x14ac:dyDescent="0.25">
      <c r="O52" s="2"/>
      <c r="P52" s="128">
        <v>0.98</v>
      </c>
      <c r="Q52" s="128">
        <f t="shared" si="4"/>
        <v>9.3295999999999992</v>
      </c>
      <c r="R52" s="128"/>
      <c r="T52" s="132" t="s">
        <v>136</v>
      </c>
      <c r="U52" s="133" t="s">
        <v>179</v>
      </c>
      <c r="W52" s="139">
        <v>42208</v>
      </c>
      <c r="X52" s="13">
        <v>10.09</v>
      </c>
      <c r="Y52" s="13">
        <v>10.19</v>
      </c>
      <c r="Z52" s="13">
        <v>9.9</v>
      </c>
      <c r="AA52" s="13">
        <v>9.9600000000000009</v>
      </c>
      <c r="AB52" s="140">
        <v>21993800</v>
      </c>
      <c r="AC52" s="13">
        <v>9.93</v>
      </c>
      <c r="AD52" s="2">
        <f t="shared" si="1"/>
        <v>0.28999999999999915</v>
      </c>
      <c r="AE52" s="201">
        <f t="shared" si="2"/>
        <v>-3.0120481927712328E-3</v>
      </c>
    </row>
    <row r="53" spans="15:31" x14ac:dyDescent="0.25">
      <c r="O53" s="2"/>
      <c r="P53" s="128">
        <v>0.97</v>
      </c>
      <c r="Q53" s="128">
        <f t="shared" si="4"/>
        <v>9.2343999999999991</v>
      </c>
      <c r="R53" s="128"/>
      <c r="T53" s="132" t="s">
        <v>141</v>
      </c>
      <c r="U53" s="133">
        <v>20.100000000000001</v>
      </c>
      <c r="W53" s="139">
        <v>42207</v>
      </c>
      <c r="X53" s="13">
        <v>10.16</v>
      </c>
      <c r="Y53" s="13">
        <v>10.16</v>
      </c>
      <c r="Z53" s="13">
        <v>9.9600000000000009</v>
      </c>
      <c r="AA53" s="13">
        <v>9.99</v>
      </c>
      <c r="AB53" s="140">
        <v>40629000</v>
      </c>
      <c r="AC53" s="13">
        <v>9.9600000000000009</v>
      </c>
      <c r="AD53" s="2">
        <f t="shared" si="1"/>
        <v>0.19999999999999929</v>
      </c>
      <c r="AE53" s="201">
        <f t="shared" si="2"/>
        <v>-2.3529411764705688E-2</v>
      </c>
    </row>
    <row r="54" spans="15:31" x14ac:dyDescent="0.25">
      <c r="O54" s="2"/>
      <c r="P54" s="128">
        <v>0.96</v>
      </c>
      <c r="Q54" s="128">
        <f t="shared" si="4"/>
        <v>9.1391999999999989</v>
      </c>
      <c r="R54" s="128"/>
      <c r="T54" s="132" t="s">
        <v>142</v>
      </c>
      <c r="U54" s="133">
        <v>0.48</v>
      </c>
      <c r="W54" s="139">
        <v>42206</v>
      </c>
      <c r="X54" s="13">
        <v>10.199999999999999</v>
      </c>
      <c r="Y54" s="13">
        <v>10.44</v>
      </c>
      <c r="Z54" s="13">
        <v>10.16</v>
      </c>
      <c r="AA54" s="13">
        <v>10.23</v>
      </c>
      <c r="AB54" s="140">
        <v>24257300</v>
      </c>
      <c r="AC54" s="13">
        <v>10.199999999999999</v>
      </c>
      <c r="AD54" s="2">
        <f t="shared" si="1"/>
        <v>0.27999999999999936</v>
      </c>
      <c r="AE54" s="201">
        <f t="shared" si="2"/>
        <v>2.9498525073745618E-3</v>
      </c>
    </row>
    <row r="55" spans="15:31" x14ac:dyDescent="0.25">
      <c r="O55" s="2"/>
      <c r="P55" s="128">
        <v>0.95</v>
      </c>
      <c r="Q55" s="128">
        <f t="shared" si="4"/>
        <v>9.0439999999999987</v>
      </c>
      <c r="R55" s="128"/>
      <c r="T55" s="132" t="s">
        <v>137</v>
      </c>
      <c r="U55" s="133" t="s">
        <v>143</v>
      </c>
      <c r="W55" s="139">
        <v>42205</v>
      </c>
      <c r="X55" s="13">
        <v>10.45</v>
      </c>
      <c r="Y55" s="13">
        <v>10.47</v>
      </c>
      <c r="Z55" s="13">
        <v>10.18</v>
      </c>
      <c r="AA55" s="13">
        <v>10.199999999999999</v>
      </c>
      <c r="AB55" s="140">
        <v>22766800</v>
      </c>
      <c r="AC55" s="13">
        <v>10.17</v>
      </c>
      <c r="AD55" s="2">
        <f t="shared" si="1"/>
        <v>0.29000000000000092</v>
      </c>
      <c r="AE55" s="201">
        <f t="shared" si="2"/>
        <v>-2.7724665391969494E-2</v>
      </c>
    </row>
    <row r="56" spans="15:31" x14ac:dyDescent="0.25">
      <c r="O56" s="2"/>
      <c r="P56" s="128">
        <v>0.94</v>
      </c>
      <c r="Q56" s="128">
        <f t="shared" si="4"/>
        <v>8.9487999999999985</v>
      </c>
      <c r="R56" s="128"/>
      <c r="W56" s="139">
        <v>42202</v>
      </c>
      <c r="X56" s="13">
        <v>10.49</v>
      </c>
      <c r="Y56" s="13">
        <v>10.55</v>
      </c>
      <c r="Z56" s="13">
        <v>10.36</v>
      </c>
      <c r="AA56" s="13">
        <v>10.49</v>
      </c>
      <c r="AB56" s="140">
        <v>16003600</v>
      </c>
      <c r="AC56" s="13">
        <v>10.46</v>
      </c>
      <c r="AD56" s="2">
        <f t="shared" si="1"/>
        <v>0.19000000000000128</v>
      </c>
      <c r="AE56" s="201">
        <f t="shared" si="2"/>
        <v>-1.9083969465648609E-3</v>
      </c>
    </row>
    <row r="57" spans="15:31" x14ac:dyDescent="0.25">
      <c r="O57" s="2"/>
      <c r="P57" s="128">
        <v>0.93</v>
      </c>
      <c r="Q57" s="128">
        <f t="shared" si="4"/>
        <v>8.8536000000000001</v>
      </c>
      <c r="R57" s="128"/>
      <c r="W57" s="139">
        <v>42201</v>
      </c>
      <c r="X57" s="13">
        <v>10.65</v>
      </c>
      <c r="Y57" s="13">
        <v>10.65</v>
      </c>
      <c r="Z57" s="13">
        <v>10.43</v>
      </c>
      <c r="AA57" s="13">
        <v>10.51</v>
      </c>
      <c r="AB57" s="140">
        <v>16344600</v>
      </c>
      <c r="AC57" s="13">
        <v>10.48</v>
      </c>
      <c r="AD57" s="2">
        <f t="shared" si="1"/>
        <v>0.22000000000000064</v>
      </c>
      <c r="AE57" s="201">
        <f t="shared" si="2"/>
        <v>-5.6925996204932883E-3</v>
      </c>
    </row>
    <row r="58" spans="15:31" x14ac:dyDescent="0.25">
      <c r="O58" s="2"/>
      <c r="P58" s="128">
        <v>0.92</v>
      </c>
      <c r="Q58" s="128">
        <f t="shared" si="4"/>
        <v>8.7584</v>
      </c>
      <c r="R58" s="128"/>
      <c r="W58" s="139">
        <v>42200</v>
      </c>
      <c r="X58" s="13">
        <v>10.77</v>
      </c>
      <c r="Y58" s="13">
        <v>10.79</v>
      </c>
      <c r="Z58" s="13">
        <v>10.52</v>
      </c>
      <c r="AA58" s="13">
        <v>10.57</v>
      </c>
      <c r="AB58" s="140">
        <v>19278600</v>
      </c>
      <c r="AC58" s="13">
        <v>10.54</v>
      </c>
      <c r="AD58" s="2">
        <f t="shared" si="1"/>
        <v>0.26999999999999957</v>
      </c>
      <c r="AE58" s="201">
        <f t="shared" si="2"/>
        <v>-1.862197392923659E-2</v>
      </c>
    </row>
    <row r="59" spans="15:31" x14ac:dyDescent="0.25">
      <c r="O59" s="2"/>
      <c r="P59" s="128">
        <v>0.91</v>
      </c>
      <c r="Q59" s="128">
        <f t="shared" si="4"/>
        <v>8.6631999999999998</v>
      </c>
      <c r="R59" s="128"/>
      <c r="W59" s="139">
        <v>42199</v>
      </c>
      <c r="X59" s="13">
        <v>10.77</v>
      </c>
      <c r="Y59" s="13">
        <v>10.86</v>
      </c>
      <c r="Z59" s="13">
        <v>10.65</v>
      </c>
      <c r="AA59" s="13">
        <v>10.77</v>
      </c>
      <c r="AB59" s="140">
        <v>17365100</v>
      </c>
      <c r="AC59" s="13">
        <v>10.74</v>
      </c>
      <c r="AD59" s="2">
        <f t="shared" si="1"/>
        <v>0.20999999999999908</v>
      </c>
      <c r="AE59" s="201">
        <f t="shared" si="2"/>
        <v>-4.633920296570837E-3</v>
      </c>
    </row>
    <row r="60" spans="15:31" x14ac:dyDescent="0.25">
      <c r="O60" s="2"/>
      <c r="P60" s="128">
        <v>0.9</v>
      </c>
      <c r="Q60" s="128">
        <f t="shared" si="4"/>
        <v>8.5679999999999996</v>
      </c>
      <c r="R60" s="128"/>
      <c r="W60" s="139">
        <v>42198</v>
      </c>
      <c r="X60" s="13">
        <v>10.77</v>
      </c>
      <c r="Y60" s="13">
        <v>10.84</v>
      </c>
      <c r="Z60" s="13">
        <v>10.69</v>
      </c>
      <c r="AA60" s="13">
        <v>10.82</v>
      </c>
      <c r="AB60" s="140">
        <v>19075700</v>
      </c>
      <c r="AC60" s="13">
        <v>10.79</v>
      </c>
      <c r="AD60" s="2">
        <f t="shared" si="1"/>
        <v>0.15000000000000036</v>
      </c>
      <c r="AE60" s="201">
        <f t="shared" si="2"/>
        <v>1.7924528301886733E-2</v>
      </c>
    </row>
    <row r="61" spans="15:31" x14ac:dyDescent="0.25">
      <c r="W61" s="139">
        <v>42195</v>
      </c>
      <c r="X61" s="13">
        <v>10.77</v>
      </c>
      <c r="Y61" s="13">
        <v>10.87</v>
      </c>
      <c r="Z61" s="13">
        <v>10.61</v>
      </c>
      <c r="AA61" s="13">
        <v>10.63</v>
      </c>
      <c r="AB61" s="140">
        <v>23818300</v>
      </c>
      <c r="AC61" s="13">
        <v>10.6</v>
      </c>
      <c r="AD61" s="2">
        <f t="shared" si="1"/>
        <v>0.25999999999999979</v>
      </c>
      <c r="AE61" s="201">
        <f t="shared" si="2"/>
        <v>3.7878787878786735E-3</v>
      </c>
    </row>
    <row r="62" spans="15:31" x14ac:dyDescent="0.25">
      <c r="W62" s="139">
        <v>42194</v>
      </c>
      <c r="X62" s="13">
        <v>10.74</v>
      </c>
      <c r="Y62" s="13">
        <v>10.97</v>
      </c>
      <c r="Z62" s="13">
        <v>10.57</v>
      </c>
      <c r="AA62" s="13">
        <v>10.59</v>
      </c>
      <c r="AB62" s="140">
        <v>40237700</v>
      </c>
      <c r="AC62" s="13">
        <v>10.56</v>
      </c>
      <c r="AD62" s="2">
        <f t="shared" si="1"/>
        <v>0.40000000000000036</v>
      </c>
      <c r="AE62" s="201">
        <f t="shared" si="2"/>
        <v>8.5959885386819312E-3</v>
      </c>
    </row>
    <row r="63" spans="15:31" x14ac:dyDescent="0.25">
      <c r="W63" s="139">
        <v>42193</v>
      </c>
      <c r="X63" s="13">
        <v>10.95</v>
      </c>
      <c r="Y63" s="13">
        <v>11</v>
      </c>
      <c r="Z63" s="13">
        <v>10.39</v>
      </c>
      <c r="AA63" s="13">
        <v>10.5</v>
      </c>
      <c r="AB63" s="140">
        <v>45976600</v>
      </c>
      <c r="AC63" s="13">
        <v>10.47</v>
      </c>
      <c r="AD63" s="2">
        <f t="shared" si="1"/>
        <v>0.60999999999999943</v>
      </c>
      <c r="AE63" s="201">
        <f t="shared" si="2"/>
        <v>-5.0770625566636363E-2</v>
      </c>
    </row>
    <row r="64" spans="15:31" x14ac:dyDescent="0.25">
      <c r="W64" s="139">
        <v>42192</v>
      </c>
      <c r="X64" s="13">
        <v>10.96</v>
      </c>
      <c r="Y64" s="13">
        <v>11.11</v>
      </c>
      <c r="Z64" s="13">
        <v>10.58</v>
      </c>
      <c r="AA64" s="13">
        <v>11.06</v>
      </c>
      <c r="AB64" s="140">
        <v>31468600</v>
      </c>
      <c r="AC64" s="13">
        <v>11.03</v>
      </c>
      <c r="AD64" s="2">
        <f t="shared" si="1"/>
        <v>0.52999999999999936</v>
      </c>
      <c r="AE64" s="201">
        <f t="shared" si="2"/>
        <v>2.7272727272726893E-3</v>
      </c>
    </row>
    <row r="65" spans="23:31" x14ac:dyDescent="0.25">
      <c r="W65" s="139">
        <v>42191</v>
      </c>
      <c r="X65" s="13">
        <v>10.95</v>
      </c>
      <c r="Y65" s="13">
        <v>11.13</v>
      </c>
      <c r="Z65" s="13">
        <v>10.92</v>
      </c>
      <c r="AA65" s="13">
        <v>11.03</v>
      </c>
      <c r="AB65" s="140">
        <v>18040300</v>
      </c>
      <c r="AC65" s="13">
        <v>11</v>
      </c>
      <c r="AD65" s="2">
        <f t="shared" si="1"/>
        <v>0.21000000000000085</v>
      </c>
      <c r="AE65" s="201">
        <f t="shared" si="2"/>
        <v>-6.3233965672990777E-3</v>
      </c>
    </row>
    <row r="66" spans="23:31" x14ac:dyDescent="0.25">
      <c r="W66" s="139">
        <v>42187</v>
      </c>
      <c r="X66" s="13">
        <v>11.09</v>
      </c>
      <c r="Y66" s="13">
        <v>11.23</v>
      </c>
      <c r="Z66" s="13">
        <v>11.04</v>
      </c>
      <c r="AA66" s="13">
        <v>11.1</v>
      </c>
      <c r="AB66" s="140">
        <v>14451000</v>
      </c>
      <c r="AC66" s="13">
        <v>11.07</v>
      </c>
      <c r="AD66" s="2">
        <f t="shared" si="1"/>
        <v>0.19000000000000128</v>
      </c>
      <c r="AE66" s="201">
        <f t="shared" si="2"/>
        <v>2.7173913043478937E-3</v>
      </c>
    </row>
    <row r="67" spans="23:31" x14ac:dyDescent="0.25">
      <c r="W67" s="139">
        <v>42186</v>
      </c>
      <c r="X67" s="13">
        <v>11.2</v>
      </c>
      <c r="Y67" s="13">
        <v>11.23</v>
      </c>
      <c r="Z67" s="13">
        <v>10.94</v>
      </c>
      <c r="AA67" s="13">
        <v>11.07</v>
      </c>
      <c r="AB67" s="140">
        <v>28330900</v>
      </c>
      <c r="AC67" s="13">
        <v>11.04</v>
      </c>
      <c r="AD67" s="2">
        <f t="shared" si="1"/>
        <v>0.29000000000000092</v>
      </c>
      <c r="AE67" s="201">
        <f t="shared" si="2"/>
        <v>-7.194244604316502E-3</v>
      </c>
    </row>
    <row r="68" spans="23:31" x14ac:dyDescent="0.25">
      <c r="W68" s="139">
        <v>42185</v>
      </c>
      <c r="X68" s="13">
        <v>11.45</v>
      </c>
      <c r="Y68" s="13">
        <v>11.5</v>
      </c>
      <c r="Z68" s="13">
        <v>11.15</v>
      </c>
      <c r="AA68" s="13">
        <v>11.15</v>
      </c>
      <c r="AB68" s="140">
        <v>22622900</v>
      </c>
      <c r="AC68" s="13">
        <v>11.12</v>
      </c>
      <c r="AD68" s="2">
        <f>Y68-Z68</f>
        <v>0.34999999999999964</v>
      </c>
      <c r="AE68" s="201" t="e">
        <f>AC68/AC69-1</f>
        <v>#DIV/0!</v>
      </c>
    </row>
    <row r="69" spans="23:31" x14ac:dyDescent="0.25">
      <c r="W69" s="141" t="s">
        <v>153</v>
      </c>
      <c r="X69" s="141"/>
      <c r="Y69" s="141"/>
      <c r="Z69" s="141"/>
      <c r="AA69" s="141"/>
      <c r="AB69" s="141"/>
      <c r="AC69" s="141"/>
      <c r="AD69" s="2">
        <f>Y69-Z69</f>
        <v>0</v>
      </c>
      <c r="AE69" s="201" t="e">
        <f>AC69/AC70-1</f>
        <v>#DIV/0!</v>
      </c>
    </row>
  </sheetData>
  <mergeCells count="1">
    <mergeCell ref="P39:Q39"/>
  </mergeCells>
  <conditionalFormatting sqref="Q7">
    <cfRule type="expression" dxfId="39" priority="8">
      <formula>Q7&gt;0</formula>
    </cfRule>
    <cfRule type="expression" dxfId="38" priority="9">
      <formula>Q7&lt;0</formula>
    </cfRule>
  </conditionalFormatting>
  <conditionalFormatting sqref="P40:P60">
    <cfRule type="colorScale" priority="12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Q40:Q60">
    <cfRule type="colorScale" priority="4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R43:R60">
    <cfRule type="colorScale" priority="3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AD1:AD69">
    <cfRule type="dataBar" priority="2">
      <dataBar>
        <cfvo type="min"/>
        <cfvo type="max"/>
        <color rgb="FFFF555A"/>
      </dataBar>
      <extLst>
        <ext xmlns:x14="http://schemas.microsoft.com/office/spreadsheetml/2009/9/main" uri="{B025F937-C7B1-47D3-B67F-A62EFF666E3E}">
          <x14:id>{809C0739-8BA5-4EF9-8009-58AC0D069894}</x14:id>
        </ext>
      </extLst>
    </cfRule>
  </conditionalFormatting>
  <conditionalFormatting sqref="AE1:AE69">
    <cfRule type="iconSet" priority="1">
      <iconSet iconSet="3Arrows">
        <cfvo type="percent" val="0"/>
        <cfvo type="num" val="0"/>
        <cfvo type="num" val="0"/>
      </iconSet>
    </cfRule>
  </conditionalFormatting>
  <hyperlinks>
    <hyperlink ref="A3" location="ACTIVE!A1" display="Back"/>
  </hyperlinks>
  <pageMargins left="0.7" right="0.7" top="0.75" bottom="0.75" header="0.3" footer="0.3"/>
  <pageSetup orientation="portrait" horizontalDpi="1200" verticalDpi="1200" r:id="rId1"/>
  <drawing r:id="rId2"/>
  <extLst>
    <ext xmlns:x14="http://schemas.microsoft.com/office/spreadsheetml/2009/9/main" uri="{78C0D931-6437-407d-A8EE-F0AAD7539E65}">
      <x14:conditionalFormattings>
        <x14:conditionalFormatting xmlns:xm="http://schemas.microsoft.com/office/excel/2006/main">
          <x14:cfRule type="dataBar" id="{809C0739-8BA5-4EF9-8009-58AC0D069894}">
            <x14:dataBar minLength="0" maxLength="100" border="1" negativeBarBorderColorSameAsPositive="0">
              <x14:cfvo type="autoMin"/>
              <x14:cfvo type="autoMax"/>
              <x14:borderColor rgb="FFFF555A"/>
              <x14:negativeFillColor rgb="FFFF0000"/>
              <x14:negativeBorderColor rgb="FFFF0000"/>
              <x14:axisColor rgb="FF000000"/>
            </x14:dataBar>
          </x14:cfRule>
          <xm:sqref>AD1:AD69</xm:sqref>
        </x14:conditionalFormatting>
      </x14:conditionalFormattings>
    </ext>
  </extLst>
</worksheet>
</file>

<file path=xl/worksheets/sheet1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1"/>
  <dimension ref="A1:AE68"/>
  <sheetViews>
    <sheetView workbookViewId="0">
      <pane ySplit="1" topLeftCell="A2" activePane="bottomLeft" state="frozen"/>
      <selection activeCell="A2" sqref="A2"/>
      <selection pane="bottomLeft" activeCell="A3" sqref="A3"/>
    </sheetView>
  </sheetViews>
  <sheetFormatPr defaultRowHeight="15" x14ac:dyDescent="0.25"/>
  <cols>
    <col min="4" max="6" width="9.140625" style="2"/>
    <col min="20" max="20" width="21.42578125" customWidth="1"/>
    <col min="21" max="21" width="33.5703125" customWidth="1"/>
    <col min="23" max="23" width="12" customWidth="1"/>
    <col min="24" max="27" width="6" bestFit="1" customWidth="1"/>
    <col min="29" max="29" width="10.28515625" bestFit="1" customWidth="1"/>
  </cols>
  <sheetData>
    <row r="1" spans="1:31" s="15" customFormat="1" x14ac:dyDescent="0.25">
      <c r="A1" s="15" t="s">
        <v>1</v>
      </c>
      <c r="B1" s="15" t="s">
        <v>2</v>
      </c>
      <c r="C1" s="15" t="s">
        <v>4</v>
      </c>
      <c r="D1" s="26" t="s">
        <v>5</v>
      </c>
      <c r="E1" s="26" t="s">
        <v>116</v>
      </c>
      <c r="F1" s="26" t="s">
        <v>60</v>
      </c>
      <c r="G1" s="15" t="s">
        <v>3</v>
      </c>
      <c r="H1" s="15" t="s">
        <v>6</v>
      </c>
      <c r="I1" s="15" t="s">
        <v>7</v>
      </c>
      <c r="J1" s="15" t="s">
        <v>117</v>
      </c>
      <c r="K1" s="15" t="s">
        <v>61</v>
      </c>
      <c r="L1" s="15" t="s">
        <v>37</v>
      </c>
      <c r="M1" s="15" t="s">
        <v>38</v>
      </c>
      <c r="T1" s="15" t="s">
        <v>72</v>
      </c>
      <c r="W1" s="138" t="s">
        <v>145</v>
      </c>
      <c r="X1" s="138" t="s">
        <v>146</v>
      </c>
      <c r="Y1" s="138" t="s">
        <v>147</v>
      </c>
      <c r="Z1" s="138" t="s">
        <v>148</v>
      </c>
      <c r="AA1" s="138" t="s">
        <v>149</v>
      </c>
      <c r="AB1" s="138" t="s">
        <v>150</v>
      </c>
      <c r="AC1" s="138" t="s">
        <v>151</v>
      </c>
      <c r="AD1" s="15" t="s">
        <v>221</v>
      </c>
      <c r="AE1" s="15" t="s">
        <v>223</v>
      </c>
    </row>
    <row r="2" spans="1:31" x14ac:dyDescent="0.25">
      <c r="A2" s="6" t="s">
        <v>15</v>
      </c>
      <c r="B2" s="1">
        <v>42153</v>
      </c>
      <c r="C2">
        <v>1</v>
      </c>
      <c r="D2" s="2">
        <v>26.75</v>
      </c>
      <c r="F2" s="2">
        <f>C2*D2</f>
        <v>26.75</v>
      </c>
      <c r="G2" s="1">
        <v>42226</v>
      </c>
      <c r="H2" s="8">
        <v>170</v>
      </c>
      <c r="I2" s="8">
        <v>22.35</v>
      </c>
      <c r="J2" s="19">
        <v>7.0000000000000007E-2</v>
      </c>
      <c r="K2" s="8">
        <f>H2*I2-J2</f>
        <v>3799.4300000000003</v>
      </c>
      <c r="L2" t="s">
        <v>86</v>
      </c>
      <c r="O2" s="15" t="s">
        <v>57</v>
      </c>
      <c r="Q2">
        <f>C17-H17</f>
        <v>80</v>
      </c>
      <c r="T2" s="1">
        <v>42314</v>
      </c>
      <c r="U2" t="s">
        <v>124</v>
      </c>
      <c r="W2" s="196">
        <v>42279</v>
      </c>
      <c r="X2" s="13">
        <v>19.170000000000002</v>
      </c>
      <c r="Y2" s="13">
        <v>20.52</v>
      </c>
      <c r="Z2" s="13">
        <v>18.920000000000002</v>
      </c>
      <c r="AA2" s="13">
        <v>20.49</v>
      </c>
      <c r="AB2" s="140">
        <v>2301400</v>
      </c>
      <c r="AC2" s="13">
        <v>20.49</v>
      </c>
      <c r="AD2" s="2">
        <f>Y2-Z2</f>
        <v>1.5999999999999979</v>
      </c>
      <c r="AE2" s="201">
        <f>AC2/AC3-1</f>
        <v>4.9692622950819665E-2</v>
      </c>
    </row>
    <row r="3" spans="1:31" x14ac:dyDescent="0.25">
      <c r="A3" s="28" t="s">
        <v>75</v>
      </c>
      <c r="B3" s="1">
        <v>42173</v>
      </c>
      <c r="C3">
        <v>19</v>
      </c>
      <c r="D3" s="2">
        <v>24.84</v>
      </c>
      <c r="F3" s="2">
        <f t="shared" ref="F3:F13" si="0">C3*D3</f>
        <v>471.96</v>
      </c>
      <c r="G3" s="1">
        <v>42263</v>
      </c>
      <c r="H3" s="180">
        <v>120</v>
      </c>
      <c r="I3" s="180">
        <v>19.28</v>
      </c>
      <c r="J3" s="180">
        <v>0.04</v>
      </c>
      <c r="K3" s="180">
        <f>H3*I3-J3</f>
        <v>2313.5600000000004</v>
      </c>
      <c r="O3" s="15" t="s">
        <v>58</v>
      </c>
      <c r="Q3" s="2">
        <f>(F17-K17)/Q2</f>
        <v>20.937374999999975</v>
      </c>
      <c r="W3" s="196">
        <v>42278</v>
      </c>
      <c r="X3" s="13">
        <v>19.13</v>
      </c>
      <c r="Y3" s="13">
        <v>19.579999999999998</v>
      </c>
      <c r="Z3" s="13">
        <v>18.739999999999998</v>
      </c>
      <c r="AA3" s="13">
        <v>19.52</v>
      </c>
      <c r="AB3" s="140">
        <v>2182800</v>
      </c>
      <c r="AC3" s="13">
        <v>19.52</v>
      </c>
      <c r="AD3" s="2">
        <f t="shared" ref="AD3:AD66" si="1">Y3-Z3</f>
        <v>0.83999999999999986</v>
      </c>
      <c r="AE3" s="201">
        <f t="shared" ref="AE3:AE66" si="2">AC3/AC4-1</f>
        <v>2.1454735740449982E-2</v>
      </c>
    </row>
    <row r="4" spans="1:31" x14ac:dyDescent="0.25">
      <c r="B4" s="1">
        <v>42184</v>
      </c>
      <c r="C4">
        <v>10</v>
      </c>
      <c r="D4" s="2">
        <v>24.33</v>
      </c>
      <c r="F4" s="2">
        <f t="shared" si="0"/>
        <v>243.29999999999998</v>
      </c>
      <c r="G4" s="1">
        <v>42284</v>
      </c>
      <c r="H4" s="7">
        <v>40</v>
      </c>
      <c r="I4" s="7">
        <v>20.45</v>
      </c>
      <c r="J4" s="7">
        <v>0.02</v>
      </c>
      <c r="K4" s="7">
        <f>H4*I4-J4</f>
        <v>817.98</v>
      </c>
      <c r="O4" s="15" t="s">
        <v>66</v>
      </c>
      <c r="Q4" s="78">
        <v>20.49</v>
      </c>
      <c r="W4" s="196">
        <v>42277</v>
      </c>
      <c r="X4" s="13">
        <v>18.989999999999998</v>
      </c>
      <c r="Y4" s="13">
        <v>19.29</v>
      </c>
      <c r="Z4" s="13">
        <v>18.760000000000002</v>
      </c>
      <c r="AA4" s="13">
        <v>19.11</v>
      </c>
      <c r="AB4" s="140">
        <v>1456600</v>
      </c>
      <c r="AC4" s="13">
        <v>19.11</v>
      </c>
      <c r="AD4" s="2">
        <f t="shared" si="1"/>
        <v>0.52999999999999758</v>
      </c>
      <c r="AE4" s="201">
        <f t="shared" si="2"/>
        <v>2.5214592274678038E-2</v>
      </c>
    </row>
    <row r="5" spans="1:31" x14ac:dyDescent="0.25">
      <c r="B5" s="1">
        <v>42185</v>
      </c>
      <c r="C5">
        <v>5</v>
      </c>
      <c r="D5" s="2">
        <v>23.82</v>
      </c>
      <c r="F5" s="2">
        <f t="shared" si="0"/>
        <v>119.1</v>
      </c>
      <c r="O5" s="15" t="s">
        <v>67</v>
      </c>
      <c r="Q5" s="3">
        <f>Q4*Q2</f>
        <v>1639.1999999999998</v>
      </c>
      <c r="W5" s="196">
        <v>42276</v>
      </c>
      <c r="X5" s="13">
        <v>18.8</v>
      </c>
      <c r="Y5" s="13">
        <v>19.05</v>
      </c>
      <c r="Z5" s="13">
        <v>18.46</v>
      </c>
      <c r="AA5" s="13">
        <v>18.64</v>
      </c>
      <c r="AB5" s="140">
        <v>1204700</v>
      </c>
      <c r="AC5" s="13">
        <v>18.64</v>
      </c>
      <c r="AD5" s="2">
        <f t="shared" si="1"/>
        <v>0.58999999999999986</v>
      </c>
      <c r="AE5" s="201">
        <f t="shared" si="2"/>
        <v>-5.3361792956242438E-3</v>
      </c>
    </row>
    <row r="6" spans="1:31" x14ac:dyDescent="0.25">
      <c r="B6" s="1">
        <v>42185</v>
      </c>
      <c r="C6">
        <v>15</v>
      </c>
      <c r="D6" s="2">
        <v>23.71</v>
      </c>
      <c r="F6" s="2">
        <f t="shared" si="0"/>
        <v>355.65000000000003</v>
      </c>
      <c r="O6" s="15" t="s">
        <v>64</v>
      </c>
      <c r="Q6" s="2">
        <f>Q3*Q2</f>
        <v>1674.989999999998</v>
      </c>
      <c r="W6" s="196">
        <v>42275</v>
      </c>
      <c r="X6" s="13">
        <v>19.28</v>
      </c>
      <c r="Y6" s="13">
        <v>19.28</v>
      </c>
      <c r="Z6" s="13">
        <v>18.64</v>
      </c>
      <c r="AA6" s="13">
        <v>18.739999999999998</v>
      </c>
      <c r="AB6" s="140">
        <v>1406600</v>
      </c>
      <c r="AC6" s="13">
        <v>18.739999999999998</v>
      </c>
      <c r="AD6" s="2">
        <f t="shared" si="1"/>
        <v>0.64000000000000057</v>
      </c>
      <c r="AE6" s="201">
        <f t="shared" si="2"/>
        <v>-3.2024793388429784E-2</v>
      </c>
    </row>
    <row r="7" spans="1:31" ht="15.75" x14ac:dyDescent="0.25">
      <c r="B7" s="1">
        <v>42185</v>
      </c>
      <c r="C7">
        <v>30</v>
      </c>
      <c r="D7" s="2">
        <v>23.65</v>
      </c>
      <c r="F7" s="2">
        <f t="shared" si="0"/>
        <v>709.5</v>
      </c>
      <c r="O7" s="15" t="s">
        <v>65</v>
      </c>
      <c r="Q7" s="2">
        <f>Q5-Q6</f>
        <v>-35.789999999998145</v>
      </c>
      <c r="R7" s="219" t="s">
        <v>237</v>
      </c>
      <c r="W7" s="196">
        <v>42272</v>
      </c>
      <c r="X7" s="13">
        <v>19.8</v>
      </c>
      <c r="Y7" s="13">
        <v>19.8</v>
      </c>
      <c r="Z7" s="13">
        <v>19.21</v>
      </c>
      <c r="AA7" s="13">
        <v>19.36</v>
      </c>
      <c r="AB7" s="140">
        <v>1278800</v>
      </c>
      <c r="AC7" s="13">
        <v>19.36</v>
      </c>
      <c r="AD7" s="2">
        <f t="shared" si="1"/>
        <v>0.58999999999999986</v>
      </c>
      <c r="AE7" s="201">
        <f t="shared" si="2"/>
        <v>-8.1967213114754189E-3</v>
      </c>
    </row>
    <row r="8" spans="1:31" x14ac:dyDescent="0.25">
      <c r="B8" s="1">
        <v>42185</v>
      </c>
      <c r="C8" s="8">
        <v>40</v>
      </c>
      <c r="D8" s="19">
        <v>23.2</v>
      </c>
      <c r="E8" s="19"/>
      <c r="F8" s="19">
        <f t="shared" si="0"/>
        <v>928</v>
      </c>
      <c r="W8" s="196">
        <v>42271</v>
      </c>
      <c r="X8" s="13">
        <v>19.79</v>
      </c>
      <c r="Y8" s="13">
        <v>19.989999999999998</v>
      </c>
      <c r="Z8" s="13">
        <v>19.100000000000001</v>
      </c>
      <c r="AA8" s="13">
        <v>19.52</v>
      </c>
      <c r="AB8" s="140">
        <v>1871400</v>
      </c>
      <c r="AC8" s="13">
        <v>19.52</v>
      </c>
      <c r="AD8" s="2">
        <f t="shared" si="1"/>
        <v>0.88999999999999702</v>
      </c>
      <c r="AE8" s="201">
        <f t="shared" si="2"/>
        <v>5.6671818650180228E-3</v>
      </c>
    </row>
    <row r="9" spans="1:31" x14ac:dyDescent="0.25">
      <c r="B9" s="1">
        <v>42185</v>
      </c>
      <c r="C9" s="8">
        <v>50</v>
      </c>
      <c r="D9" s="19">
        <v>22.94</v>
      </c>
      <c r="E9" s="19"/>
      <c r="F9" s="19">
        <f t="shared" si="0"/>
        <v>1147</v>
      </c>
      <c r="W9" s="196">
        <v>42270</v>
      </c>
      <c r="X9" s="13">
        <v>19.79</v>
      </c>
      <c r="Y9" s="13">
        <v>20</v>
      </c>
      <c r="Z9" s="13">
        <v>19.170000000000002</v>
      </c>
      <c r="AA9" s="13">
        <v>19.41</v>
      </c>
      <c r="AB9" s="140">
        <v>1122500</v>
      </c>
      <c r="AC9" s="13">
        <v>19.41</v>
      </c>
      <c r="AD9" s="2">
        <f t="shared" si="1"/>
        <v>0.82999999999999829</v>
      </c>
      <c r="AE9" s="201">
        <f t="shared" si="2"/>
        <v>-1.9201616978271829E-2</v>
      </c>
    </row>
    <row r="10" spans="1:31" x14ac:dyDescent="0.25">
      <c r="B10" s="1">
        <v>42209</v>
      </c>
      <c r="C10" s="8">
        <v>50</v>
      </c>
      <c r="D10" s="19">
        <v>19.75</v>
      </c>
      <c r="E10" s="19"/>
      <c r="F10" s="19">
        <f t="shared" si="0"/>
        <v>987.5</v>
      </c>
      <c r="W10" s="196">
        <v>42269</v>
      </c>
      <c r="X10" s="13">
        <v>19.84</v>
      </c>
      <c r="Y10" s="13">
        <v>19.98</v>
      </c>
      <c r="Z10" s="13">
        <v>19.27</v>
      </c>
      <c r="AA10" s="13">
        <v>19.79</v>
      </c>
      <c r="AB10" s="140">
        <v>1282800</v>
      </c>
      <c r="AC10" s="13">
        <v>19.79</v>
      </c>
      <c r="AD10" s="2">
        <f t="shared" si="1"/>
        <v>0.71000000000000085</v>
      </c>
      <c r="AE10" s="201">
        <f t="shared" si="2"/>
        <v>-1.9811788013868403E-2</v>
      </c>
    </row>
    <row r="11" spans="1:31" x14ac:dyDescent="0.25">
      <c r="B11" s="1">
        <v>42212</v>
      </c>
      <c r="C11" s="8">
        <v>30</v>
      </c>
      <c r="D11" s="19">
        <v>19.2</v>
      </c>
      <c r="E11" s="19"/>
      <c r="F11" s="19">
        <f t="shared" si="0"/>
        <v>576</v>
      </c>
      <c r="W11" s="196">
        <v>42268</v>
      </c>
      <c r="X11" s="13">
        <v>20.52</v>
      </c>
      <c r="Y11" s="13">
        <v>20.83</v>
      </c>
      <c r="Z11" s="13">
        <v>20.04</v>
      </c>
      <c r="AA11" s="13">
        <v>20.190000000000001</v>
      </c>
      <c r="AB11" s="140">
        <v>954200</v>
      </c>
      <c r="AC11" s="13">
        <v>20.190000000000001</v>
      </c>
      <c r="AD11" s="2">
        <f t="shared" si="1"/>
        <v>0.78999999999999915</v>
      </c>
      <c r="AE11" s="201">
        <f t="shared" si="2"/>
        <v>-9.8087297694947617E-3</v>
      </c>
    </row>
    <row r="12" spans="1:31" x14ac:dyDescent="0.25">
      <c r="B12" s="1">
        <v>42240</v>
      </c>
      <c r="C12" s="7">
        <v>40</v>
      </c>
      <c r="D12" s="60">
        <v>19.93</v>
      </c>
      <c r="E12" s="60"/>
      <c r="F12" s="60">
        <f t="shared" si="0"/>
        <v>797.2</v>
      </c>
      <c r="W12" s="196">
        <v>42265</v>
      </c>
      <c r="X12" s="13">
        <v>20.37</v>
      </c>
      <c r="Y12" s="13">
        <v>20.69</v>
      </c>
      <c r="Z12" s="13">
        <v>20.170000000000002</v>
      </c>
      <c r="AA12" s="13">
        <v>20.39</v>
      </c>
      <c r="AB12" s="140">
        <v>1829900</v>
      </c>
      <c r="AC12" s="13">
        <v>20.39</v>
      </c>
      <c r="AD12" s="2">
        <f t="shared" si="1"/>
        <v>0.51999999999999957</v>
      </c>
      <c r="AE12" s="201">
        <f t="shared" si="2"/>
        <v>-1.2590799031476863E-2</v>
      </c>
    </row>
    <row r="13" spans="1:31" x14ac:dyDescent="0.25">
      <c r="B13" s="1">
        <v>42261</v>
      </c>
      <c r="C13" s="180">
        <v>120</v>
      </c>
      <c r="D13" s="181">
        <v>18.7</v>
      </c>
      <c r="E13" s="181"/>
      <c r="F13" s="181">
        <f t="shared" si="0"/>
        <v>2244</v>
      </c>
      <c r="W13" s="196">
        <v>42264</v>
      </c>
      <c r="X13" s="13">
        <v>20.47</v>
      </c>
      <c r="Y13" s="13">
        <v>20.97</v>
      </c>
      <c r="Z13" s="13">
        <v>20.34</v>
      </c>
      <c r="AA13" s="13">
        <v>20.65</v>
      </c>
      <c r="AB13" s="140">
        <v>1423000</v>
      </c>
      <c r="AC13" s="13">
        <v>20.65</v>
      </c>
      <c r="AD13" s="2">
        <f t="shared" si="1"/>
        <v>0.62999999999999901</v>
      </c>
      <c r="AE13" s="201">
        <f t="shared" si="2"/>
        <v>8.7933561309232466E-3</v>
      </c>
    </row>
    <row r="14" spans="1:31" x14ac:dyDescent="0.25">
      <c r="W14" s="196">
        <v>42263</v>
      </c>
      <c r="X14" s="13">
        <v>20.04</v>
      </c>
      <c r="Y14" s="13">
        <v>20.67</v>
      </c>
      <c r="Z14" s="13">
        <v>19.91</v>
      </c>
      <c r="AA14" s="13">
        <v>20.47</v>
      </c>
      <c r="AB14" s="140">
        <v>2081800</v>
      </c>
      <c r="AC14" s="13">
        <v>20.47</v>
      </c>
      <c r="AD14" s="2">
        <f t="shared" si="1"/>
        <v>0.76000000000000156</v>
      </c>
      <c r="AE14" s="201">
        <f t="shared" si="2"/>
        <v>1.6890213611524985E-2</v>
      </c>
    </row>
    <row r="15" spans="1:31" x14ac:dyDescent="0.25">
      <c r="W15" s="196">
        <v>42262</v>
      </c>
      <c r="X15" s="13">
        <v>19.52</v>
      </c>
      <c r="Y15" s="13">
        <v>20.170000000000002</v>
      </c>
      <c r="Z15" s="13">
        <v>19.5</v>
      </c>
      <c r="AA15" s="13">
        <v>20.13</v>
      </c>
      <c r="AB15" s="140">
        <v>2071300</v>
      </c>
      <c r="AC15" s="13">
        <v>20.13</v>
      </c>
      <c r="AD15" s="2">
        <f t="shared" si="1"/>
        <v>0.67000000000000171</v>
      </c>
      <c r="AE15" s="201">
        <f t="shared" si="2"/>
        <v>3.3898305084745672E-2</v>
      </c>
    </row>
    <row r="16" spans="1:31" x14ac:dyDescent="0.25">
      <c r="W16" s="196">
        <v>42261</v>
      </c>
      <c r="X16" s="13">
        <v>19.46</v>
      </c>
      <c r="Y16" s="13">
        <v>19.62</v>
      </c>
      <c r="Z16" s="13">
        <v>19.2</v>
      </c>
      <c r="AA16" s="13">
        <v>19.47</v>
      </c>
      <c r="AB16" s="140">
        <v>1421200</v>
      </c>
      <c r="AC16" s="13">
        <v>19.47</v>
      </c>
      <c r="AD16" s="2">
        <f t="shared" si="1"/>
        <v>0.42000000000000171</v>
      </c>
      <c r="AE16" s="201">
        <f t="shared" si="2"/>
        <v>1.5432098765431057E-3</v>
      </c>
    </row>
    <row r="17" spans="1:31" x14ac:dyDescent="0.25">
      <c r="A17" s="47" t="s">
        <v>87</v>
      </c>
      <c r="B17" s="18"/>
      <c r="C17" s="18">
        <f>SUM(C2:C13)</f>
        <v>410</v>
      </c>
      <c r="D17" s="23"/>
      <c r="E17" s="23"/>
      <c r="F17" s="23">
        <f>SUM(F2:F13)</f>
        <v>8605.9599999999991</v>
      </c>
      <c r="G17" s="18"/>
      <c r="H17" s="18">
        <f>SUM(H2:H11)</f>
        <v>330</v>
      </c>
      <c r="I17" s="18"/>
      <c r="J17" s="18"/>
      <c r="K17" s="18">
        <f>SUM(K2:K11)</f>
        <v>6930.9700000000012</v>
      </c>
      <c r="L17" s="18"/>
      <c r="M17" s="18"/>
      <c r="W17" s="196">
        <v>42258</v>
      </c>
      <c r="X17" s="13">
        <v>18.670000000000002</v>
      </c>
      <c r="Y17" s="13">
        <v>19.46</v>
      </c>
      <c r="Z17" s="13">
        <v>18.66</v>
      </c>
      <c r="AA17" s="13">
        <v>19.440000000000001</v>
      </c>
      <c r="AB17" s="140">
        <v>2094800</v>
      </c>
      <c r="AC17" s="13">
        <v>19.440000000000001</v>
      </c>
      <c r="AD17" s="2">
        <f t="shared" si="1"/>
        <v>0.80000000000000071</v>
      </c>
      <c r="AE17" s="201">
        <f t="shared" si="2"/>
        <v>3.6247334754797356E-2</v>
      </c>
    </row>
    <row r="18" spans="1:31" x14ac:dyDescent="0.25">
      <c r="W18" s="196">
        <v>42257</v>
      </c>
      <c r="X18" s="13">
        <v>18.21</v>
      </c>
      <c r="Y18" s="13">
        <v>18.920000000000002</v>
      </c>
      <c r="Z18" s="13">
        <v>18.21</v>
      </c>
      <c r="AA18" s="13">
        <v>18.760000000000002</v>
      </c>
      <c r="AB18" s="140">
        <v>2719900</v>
      </c>
      <c r="AC18" s="13">
        <v>18.760000000000002</v>
      </c>
      <c r="AD18" s="2">
        <f t="shared" si="1"/>
        <v>0.71000000000000085</v>
      </c>
      <c r="AE18" s="201">
        <f t="shared" si="2"/>
        <v>1.1866235167206085E-2</v>
      </c>
    </row>
    <row r="19" spans="1:31" x14ac:dyDescent="0.25">
      <c r="W19" s="196">
        <v>42256</v>
      </c>
      <c r="X19" s="13">
        <v>20.04</v>
      </c>
      <c r="Y19" s="13">
        <v>20.05</v>
      </c>
      <c r="Z19" s="13">
        <v>18.5</v>
      </c>
      <c r="AA19" s="13">
        <v>18.54</v>
      </c>
      <c r="AB19" s="140">
        <v>2118500</v>
      </c>
      <c r="AC19" s="13">
        <v>18.54</v>
      </c>
      <c r="AD19" s="2">
        <f t="shared" si="1"/>
        <v>1.5500000000000007</v>
      </c>
      <c r="AE19" s="201">
        <f t="shared" si="2"/>
        <v>-6.5524193548387122E-2</v>
      </c>
    </row>
    <row r="20" spans="1:31" x14ac:dyDescent="0.25">
      <c r="W20" s="196">
        <v>42255</v>
      </c>
      <c r="X20" s="13">
        <v>19.64</v>
      </c>
      <c r="Y20" s="13">
        <v>19.91</v>
      </c>
      <c r="Z20" s="13">
        <v>19.5</v>
      </c>
      <c r="AA20" s="13">
        <v>19.84</v>
      </c>
      <c r="AB20" s="140">
        <v>1789100</v>
      </c>
      <c r="AC20" s="13">
        <v>19.84</v>
      </c>
      <c r="AD20" s="2">
        <f t="shared" si="1"/>
        <v>0.41000000000000014</v>
      </c>
      <c r="AE20" s="201">
        <f t="shared" si="2"/>
        <v>2.851218247796794E-2</v>
      </c>
    </row>
    <row r="21" spans="1:31" x14ac:dyDescent="0.25">
      <c r="W21" s="196">
        <v>42251</v>
      </c>
      <c r="X21" s="13">
        <v>19.04</v>
      </c>
      <c r="Y21" s="13">
        <v>19.45</v>
      </c>
      <c r="Z21" s="13">
        <v>18.96</v>
      </c>
      <c r="AA21" s="13">
        <v>19.29</v>
      </c>
      <c r="AB21" s="140">
        <v>1811400</v>
      </c>
      <c r="AC21" s="13">
        <v>19.29</v>
      </c>
      <c r="AD21" s="2">
        <f t="shared" si="1"/>
        <v>0.48999999999999844</v>
      </c>
      <c r="AE21" s="201">
        <f t="shared" si="2"/>
        <v>-6.1823802163833985E-3</v>
      </c>
    </row>
    <row r="22" spans="1:31" x14ac:dyDescent="0.25">
      <c r="W22" s="196">
        <v>42250</v>
      </c>
      <c r="X22" s="13">
        <v>19.010000000000002</v>
      </c>
      <c r="Y22" s="13">
        <v>19.489999999999998</v>
      </c>
      <c r="Z22" s="13">
        <v>18.93</v>
      </c>
      <c r="AA22" s="13">
        <v>19.41</v>
      </c>
      <c r="AB22" s="140">
        <v>1488000</v>
      </c>
      <c r="AC22" s="13">
        <v>19.41</v>
      </c>
      <c r="AD22" s="2">
        <f t="shared" si="1"/>
        <v>0.55999999999999872</v>
      </c>
      <c r="AE22" s="201">
        <f t="shared" si="2"/>
        <v>2.0504731861198833E-2</v>
      </c>
    </row>
    <row r="23" spans="1:31" x14ac:dyDescent="0.25">
      <c r="W23" s="196">
        <v>42249</v>
      </c>
      <c r="X23" s="13">
        <v>18.78</v>
      </c>
      <c r="Y23" s="13">
        <v>19.03</v>
      </c>
      <c r="Z23" s="13">
        <v>18.45</v>
      </c>
      <c r="AA23" s="13">
        <v>19.02</v>
      </c>
      <c r="AB23" s="140">
        <v>1093000</v>
      </c>
      <c r="AC23" s="13">
        <v>19.02</v>
      </c>
      <c r="AD23" s="2">
        <f t="shared" si="1"/>
        <v>0.58000000000000185</v>
      </c>
      <c r="AE23" s="201">
        <f t="shared" si="2"/>
        <v>3.0894308943089532E-2</v>
      </c>
    </row>
    <row r="24" spans="1:31" x14ac:dyDescent="0.25">
      <c r="W24" s="196">
        <v>42248</v>
      </c>
      <c r="X24" s="13">
        <v>18.5</v>
      </c>
      <c r="Y24" s="13">
        <v>18.78</v>
      </c>
      <c r="Z24" s="13">
        <v>18.309999999999999</v>
      </c>
      <c r="AA24" s="13">
        <v>18.45</v>
      </c>
      <c r="AB24" s="140">
        <v>1584900</v>
      </c>
      <c r="AC24" s="13">
        <v>18.45</v>
      </c>
      <c r="AD24" s="2">
        <f t="shared" si="1"/>
        <v>0.47000000000000242</v>
      </c>
      <c r="AE24" s="201">
        <f t="shared" si="2"/>
        <v>-2.6898734177215222E-2</v>
      </c>
    </row>
    <row r="25" spans="1:31" x14ac:dyDescent="0.25">
      <c r="W25" s="196">
        <v>42247</v>
      </c>
      <c r="X25" s="13">
        <v>18.760000000000002</v>
      </c>
      <c r="Y25" s="13">
        <v>19.309999999999999</v>
      </c>
      <c r="Z25" s="13">
        <v>18.59</v>
      </c>
      <c r="AA25" s="13">
        <v>18.96</v>
      </c>
      <c r="AB25" s="140">
        <v>1232700</v>
      </c>
      <c r="AC25" s="13">
        <v>18.96</v>
      </c>
      <c r="AD25" s="2">
        <f t="shared" si="1"/>
        <v>0.71999999999999886</v>
      </c>
      <c r="AE25" s="201">
        <f t="shared" si="2"/>
        <v>4.237288135593209E-3</v>
      </c>
    </row>
    <row r="26" spans="1:31" x14ac:dyDescent="0.25">
      <c r="W26" s="196">
        <v>42244</v>
      </c>
      <c r="X26" s="13">
        <v>18.420000000000002</v>
      </c>
      <c r="Y26" s="13">
        <v>19.13</v>
      </c>
      <c r="Z26" s="13">
        <v>18.37</v>
      </c>
      <c r="AA26" s="13">
        <v>18.88</v>
      </c>
      <c r="AB26" s="140">
        <v>1443700</v>
      </c>
      <c r="AC26" s="13">
        <v>18.88</v>
      </c>
      <c r="AD26" s="2">
        <f t="shared" si="1"/>
        <v>0.75999999999999801</v>
      </c>
      <c r="AE26" s="201">
        <f t="shared" si="2"/>
        <v>2.4972855591747889E-2</v>
      </c>
    </row>
    <row r="27" spans="1:31" x14ac:dyDescent="0.25">
      <c r="W27" s="196">
        <v>42243</v>
      </c>
      <c r="X27" s="13">
        <v>17.93</v>
      </c>
      <c r="Y27" s="13">
        <v>18.61</v>
      </c>
      <c r="Z27" s="13">
        <v>17.88</v>
      </c>
      <c r="AA27" s="13">
        <v>18.420000000000002</v>
      </c>
      <c r="AB27" s="140">
        <v>1506200</v>
      </c>
      <c r="AC27" s="13">
        <v>18.420000000000002</v>
      </c>
      <c r="AD27" s="2">
        <f t="shared" si="1"/>
        <v>0.73000000000000043</v>
      </c>
      <c r="AE27" s="201">
        <f t="shared" si="2"/>
        <v>3.8331454340473803E-2</v>
      </c>
    </row>
    <row r="28" spans="1:31" x14ac:dyDescent="0.25">
      <c r="W28" s="196">
        <v>42242</v>
      </c>
      <c r="X28" s="13">
        <v>17.489999999999998</v>
      </c>
      <c r="Y28" s="13">
        <v>17.87</v>
      </c>
      <c r="Z28" s="13">
        <v>17.07</v>
      </c>
      <c r="AA28" s="13">
        <v>17.739999999999998</v>
      </c>
      <c r="AB28" s="140">
        <v>2174200</v>
      </c>
      <c r="AC28" s="13">
        <v>17.739999999999998</v>
      </c>
      <c r="AD28" s="2">
        <f t="shared" si="1"/>
        <v>0.80000000000000071</v>
      </c>
      <c r="AE28" s="201">
        <f t="shared" si="2"/>
        <v>4.1079812206572752E-2</v>
      </c>
    </row>
    <row r="29" spans="1:31" x14ac:dyDescent="0.25">
      <c r="W29" s="196">
        <v>42241</v>
      </c>
      <c r="X29" s="13">
        <v>17.82</v>
      </c>
      <c r="Y29" s="13">
        <v>17.86</v>
      </c>
      <c r="Z29" s="13">
        <v>17.010000000000002</v>
      </c>
      <c r="AA29" s="13">
        <v>17.04</v>
      </c>
      <c r="AB29" s="140">
        <v>2507900</v>
      </c>
      <c r="AC29" s="13">
        <v>17.04</v>
      </c>
      <c r="AD29" s="2">
        <f t="shared" si="1"/>
        <v>0.84999999999999787</v>
      </c>
      <c r="AE29" s="201">
        <f t="shared" si="2"/>
        <v>-9.8779779198141515E-3</v>
      </c>
    </row>
    <row r="30" spans="1:31" x14ac:dyDescent="0.25">
      <c r="W30" s="196">
        <v>42240</v>
      </c>
      <c r="X30" s="13">
        <v>17.47</v>
      </c>
      <c r="Y30" s="13">
        <v>18.149999999999999</v>
      </c>
      <c r="Z30" s="13">
        <v>16.760000000000002</v>
      </c>
      <c r="AA30" s="13">
        <v>17.21</v>
      </c>
      <c r="AB30" s="140">
        <v>3671300</v>
      </c>
      <c r="AC30" s="13">
        <v>17.21</v>
      </c>
      <c r="AD30" s="2">
        <f t="shared" si="1"/>
        <v>1.389999999999997</v>
      </c>
      <c r="AE30" s="201">
        <f t="shared" si="2"/>
        <v>-6.7713976164680334E-2</v>
      </c>
    </row>
    <row r="31" spans="1:31" x14ac:dyDescent="0.25">
      <c r="W31" s="196">
        <v>42237</v>
      </c>
      <c r="X31" s="13">
        <v>18.75</v>
      </c>
      <c r="Y31" s="13">
        <v>19.04</v>
      </c>
      <c r="Z31" s="13">
        <v>18.29</v>
      </c>
      <c r="AA31" s="13">
        <v>18.46</v>
      </c>
      <c r="AB31" s="140">
        <v>2563200</v>
      </c>
      <c r="AC31" s="13">
        <v>18.46</v>
      </c>
      <c r="AD31" s="2">
        <f t="shared" si="1"/>
        <v>0.75</v>
      </c>
      <c r="AE31" s="201">
        <f t="shared" si="2"/>
        <v>-2.5343189017951406E-2</v>
      </c>
    </row>
    <row r="32" spans="1:31" x14ac:dyDescent="0.25">
      <c r="W32" s="196">
        <v>42236</v>
      </c>
      <c r="X32" s="13">
        <v>19.559999999999999</v>
      </c>
      <c r="Y32" s="13">
        <v>19.66</v>
      </c>
      <c r="Z32" s="13">
        <v>18.93</v>
      </c>
      <c r="AA32" s="13">
        <v>18.940000000000001</v>
      </c>
      <c r="AB32" s="140">
        <v>2627200</v>
      </c>
      <c r="AC32" s="13">
        <v>18.940000000000001</v>
      </c>
      <c r="AD32" s="2">
        <f t="shared" si="1"/>
        <v>0.73000000000000043</v>
      </c>
      <c r="AE32" s="201">
        <f t="shared" si="2"/>
        <v>-4.1012658227848053E-2</v>
      </c>
    </row>
    <row r="33" spans="15:31" x14ac:dyDescent="0.25">
      <c r="W33" s="196">
        <v>42235</v>
      </c>
      <c r="X33" s="13">
        <v>20.22</v>
      </c>
      <c r="Y33" s="13">
        <v>20.260000000000002</v>
      </c>
      <c r="Z33" s="13">
        <v>19.420000000000002</v>
      </c>
      <c r="AA33" s="13">
        <v>19.75</v>
      </c>
      <c r="AB33" s="140">
        <v>2511500</v>
      </c>
      <c r="AC33" s="13">
        <v>19.75</v>
      </c>
      <c r="AD33" s="2">
        <f t="shared" si="1"/>
        <v>0.83999999999999986</v>
      </c>
      <c r="AE33" s="201">
        <f t="shared" si="2"/>
        <v>-3.2337089661930385E-2</v>
      </c>
    </row>
    <row r="34" spans="15:31" x14ac:dyDescent="0.25">
      <c r="W34" s="196">
        <v>42234</v>
      </c>
      <c r="X34" s="13">
        <v>20.71</v>
      </c>
      <c r="Y34" s="13">
        <v>20.98</v>
      </c>
      <c r="Z34" s="13">
        <v>20.34</v>
      </c>
      <c r="AA34" s="13">
        <v>20.41</v>
      </c>
      <c r="AB34" s="140">
        <v>921300</v>
      </c>
      <c r="AC34" s="13">
        <v>20.41</v>
      </c>
      <c r="AD34" s="2">
        <f t="shared" si="1"/>
        <v>0.64000000000000057</v>
      </c>
      <c r="AE34" s="201">
        <f t="shared" si="2"/>
        <v>-1.9221528111484809E-2</v>
      </c>
    </row>
    <row r="35" spans="15:31" x14ac:dyDescent="0.25">
      <c r="W35" s="196">
        <v>42233</v>
      </c>
      <c r="X35" s="13">
        <v>20.64</v>
      </c>
      <c r="Y35" s="13">
        <v>20.82</v>
      </c>
      <c r="Z35" s="13">
        <v>20.2</v>
      </c>
      <c r="AA35" s="13">
        <v>20.81</v>
      </c>
      <c r="AB35" s="140">
        <v>1080700</v>
      </c>
      <c r="AC35" s="13">
        <v>20.81</v>
      </c>
      <c r="AD35" s="2">
        <f t="shared" si="1"/>
        <v>0.62000000000000099</v>
      </c>
      <c r="AE35" s="201">
        <f t="shared" si="2"/>
        <v>1.9098922624877446E-2</v>
      </c>
    </row>
    <row r="36" spans="15:31" x14ac:dyDescent="0.25">
      <c r="W36" s="196">
        <v>42230</v>
      </c>
      <c r="X36" s="13">
        <v>20.399999999999999</v>
      </c>
      <c r="Y36" s="13">
        <v>20.49</v>
      </c>
      <c r="Z36" s="13">
        <v>20.149999999999999</v>
      </c>
      <c r="AA36" s="13">
        <v>20.420000000000002</v>
      </c>
      <c r="AB36" s="140">
        <v>1193600</v>
      </c>
      <c r="AC36" s="13">
        <v>20.420000000000002</v>
      </c>
      <c r="AD36" s="2">
        <f t="shared" si="1"/>
        <v>0.33999999999999986</v>
      </c>
      <c r="AE36" s="201">
        <f t="shared" si="2"/>
        <v>2.4545900834560541E-3</v>
      </c>
    </row>
    <row r="37" spans="15:31" x14ac:dyDescent="0.25">
      <c r="W37" s="196">
        <v>42229</v>
      </c>
      <c r="X37" s="13">
        <v>20.66</v>
      </c>
      <c r="Y37" s="13">
        <v>20.72</v>
      </c>
      <c r="Z37" s="13">
        <v>20.350000000000001</v>
      </c>
      <c r="AA37" s="13">
        <v>20.37</v>
      </c>
      <c r="AB37" s="140">
        <v>1395900</v>
      </c>
      <c r="AC37" s="13">
        <v>20.37</v>
      </c>
      <c r="AD37" s="2">
        <f t="shared" si="1"/>
        <v>0.36999999999999744</v>
      </c>
      <c r="AE37" s="201">
        <f t="shared" si="2"/>
        <v>-1.5942028985507117E-2</v>
      </c>
    </row>
    <row r="38" spans="15:31" x14ac:dyDescent="0.25">
      <c r="W38" s="196">
        <v>42228</v>
      </c>
      <c r="X38" s="13">
        <v>20.82</v>
      </c>
      <c r="Y38" s="13">
        <v>20.93</v>
      </c>
      <c r="Z38" s="13">
        <v>19.93</v>
      </c>
      <c r="AA38" s="13">
        <v>20.7</v>
      </c>
      <c r="AB38" s="140">
        <v>1863000</v>
      </c>
      <c r="AC38" s="13">
        <v>20.7</v>
      </c>
      <c r="AD38" s="2">
        <f t="shared" si="1"/>
        <v>1</v>
      </c>
      <c r="AE38" s="201">
        <f t="shared" si="2"/>
        <v>-2.2201228153046926E-2</v>
      </c>
    </row>
    <row r="39" spans="15:31" x14ac:dyDescent="0.25">
      <c r="W39" s="196">
        <v>42227</v>
      </c>
      <c r="X39" s="13">
        <v>21.05</v>
      </c>
      <c r="Y39" s="13">
        <v>21.6</v>
      </c>
      <c r="Z39" s="13">
        <v>20.79</v>
      </c>
      <c r="AA39" s="13">
        <v>21.17</v>
      </c>
      <c r="AB39" s="140">
        <v>2574800</v>
      </c>
      <c r="AC39" s="13">
        <v>21.17</v>
      </c>
      <c r="AD39" s="2">
        <f t="shared" si="1"/>
        <v>0.81000000000000227</v>
      </c>
      <c r="AE39" s="201">
        <f t="shared" si="2"/>
        <v>5.2231718898387847E-3</v>
      </c>
    </row>
    <row r="40" spans="15:31" x14ac:dyDescent="0.25">
      <c r="W40" s="196">
        <v>42226</v>
      </c>
      <c r="X40" s="13">
        <v>20.7</v>
      </c>
      <c r="Y40" s="13">
        <v>21.09</v>
      </c>
      <c r="Z40" s="13">
        <v>20.39</v>
      </c>
      <c r="AA40" s="13">
        <v>21.06</v>
      </c>
      <c r="AB40" s="140">
        <v>2766000</v>
      </c>
      <c r="AC40" s="13">
        <v>21.06</v>
      </c>
      <c r="AD40" s="2">
        <f t="shared" si="1"/>
        <v>0.69999999999999929</v>
      </c>
      <c r="AE40" s="201">
        <f t="shared" si="2"/>
        <v>2.2826614861583217E-2</v>
      </c>
    </row>
    <row r="41" spans="15:31" x14ac:dyDescent="0.25">
      <c r="W41" s="196">
        <v>42223</v>
      </c>
      <c r="X41" s="13">
        <v>20.309999999999999</v>
      </c>
      <c r="Y41" s="13">
        <v>20.89</v>
      </c>
      <c r="Z41" s="13">
        <v>20.239999999999998</v>
      </c>
      <c r="AA41" s="13">
        <v>20.59</v>
      </c>
      <c r="AB41" s="140">
        <v>2325700</v>
      </c>
      <c r="AC41" s="13">
        <v>20.59</v>
      </c>
      <c r="AD41" s="2">
        <f t="shared" si="1"/>
        <v>0.65000000000000213</v>
      </c>
      <c r="AE41" s="201">
        <f t="shared" si="2"/>
        <v>1.2788981800295307E-2</v>
      </c>
    </row>
    <row r="42" spans="15:31" x14ac:dyDescent="0.25">
      <c r="W42" s="196">
        <v>42222</v>
      </c>
      <c r="X42" s="13">
        <v>21.46</v>
      </c>
      <c r="Y42" s="13">
        <v>21.97</v>
      </c>
      <c r="Z42" s="13">
        <v>19.87</v>
      </c>
      <c r="AA42" s="13">
        <v>20.329999999999998</v>
      </c>
      <c r="AB42" s="140">
        <v>4452900</v>
      </c>
      <c r="AC42" s="13">
        <v>20.329999999999998</v>
      </c>
      <c r="AD42" s="2">
        <f t="shared" si="1"/>
        <v>2.0999999999999979</v>
      </c>
      <c r="AE42" s="201">
        <f t="shared" si="2"/>
        <v>-5.3538175046555003E-2</v>
      </c>
    </row>
    <row r="43" spans="15:31" x14ac:dyDescent="0.25">
      <c r="O43" s="49"/>
      <c r="W43" s="196">
        <v>42221</v>
      </c>
      <c r="X43" s="13">
        <v>22.62</v>
      </c>
      <c r="Y43" s="13">
        <v>23.47</v>
      </c>
      <c r="Z43" s="13">
        <v>21.3</v>
      </c>
      <c r="AA43" s="13">
        <v>21.48</v>
      </c>
      <c r="AB43" s="140">
        <v>7305000</v>
      </c>
      <c r="AC43" s="13">
        <v>21.48</v>
      </c>
      <c r="AD43" s="2">
        <f t="shared" si="1"/>
        <v>2.1699999999999982</v>
      </c>
      <c r="AE43" s="201">
        <f t="shared" si="2"/>
        <v>3.7681159420289934E-2</v>
      </c>
    </row>
    <row r="44" spans="15:31" ht="20.25" thickBot="1" x14ac:dyDescent="0.35">
      <c r="O44" s="272" t="s">
        <v>83</v>
      </c>
      <c r="P44" s="272"/>
      <c r="T44" s="136" t="s">
        <v>144</v>
      </c>
      <c r="W44" s="196">
        <v>42220</v>
      </c>
      <c r="X44" s="13">
        <v>20.309999999999999</v>
      </c>
      <c r="Y44" s="13">
        <v>20.99</v>
      </c>
      <c r="Z44" s="13">
        <v>20.21</v>
      </c>
      <c r="AA44" s="13">
        <v>20.7</v>
      </c>
      <c r="AB44" s="140">
        <v>4301700</v>
      </c>
      <c r="AC44" s="13">
        <v>20.7</v>
      </c>
      <c r="AD44" s="2">
        <f t="shared" si="1"/>
        <v>0.77999999999999758</v>
      </c>
      <c r="AE44" s="201">
        <f t="shared" si="2"/>
        <v>2.2222222222222143E-2</v>
      </c>
    </row>
    <row r="45" spans="15:31" ht="15.75" thickTop="1" x14ac:dyDescent="0.25">
      <c r="O45" s="128">
        <v>1.1000000000000001</v>
      </c>
      <c r="P45" s="128">
        <f>O45*$Q$4</f>
        <v>22.539000000000001</v>
      </c>
      <c r="Q45" s="2"/>
      <c r="T45" s="191" t="s">
        <v>126</v>
      </c>
      <c r="U45" s="143">
        <v>19.52</v>
      </c>
      <c r="W45" s="196">
        <v>42219</v>
      </c>
      <c r="X45" s="13">
        <v>20.04</v>
      </c>
      <c r="Y45" s="13">
        <v>20.49</v>
      </c>
      <c r="Z45" s="13">
        <v>19.91</v>
      </c>
      <c r="AA45" s="13">
        <v>20.25</v>
      </c>
      <c r="AB45" s="140">
        <v>4154700</v>
      </c>
      <c r="AC45" s="13">
        <v>20.25</v>
      </c>
      <c r="AD45" s="2">
        <f t="shared" si="1"/>
        <v>0.57999999999999829</v>
      </c>
      <c r="AE45" s="201">
        <f t="shared" si="2"/>
        <v>6.4612326043738122E-3</v>
      </c>
    </row>
    <row r="46" spans="15:31" x14ac:dyDescent="0.25">
      <c r="O46" s="128">
        <v>1.0900000000000001</v>
      </c>
      <c r="P46" s="128">
        <f t="shared" ref="P46:P65" si="3">O46*$Q$4</f>
        <v>22.334099999999999</v>
      </c>
      <c r="Q46" s="2"/>
      <c r="T46" s="138" t="s">
        <v>127</v>
      </c>
      <c r="U46" s="133">
        <v>19.170000000000002</v>
      </c>
      <c r="W46" s="196">
        <v>42216</v>
      </c>
      <c r="X46" s="13">
        <v>19.59</v>
      </c>
      <c r="Y46" s="13">
        <v>20.3</v>
      </c>
      <c r="Z46" s="13">
        <v>19.399999999999999</v>
      </c>
      <c r="AA46" s="13">
        <v>20.12</v>
      </c>
      <c r="AB46" s="140">
        <v>2566800</v>
      </c>
      <c r="AC46" s="13">
        <v>20.12</v>
      </c>
      <c r="AD46" s="2">
        <f t="shared" si="1"/>
        <v>0.90000000000000213</v>
      </c>
      <c r="AE46" s="201">
        <f t="shared" si="2"/>
        <v>2.1838496698831866E-2</v>
      </c>
    </row>
    <row r="47" spans="15:31" x14ac:dyDescent="0.25">
      <c r="O47" s="128">
        <v>1.08</v>
      </c>
      <c r="P47" s="128">
        <f t="shared" si="3"/>
        <v>22.129200000000001</v>
      </c>
      <c r="Q47" s="2"/>
      <c r="T47" s="138" t="s">
        <v>128</v>
      </c>
      <c r="U47" s="133" t="s">
        <v>320</v>
      </c>
      <c r="W47" s="196">
        <v>42215</v>
      </c>
      <c r="X47" s="13">
        <v>19.34</v>
      </c>
      <c r="Y47" s="13">
        <v>20.010000000000002</v>
      </c>
      <c r="Z47" s="13">
        <v>19.18</v>
      </c>
      <c r="AA47" s="13">
        <v>19.690000000000001</v>
      </c>
      <c r="AB47" s="140">
        <v>2443300</v>
      </c>
      <c r="AC47" s="13">
        <v>19.690000000000001</v>
      </c>
      <c r="AD47" s="2">
        <f t="shared" si="1"/>
        <v>0.83000000000000185</v>
      </c>
      <c r="AE47" s="201">
        <f t="shared" si="2"/>
        <v>1.5471892728210479E-2</v>
      </c>
    </row>
    <row r="48" spans="15:31" x14ac:dyDescent="0.25">
      <c r="O48" s="128">
        <v>1.07</v>
      </c>
      <c r="P48" s="128">
        <f t="shared" si="3"/>
        <v>21.924299999999999</v>
      </c>
      <c r="Q48" s="2"/>
      <c r="T48" s="138" t="s">
        <v>129</v>
      </c>
      <c r="U48" s="133" t="s">
        <v>321</v>
      </c>
      <c r="W48" s="196">
        <v>42214</v>
      </c>
      <c r="X48" s="13">
        <v>19.329999999999998</v>
      </c>
      <c r="Y48" s="13">
        <v>19.52</v>
      </c>
      <c r="Z48" s="13">
        <v>18.98</v>
      </c>
      <c r="AA48" s="13">
        <v>19.39</v>
      </c>
      <c r="AB48" s="140">
        <v>2126900</v>
      </c>
      <c r="AC48" s="13">
        <v>19.39</v>
      </c>
      <c r="AD48" s="2">
        <f t="shared" si="1"/>
        <v>0.53999999999999915</v>
      </c>
      <c r="AE48" s="201">
        <f t="shared" si="2"/>
        <v>0</v>
      </c>
    </row>
    <row r="49" spans="15:31" x14ac:dyDescent="0.25">
      <c r="O49" s="128">
        <v>1.06</v>
      </c>
      <c r="P49" s="128">
        <f t="shared" si="3"/>
        <v>21.7194</v>
      </c>
      <c r="Q49" s="2"/>
      <c r="T49" s="138" t="s">
        <v>130</v>
      </c>
      <c r="U49" s="133">
        <v>30.94</v>
      </c>
      <c r="W49" s="196">
        <v>42213</v>
      </c>
      <c r="X49" s="13">
        <v>18.850000000000001</v>
      </c>
      <c r="Y49" s="13">
        <v>19.45</v>
      </c>
      <c r="Z49" s="13">
        <v>18.7</v>
      </c>
      <c r="AA49" s="13">
        <v>19.39</v>
      </c>
      <c r="AB49" s="140">
        <v>2319900</v>
      </c>
      <c r="AC49" s="13">
        <v>19.39</v>
      </c>
      <c r="AD49" s="2">
        <f t="shared" si="1"/>
        <v>0.75</v>
      </c>
      <c r="AE49" s="201">
        <f t="shared" si="2"/>
        <v>3.2481363152289555E-2</v>
      </c>
    </row>
    <row r="50" spans="15:31" x14ac:dyDescent="0.25">
      <c r="O50" s="128">
        <v>1.05</v>
      </c>
      <c r="P50" s="128">
        <f t="shared" si="3"/>
        <v>21.514499999999998</v>
      </c>
      <c r="Q50" s="2"/>
      <c r="T50" s="138" t="s">
        <v>131</v>
      </c>
      <c r="U50" s="133">
        <v>1.9657500000000001</v>
      </c>
      <c r="W50" s="196">
        <v>42212</v>
      </c>
      <c r="X50" s="13">
        <v>19.23</v>
      </c>
      <c r="Y50" s="13">
        <v>19.32</v>
      </c>
      <c r="Z50" s="13">
        <v>18.690000000000001</v>
      </c>
      <c r="AA50" s="13">
        <v>18.78</v>
      </c>
      <c r="AB50" s="140">
        <v>1613100</v>
      </c>
      <c r="AC50" s="13">
        <v>18.78</v>
      </c>
      <c r="AD50" s="2">
        <f t="shared" si="1"/>
        <v>0.62999999999999901</v>
      </c>
      <c r="AE50" s="201">
        <f t="shared" si="2"/>
        <v>-3.4447300771208167E-2</v>
      </c>
    </row>
    <row r="51" spans="15:31" x14ac:dyDescent="0.25">
      <c r="O51" s="128">
        <v>1.04</v>
      </c>
      <c r="P51" s="128">
        <f t="shared" si="3"/>
        <v>21.3096</v>
      </c>
      <c r="Q51" s="2"/>
      <c r="T51" s="138" t="s">
        <v>157</v>
      </c>
      <c r="U51" s="133" t="s">
        <v>158</v>
      </c>
      <c r="W51" s="196">
        <v>42209</v>
      </c>
      <c r="X51" s="13">
        <v>19.88</v>
      </c>
      <c r="Y51" s="13">
        <v>19.88</v>
      </c>
      <c r="Z51" s="13">
        <v>19.190000000000001</v>
      </c>
      <c r="AA51" s="13">
        <v>19.45</v>
      </c>
      <c r="AB51" s="140">
        <v>1505800</v>
      </c>
      <c r="AC51" s="13">
        <v>19.45</v>
      </c>
      <c r="AD51" s="2">
        <f t="shared" si="1"/>
        <v>0.68999999999999773</v>
      </c>
      <c r="AE51" s="201">
        <f t="shared" si="2"/>
        <v>-1.8172640080767244E-2</v>
      </c>
    </row>
    <row r="52" spans="15:31" x14ac:dyDescent="0.25">
      <c r="O52" s="128">
        <v>1.03</v>
      </c>
      <c r="P52" s="128">
        <f t="shared" si="3"/>
        <v>21.104699999999998</v>
      </c>
      <c r="Q52" s="2"/>
      <c r="T52" s="138"/>
      <c r="U52" s="133"/>
      <c r="W52" s="196">
        <v>42208</v>
      </c>
      <c r="X52" s="13">
        <v>19.79</v>
      </c>
      <c r="Y52" s="13">
        <v>20.350000000000001</v>
      </c>
      <c r="Z52" s="13">
        <v>19.579999999999998</v>
      </c>
      <c r="AA52" s="13">
        <v>19.809999999999999</v>
      </c>
      <c r="AB52" s="140">
        <v>2888700</v>
      </c>
      <c r="AC52" s="13">
        <v>19.809999999999999</v>
      </c>
      <c r="AD52" s="2">
        <f t="shared" si="1"/>
        <v>0.77000000000000313</v>
      </c>
      <c r="AE52" s="201">
        <f t="shared" si="2"/>
        <v>8.6558044806517298E-3</v>
      </c>
    </row>
    <row r="53" spans="15:31" x14ac:dyDescent="0.25">
      <c r="O53" s="128">
        <v>1.02</v>
      </c>
      <c r="P53" s="128">
        <f t="shared" si="3"/>
        <v>20.899799999999999</v>
      </c>
      <c r="Q53" s="2"/>
      <c r="T53" s="138" t="s">
        <v>133</v>
      </c>
      <c r="U53" s="133" t="s">
        <v>322</v>
      </c>
      <c r="W53" s="196">
        <v>42207</v>
      </c>
      <c r="X53" s="13">
        <v>19.649999999999999</v>
      </c>
      <c r="Y53" s="13">
        <v>19.68</v>
      </c>
      <c r="Z53" s="13">
        <v>19.04</v>
      </c>
      <c r="AA53" s="13">
        <v>19.64</v>
      </c>
      <c r="AB53" s="140">
        <v>4371200</v>
      </c>
      <c r="AC53" s="13">
        <v>19.64</v>
      </c>
      <c r="AD53" s="2">
        <f t="shared" si="1"/>
        <v>0.64000000000000057</v>
      </c>
      <c r="AE53" s="201">
        <f t="shared" si="2"/>
        <v>-3.551496702181689E-3</v>
      </c>
    </row>
    <row r="54" spans="15:31" x14ac:dyDescent="0.25">
      <c r="O54" s="128">
        <v>1.01</v>
      </c>
      <c r="P54" s="128">
        <f t="shared" si="3"/>
        <v>20.694899999999997</v>
      </c>
      <c r="Q54" s="2"/>
      <c r="T54" s="138" t="s">
        <v>134</v>
      </c>
      <c r="U54" s="133" t="s">
        <v>323</v>
      </c>
      <c r="W54" s="196">
        <v>42206</v>
      </c>
      <c r="X54" s="13">
        <v>20.5</v>
      </c>
      <c r="Y54" s="13">
        <v>20.5</v>
      </c>
      <c r="Z54" s="13">
        <v>19.489999999999998</v>
      </c>
      <c r="AA54" s="13">
        <v>19.71</v>
      </c>
      <c r="AB54" s="140">
        <v>4649200</v>
      </c>
      <c r="AC54" s="13">
        <v>19.71</v>
      </c>
      <c r="AD54" s="2">
        <f t="shared" si="1"/>
        <v>1.0100000000000016</v>
      </c>
      <c r="AE54" s="201">
        <f t="shared" si="2"/>
        <v>-3.6185819070904568E-2</v>
      </c>
    </row>
    <row r="55" spans="15:31" x14ac:dyDescent="0.25">
      <c r="O55" s="128">
        <v>1</v>
      </c>
      <c r="P55" s="128">
        <f t="shared" si="3"/>
        <v>20.49</v>
      </c>
      <c r="Q55" s="2"/>
      <c r="T55" s="138" t="s">
        <v>135</v>
      </c>
      <c r="U55" s="135">
        <v>2301831</v>
      </c>
      <c r="W55" s="196">
        <v>42205</v>
      </c>
      <c r="X55" s="13">
        <v>21.35</v>
      </c>
      <c r="Y55" s="13">
        <v>21.36</v>
      </c>
      <c r="Z55" s="13">
        <v>20.37</v>
      </c>
      <c r="AA55" s="13">
        <v>20.45</v>
      </c>
      <c r="AB55" s="140">
        <v>2394300</v>
      </c>
      <c r="AC55" s="13">
        <v>20.45</v>
      </c>
      <c r="AD55" s="2">
        <f t="shared" si="1"/>
        <v>0.98999999999999844</v>
      </c>
      <c r="AE55" s="201">
        <f t="shared" si="2"/>
        <v>-4.1256446319737461E-2</v>
      </c>
    </row>
    <row r="56" spans="15:31" x14ac:dyDescent="0.25">
      <c r="O56" s="128">
        <v>0.99</v>
      </c>
      <c r="P56" s="128">
        <f t="shared" si="3"/>
        <v>20.2851</v>
      </c>
      <c r="Q56" s="2"/>
      <c r="T56" s="138" t="s">
        <v>140</v>
      </c>
      <c r="U56" s="135">
        <v>2359640</v>
      </c>
      <c r="W56" s="196">
        <v>42202</v>
      </c>
      <c r="X56" s="13">
        <v>21.27</v>
      </c>
      <c r="Y56" s="13">
        <v>21.57</v>
      </c>
      <c r="Z56" s="13">
        <v>21.14</v>
      </c>
      <c r="AA56" s="13">
        <v>21.33</v>
      </c>
      <c r="AB56" s="140">
        <v>2618100</v>
      </c>
      <c r="AC56" s="13">
        <v>21.33</v>
      </c>
      <c r="AD56" s="2">
        <f t="shared" si="1"/>
        <v>0.42999999999999972</v>
      </c>
      <c r="AE56" s="201">
        <f t="shared" si="2"/>
        <v>6.1320754716980286E-3</v>
      </c>
    </row>
    <row r="57" spans="15:31" x14ac:dyDescent="0.25">
      <c r="O57" s="128">
        <v>0.98</v>
      </c>
      <c r="P57" s="128">
        <f t="shared" si="3"/>
        <v>20.080199999999998</v>
      </c>
      <c r="Q57" s="2"/>
      <c r="T57" s="138" t="s">
        <v>136</v>
      </c>
      <c r="U57" s="133" t="s">
        <v>324</v>
      </c>
      <c r="W57" s="196">
        <v>42201</v>
      </c>
      <c r="X57" s="13">
        <v>21.57</v>
      </c>
      <c r="Y57" s="13">
        <v>21.72</v>
      </c>
      <c r="Z57" s="13">
        <v>21.09</v>
      </c>
      <c r="AA57" s="13">
        <v>21.2</v>
      </c>
      <c r="AB57" s="140">
        <v>2552500</v>
      </c>
      <c r="AC57" s="13">
        <v>21.2</v>
      </c>
      <c r="AD57" s="2">
        <f t="shared" si="1"/>
        <v>0.62999999999999901</v>
      </c>
      <c r="AE57" s="201">
        <f t="shared" si="2"/>
        <v>-1.2115563839701804E-2</v>
      </c>
    </row>
    <row r="58" spans="15:31" x14ac:dyDescent="0.25">
      <c r="O58" s="128">
        <v>0.97</v>
      </c>
      <c r="P58" s="128">
        <f t="shared" si="3"/>
        <v>19.875299999999999</v>
      </c>
      <c r="T58" s="138" t="s">
        <v>141</v>
      </c>
      <c r="U58" s="133">
        <v>37.39</v>
      </c>
      <c r="W58" s="196">
        <v>42200</v>
      </c>
      <c r="X58" s="13">
        <v>21.62</v>
      </c>
      <c r="Y58" s="13">
        <v>21.85</v>
      </c>
      <c r="Z58" s="13">
        <v>21.31</v>
      </c>
      <c r="AA58" s="13">
        <v>21.46</v>
      </c>
      <c r="AB58" s="140">
        <v>1865100</v>
      </c>
      <c r="AC58" s="13">
        <v>21.46</v>
      </c>
      <c r="AD58" s="2">
        <f t="shared" si="1"/>
        <v>0.5400000000000027</v>
      </c>
      <c r="AE58" s="201">
        <f t="shared" si="2"/>
        <v>-7.8594544613961315E-3</v>
      </c>
    </row>
    <row r="59" spans="15:31" x14ac:dyDescent="0.25">
      <c r="O59" s="128">
        <v>0.96</v>
      </c>
      <c r="P59" s="128">
        <f t="shared" si="3"/>
        <v>19.670399999999997</v>
      </c>
      <c r="T59" s="138" t="s">
        <v>142</v>
      </c>
      <c r="U59" s="133">
        <v>0.55000000000000004</v>
      </c>
      <c r="W59" s="196">
        <v>42199</v>
      </c>
      <c r="X59" s="13">
        <v>23.39</v>
      </c>
      <c r="Y59" s="13">
        <v>23.39</v>
      </c>
      <c r="Z59" s="13">
        <v>21.46</v>
      </c>
      <c r="AA59" s="13">
        <v>21.63</v>
      </c>
      <c r="AB59" s="140">
        <v>5699700</v>
      </c>
      <c r="AC59" s="13">
        <v>21.63</v>
      </c>
      <c r="AD59" s="2">
        <f t="shared" si="1"/>
        <v>1.9299999999999997</v>
      </c>
      <c r="AE59" s="201">
        <f t="shared" si="2"/>
        <v>-7.4454428754813895E-2</v>
      </c>
    </row>
    <row r="60" spans="15:31" x14ac:dyDescent="0.25">
      <c r="O60" s="128">
        <v>0.95</v>
      </c>
      <c r="P60" s="128">
        <f t="shared" si="3"/>
        <v>19.465499999999999</v>
      </c>
      <c r="T60" s="138" t="s">
        <v>137</v>
      </c>
      <c r="U60" s="133" t="s">
        <v>160</v>
      </c>
      <c r="W60" s="196">
        <v>42198</v>
      </c>
      <c r="X60" s="13">
        <v>22.82</v>
      </c>
      <c r="Y60" s="13">
        <v>23.4</v>
      </c>
      <c r="Z60" s="13">
        <v>22.69</v>
      </c>
      <c r="AA60" s="13">
        <v>23.37</v>
      </c>
      <c r="AB60" s="140">
        <v>2462000</v>
      </c>
      <c r="AC60" s="13">
        <v>23.37</v>
      </c>
      <c r="AD60" s="2">
        <f t="shared" si="1"/>
        <v>0.7099999999999973</v>
      </c>
      <c r="AE60" s="201">
        <f t="shared" si="2"/>
        <v>3.1332744924978062E-2</v>
      </c>
    </row>
    <row r="61" spans="15:31" x14ac:dyDescent="0.25">
      <c r="O61" s="128">
        <v>0.94</v>
      </c>
      <c r="P61" s="128">
        <f t="shared" si="3"/>
        <v>19.260599999999997</v>
      </c>
      <c r="W61" s="196">
        <v>42195</v>
      </c>
      <c r="X61" s="13">
        <v>22.53</v>
      </c>
      <c r="Y61" s="13">
        <v>22.89</v>
      </c>
      <c r="Z61" s="13">
        <v>22.28</v>
      </c>
      <c r="AA61" s="13">
        <v>22.66</v>
      </c>
      <c r="AB61" s="140">
        <v>2940600</v>
      </c>
      <c r="AC61" s="13">
        <v>22.66</v>
      </c>
      <c r="AD61" s="2">
        <f t="shared" si="1"/>
        <v>0.60999999999999943</v>
      </c>
      <c r="AE61" s="201">
        <f t="shared" si="2"/>
        <v>1.8426966292134805E-2</v>
      </c>
    </row>
    <row r="62" spans="15:31" x14ac:dyDescent="0.25">
      <c r="O62" s="128">
        <v>0.93</v>
      </c>
      <c r="P62" s="128">
        <f t="shared" si="3"/>
        <v>19.055699999999998</v>
      </c>
      <c r="W62" s="196">
        <v>42194</v>
      </c>
      <c r="X62" s="13">
        <v>20.38</v>
      </c>
      <c r="Y62" s="13">
        <v>22.42</v>
      </c>
      <c r="Z62" s="13">
        <v>20.38</v>
      </c>
      <c r="AA62" s="13">
        <v>22.25</v>
      </c>
      <c r="AB62" s="140">
        <v>5467500</v>
      </c>
      <c r="AC62" s="13">
        <v>22.25</v>
      </c>
      <c r="AD62" s="2">
        <f t="shared" si="1"/>
        <v>2.0400000000000027</v>
      </c>
      <c r="AE62" s="201">
        <f t="shared" si="2"/>
        <v>0.11305652826413226</v>
      </c>
    </row>
    <row r="63" spans="15:31" x14ac:dyDescent="0.25">
      <c r="O63" s="128">
        <v>0.92</v>
      </c>
      <c r="P63" s="128">
        <f t="shared" si="3"/>
        <v>18.8508</v>
      </c>
      <c r="W63" s="196">
        <v>42193</v>
      </c>
      <c r="X63" s="13">
        <v>21.06</v>
      </c>
      <c r="Y63" s="13">
        <v>21.1</v>
      </c>
      <c r="Z63" s="13">
        <v>19.899999999999999</v>
      </c>
      <c r="AA63" s="13">
        <v>19.989999999999998</v>
      </c>
      <c r="AB63" s="140">
        <v>2394600</v>
      </c>
      <c r="AC63" s="13">
        <v>19.989999999999998</v>
      </c>
      <c r="AD63" s="2">
        <f t="shared" si="1"/>
        <v>1.2000000000000028</v>
      </c>
      <c r="AE63" s="201">
        <f t="shared" si="2"/>
        <v>-5.4399243140965114E-2</v>
      </c>
    </row>
    <row r="64" spans="15:31" x14ac:dyDescent="0.25">
      <c r="O64" s="128">
        <v>0.91</v>
      </c>
      <c r="P64" s="128">
        <f t="shared" si="3"/>
        <v>18.645899999999997</v>
      </c>
      <c r="W64" s="196">
        <v>42192</v>
      </c>
      <c r="X64" s="13">
        <v>21.1</v>
      </c>
      <c r="Y64" s="13">
        <v>21.2</v>
      </c>
      <c r="Z64" s="13">
        <v>20.34</v>
      </c>
      <c r="AA64" s="13">
        <v>21.14</v>
      </c>
      <c r="AB64" s="140">
        <v>2079300</v>
      </c>
      <c r="AC64" s="13">
        <v>21.14</v>
      </c>
      <c r="AD64" s="2">
        <f t="shared" si="1"/>
        <v>0.85999999999999943</v>
      </c>
      <c r="AE64" s="201">
        <f t="shared" si="2"/>
        <v>4.7528517110266844E-3</v>
      </c>
    </row>
    <row r="65" spans="15:31" x14ac:dyDescent="0.25">
      <c r="O65" s="128">
        <v>0.9</v>
      </c>
      <c r="P65" s="128">
        <f t="shared" si="3"/>
        <v>18.440999999999999</v>
      </c>
      <c r="W65" s="196">
        <v>42191</v>
      </c>
      <c r="X65" s="13">
        <v>21.3</v>
      </c>
      <c r="Y65" s="13">
        <v>21.57</v>
      </c>
      <c r="Z65" s="13">
        <v>21</v>
      </c>
      <c r="AA65" s="13">
        <v>21.04</v>
      </c>
      <c r="AB65" s="140">
        <v>2589400</v>
      </c>
      <c r="AC65" s="13">
        <v>21.04</v>
      </c>
      <c r="AD65" s="2">
        <f t="shared" si="1"/>
        <v>0.57000000000000028</v>
      </c>
      <c r="AE65" s="201">
        <f t="shared" si="2"/>
        <v>-2.0027945971122452E-2</v>
      </c>
    </row>
    <row r="66" spans="15:31" x14ac:dyDescent="0.25">
      <c r="O66" s="49"/>
      <c r="W66" s="196">
        <v>42187</v>
      </c>
      <c r="X66" s="13">
        <v>21.65</v>
      </c>
      <c r="Y66" s="13">
        <v>22</v>
      </c>
      <c r="Z66" s="13">
        <v>21.45</v>
      </c>
      <c r="AA66" s="13">
        <v>21.47</v>
      </c>
      <c r="AB66" s="140">
        <v>1422300</v>
      </c>
      <c r="AC66" s="13">
        <v>21.47</v>
      </c>
      <c r="AD66" s="2">
        <f t="shared" si="1"/>
        <v>0.55000000000000071</v>
      </c>
      <c r="AE66" s="201">
        <f t="shared" si="2"/>
        <v>-4.6360686138156026E-3</v>
      </c>
    </row>
    <row r="67" spans="15:31" x14ac:dyDescent="0.25">
      <c r="W67" s="196">
        <v>42186</v>
      </c>
      <c r="X67" s="13">
        <v>21.84</v>
      </c>
      <c r="Y67" s="13">
        <v>22.27</v>
      </c>
      <c r="Z67" s="13">
        <v>21.49</v>
      </c>
      <c r="AA67" s="13">
        <v>21.57</v>
      </c>
      <c r="AB67" s="140">
        <v>2437600</v>
      </c>
      <c r="AC67" s="13">
        <v>21.57</v>
      </c>
      <c r="AD67" s="2">
        <f t="shared" ref="AD67:AD68" si="4">Y67-Z67</f>
        <v>0.78000000000000114</v>
      </c>
      <c r="AE67" s="201" t="e">
        <f t="shared" ref="AE67:AE68" si="5">AC67/AC68-1</f>
        <v>#DIV/0!</v>
      </c>
    </row>
    <row r="68" spans="15:31" x14ac:dyDescent="0.25">
      <c r="W68" s="13" t="s">
        <v>153</v>
      </c>
      <c r="X68" s="13"/>
      <c r="Y68" s="13"/>
      <c r="Z68" s="13"/>
      <c r="AA68" s="13"/>
      <c r="AB68" s="13"/>
      <c r="AC68" s="13"/>
      <c r="AD68" s="2">
        <f t="shared" si="4"/>
        <v>0</v>
      </c>
      <c r="AE68" s="201" t="e">
        <f t="shared" si="5"/>
        <v>#DIV/0!</v>
      </c>
    </row>
  </sheetData>
  <mergeCells count="1">
    <mergeCell ref="O44:P44"/>
  </mergeCells>
  <conditionalFormatting sqref="Q7">
    <cfRule type="expression" dxfId="37" priority="6">
      <formula>Q7&gt;0</formula>
    </cfRule>
    <cfRule type="expression" dxfId="36" priority="7">
      <formula>Q7&lt;0</formula>
    </cfRule>
  </conditionalFormatting>
  <conditionalFormatting sqref="O45:O65">
    <cfRule type="colorScale" priority="4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P45:P65">
    <cfRule type="colorScale" priority="3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AD1:AD68">
    <cfRule type="dataBar" priority="2">
      <dataBar>
        <cfvo type="min"/>
        <cfvo type="max"/>
        <color rgb="FFFF555A"/>
      </dataBar>
      <extLst>
        <ext xmlns:x14="http://schemas.microsoft.com/office/spreadsheetml/2009/9/main" uri="{B025F937-C7B1-47D3-B67F-A62EFF666E3E}">
          <x14:id>{AFC2F75C-5180-4BA3-8468-3853A15827E0}</x14:id>
        </ext>
      </extLst>
    </cfRule>
  </conditionalFormatting>
  <conditionalFormatting sqref="AE1:AE68">
    <cfRule type="iconSet" priority="1">
      <iconSet iconSet="3Arrows">
        <cfvo type="percent" val="0"/>
        <cfvo type="num" val="0"/>
        <cfvo type="num" val="0"/>
      </iconSet>
    </cfRule>
  </conditionalFormatting>
  <hyperlinks>
    <hyperlink ref="A3" location="ACTIVE!A1" display="Back"/>
  </hyperlinks>
  <pageMargins left="0.7" right="0.7" top="0.75" bottom="0.75" header="0.3" footer="0.3"/>
  <drawing r:id="rId1"/>
  <extLst>
    <ext xmlns:x14="http://schemas.microsoft.com/office/spreadsheetml/2009/9/main" uri="{78C0D931-6437-407d-A8EE-F0AAD7539E65}">
      <x14:conditionalFormattings>
        <x14:conditionalFormatting xmlns:xm="http://schemas.microsoft.com/office/excel/2006/main">
          <x14:cfRule type="dataBar" id="{AFC2F75C-5180-4BA3-8468-3853A15827E0}">
            <x14:dataBar minLength="0" maxLength="100" border="1" negativeBarBorderColorSameAsPositive="0">
              <x14:cfvo type="autoMin"/>
              <x14:cfvo type="autoMax"/>
              <x14:borderColor rgb="FFFF555A"/>
              <x14:negativeFillColor rgb="FFFF0000"/>
              <x14:negativeBorderColor rgb="FFFF0000"/>
              <x14:axisColor rgb="FF000000"/>
            </x14:dataBar>
          </x14:cfRule>
          <xm:sqref>AD1:AD68</xm:sqref>
        </x14:conditionalFormatting>
      </x14:conditionalFormattings>
    </ext>
  </extLst>
</worksheet>
</file>

<file path=xl/worksheets/sheet1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2"/>
  <dimension ref="A1:AE69"/>
  <sheetViews>
    <sheetView workbookViewId="0">
      <pane ySplit="1" topLeftCell="A2" activePane="bottomLeft" state="frozen"/>
      <selection activeCell="A2" sqref="A2"/>
      <selection pane="bottomLeft" activeCell="A3" sqref="A3"/>
    </sheetView>
  </sheetViews>
  <sheetFormatPr defaultRowHeight="15" x14ac:dyDescent="0.25"/>
  <cols>
    <col min="4" max="5" width="10" style="2" customWidth="1"/>
    <col min="6" max="6" width="9.140625" style="2"/>
    <col min="9" max="11" width="9.140625" style="2"/>
    <col min="20" max="20" width="24" customWidth="1"/>
    <col min="21" max="21" width="34.85546875" customWidth="1"/>
    <col min="22" max="22" width="21.28515625" customWidth="1"/>
    <col min="23" max="23" width="12.42578125" customWidth="1"/>
    <col min="24" max="27" width="6" bestFit="1" customWidth="1"/>
    <col min="28" max="28" width="10.140625" bestFit="1" customWidth="1"/>
    <col min="29" max="29" width="10.28515625" bestFit="1" customWidth="1"/>
    <col min="30" max="30" width="13.140625" customWidth="1"/>
    <col min="31" max="31" width="11" customWidth="1"/>
  </cols>
  <sheetData>
    <row r="1" spans="1:31" s="15" customFormat="1" x14ac:dyDescent="0.25">
      <c r="A1" s="15" t="s">
        <v>1</v>
      </c>
      <c r="B1" s="15" t="s">
        <v>2</v>
      </c>
      <c r="C1" s="15" t="s">
        <v>4</v>
      </c>
      <c r="D1" s="26" t="s">
        <v>5</v>
      </c>
      <c r="E1" s="26" t="s">
        <v>116</v>
      </c>
      <c r="F1" s="26" t="s">
        <v>60</v>
      </c>
      <c r="G1" s="15" t="s">
        <v>3</v>
      </c>
      <c r="H1" s="15" t="s">
        <v>6</v>
      </c>
      <c r="I1" s="26" t="s">
        <v>7</v>
      </c>
      <c r="J1" s="26" t="s">
        <v>117</v>
      </c>
      <c r="K1" s="26" t="s">
        <v>61</v>
      </c>
      <c r="L1" s="15" t="s">
        <v>82</v>
      </c>
      <c r="M1" s="15" t="s">
        <v>38</v>
      </c>
      <c r="T1" s="15" t="s">
        <v>72</v>
      </c>
      <c r="W1" s="138" t="s">
        <v>145</v>
      </c>
      <c r="X1" s="138" t="s">
        <v>146</v>
      </c>
      <c r="Y1" s="138" t="s">
        <v>147</v>
      </c>
      <c r="Z1" s="138" t="s">
        <v>148</v>
      </c>
      <c r="AA1" s="138" t="s">
        <v>149</v>
      </c>
      <c r="AB1" s="138" t="s">
        <v>150</v>
      </c>
      <c r="AC1" s="138" t="s">
        <v>151</v>
      </c>
      <c r="AD1" s="15" t="s">
        <v>221</v>
      </c>
      <c r="AE1" s="15" t="s">
        <v>223</v>
      </c>
    </row>
    <row r="2" spans="1:31" x14ac:dyDescent="0.25">
      <c r="A2" s="6" t="s">
        <v>24</v>
      </c>
      <c r="B2" s="1">
        <v>42156</v>
      </c>
      <c r="C2">
        <v>5</v>
      </c>
      <c r="D2" s="2">
        <v>48.55</v>
      </c>
      <c r="E2" s="2">
        <v>0</v>
      </c>
      <c r="F2" s="2">
        <f>C2*D2</f>
        <v>242.75</v>
      </c>
      <c r="G2" s="1">
        <v>42186</v>
      </c>
      <c r="H2" s="14">
        <v>100</v>
      </c>
      <c r="I2" s="53">
        <v>44.99</v>
      </c>
      <c r="J2" s="53">
        <v>0.08</v>
      </c>
      <c r="K2" s="53">
        <f>H2*I2-J2</f>
        <v>4498.92</v>
      </c>
      <c r="L2" t="s">
        <v>86</v>
      </c>
      <c r="O2" t="s">
        <v>57</v>
      </c>
      <c r="Q2">
        <f>C12-H12</f>
        <v>40</v>
      </c>
      <c r="T2" t="s">
        <v>90</v>
      </c>
      <c r="U2" t="s">
        <v>91</v>
      </c>
      <c r="W2" s="196">
        <v>42279</v>
      </c>
      <c r="X2" s="13">
        <v>41.17</v>
      </c>
      <c r="Y2" s="13">
        <v>43.56</v>
      </c>
      <c r="Z2" s="13">
        <v>40.74</v>
      </c>
      <c r="AA2" s="13">
        <v>43.53</v>
      </c>
      <c r="AB2" s="140">
        <v>2547500</v>
      </c>
      <c r="AC2" s="13">
        <v>43.53</v>
      </c>
      <c r="AD2" s="2">
        <f>Y2-Z2</f>
        <v>2.8200000000000003</v>
      </c>
      <c r="AE2" s="201">
        <f>AC2/AC3-1</f>
        <v>4.4887181949111898E-2</v>
      </c>
    </row>
    <row r="3" spans="1:31" x14ac:dyDescent="0.25">
      <c r="A3" s="28" t="s">
        <v>75</v>
      </c>
      <c r="B3" s="1">
        <v>42156</v>
      </c>
      <c r="C3">
        <v>5</v>
      </c>
      <c r="D3" s="2">
        <v>47.01</v>
      </c>
      <c r="E3" s="2">
        <v>0</v>
      </c>
      <c r="F3" s="2">
        <f t="shared" ref="F3:F9" si="0">C3*D3</f>
        <v>235.04999999999998</v>
      </c>
      <c r="G3" s="1">
        <v>42227</v>
      </c>
      <c r="H3" s="4">
        <v>100</v>
      </c>
      <c r="I3" s="3">
        <v>43</v>
      </c>
      <c r="J3" s="3">
        <v>0.08</v>
      </c>
      <c r="K3" s="3">
        <f>H3*I3-J3</f>
        <v>4299.92</v>
      </c>
      <c r="O3" t="s">
        <v>58</v>
      </c>
      <c r="Q3" s="2">
        <f>(F12-K12)/Q2</f>
        <v>48.688999999999986</v>
      </c>
      <c r="T3" s="1">
        <v>42312</v>
      </c>
      <c r="U3" t="s">
        <v>89</v>
      </c>
      <c r="W3" s="196">
        <v>42278</v>
      </c>
      <c r="X3" s="13">
        <v>42.21</v>
      </c>
      <c r="Y3" s="13">
        <v>42.61</v>
      </c>
      <c r="Z3" s="13">
        <v>41</v>
      </c>
      <c r="AA3" s="13">
        <v>41.66</v>
      </c>
      <c r="AB3" s="140">
        <v>2146000</v>
      </c>
      <c r="AC3" s="13">
        <v>41.66</v>
      </c>
      <c r="AD3" s="2">
        <f t="shared" ref="AD3:AD66" si="1">Y3-Z3</f>
        <v>1.6099999999999994</v>
      </c>
      <c r="AE3" s="201">
        <f t="shared" ref="AE3:AE66" si="2">AC3/AC4-1</f>
        <v>-1.3731060606060774E-2</v>
      </c>
    </row>
    <row r="4" spans="1:31" x14ac:dyDescent="0.25">
      <c r="B4" s="1">
        <v>42156</v>
      </c>
      <c r="C4">
        <v>10</v>
      </c>
      <c r="D4" s="2">
        <v>46.5</v>
      </c>
      <c r="E4" s="2">
        <v>0</v>
      </c>
      <c r="F4" s="2">
        <f t="shared" si="0"/>
        <v>465</v>
      </c>
      <c r="G4" s="1"/>
      <c r="O4" t="s">
        <v>66</v>
      </c>
      <c r="Q4" s="78">
        <v>43.53</v>
      </c>
      <c r="W4" s="196">
        <v>42277</v>
      </c>
      <c r="X4" s="13">
        <v>41.16</v>
      </c>
      <c r="Y4" s="13">
        <v>42.29</v>
      </c>
      <c r="Z4" s="13">
        <v>40.93</v>
      </c>
      <c r="AA4" s="13">
        <v>42.24</v>
      </c>
      <c r="AB4" s="140">
        <v>2511700</v>
      </c>
      <c r="AC4" s="13">
        <v>42.24</v>
      </c>
      <c r="AD4" s="2">
        <f t="shared" si="1"/>
        <v>1.3599999999999994</v>
      </c>
      <c r="AE4" s="201">
        <f t="shared" si="2"/>
        <v>3.7837837837837895E-2</v>
      </c>
    </row>
    <row r="5" spans="1:31" x14ac:dyDescent="0.25">
      <c r="B5" s="1">
        <v>42156</v>
      </c>
      <c r="C5">
        <v>50</v>
      </c>
      <c r="D5" s="2">
        <v>45.95</v>
      </c>
      <c r="E5" s="2">
        <v>0</v>
      </c>
      <c r="F5" s="2">
        <f t="shared" si="0"/>
        <v>2297.5</v>
      </c>
      <c r="O5" t="s">
        <v>67</v>
      </c>
      <c r="Q5" s="3">
        <f>Q4*Q2</f>
        <v>1741.2</v>
      </c>
      <c r="W5" s="196">
        <v>42276</v>
      </c>
      <c r="X5" s="13">
        <v>40.520000000000003</v>
      </c>
      <c r="Y5" s="13">
        <v>41.28</v>
      </c>
      <c r="Z5" s="13">
        <v>40.119999999999997</v>
      </c>
      <c r="AA5" s="13">
        <v>40.700000000000003</v>
      </c>
      <c r="AB5" s="140">
        <v>2384000</v>
      </c>
      <c r="AC5" s="13">
        <v>40.700000000000003</v>
      </c>
      <c r="AD5" s="2">
        <f t="shared" si="1"/>
        <v>1.1600000000000037</v>
      </c>
      <c r="AE5" s="201">
        <f t="shared" si="2"/>
        <v>3.6991368680643344E-3</v>
      </c>
    </row>
    <row r="6" spans="1:31" x14ac:dyDescent="0.25">
      <c r="B6" s="1">
        <v>42156</v>
      </c>
      <c r="C6">
        <v>30</v>
      </c>
      <c r="D6" s="2">
        <v>45.95</v>
      </c>
      <c r="E6" s="2">
        <v>0</v>
      </c>
      <c r="F6" s="2">
        <f t="shared" si="0"/>
        <v>1378.5</v>
      </c>
      <c r="O6" t="s">
        <v>64</v>
      </c>
      <c r="Q6" s="2">
        <f>Q3*Q2</f>
        <v>1947.5599999999995</v>
      </c>
      <c r="W6" s="196">
        <v>42275</v>
      </c>
      <c r="X6" s="13">
        <v>42.24</v>
      </c>
      <c r="Y6" s="13">
        <v>42.37</v>
      </c>
      <c r="Z6" s="13">
        <v>40.42</v>
      </c>
      <c r="AA6" s="13">
        <v>40.549999999999997</v>
      </c>
      <c r="AB6" s="140">
        <v>2440700</v>
      </c>
      <c r="AC6" s="13">
        <v>40.549999999999997</v>
      </c>
      <c r="AD6" s="2">
        <f t="shared" si="1"/>
        <v>1.9499999999999957</v>
      </c>
      <c r="AE6" s="201">
        <f t="shared" si="2"/>
        <v>-4.3632075471698117E-2</v>
      </c>
    </row>
    <row r="7" spans="1:31" ht="15.75" x14ac:dyDescent="0.25">
      <c r="B7" s="1">
        <v>42186</v>
      </c>
      <c r="C7" s="14">
        <v>100</v>
      </c>
      <c r="D7" s="53">
        <v>44.9</v>
      </c>
      <c r="E7" s="53">
        <v>0</v>
      </c>
      <c r="F7" s="53">
        <f t="shared" si="0"/>
        <v>4490</v>
      </c>
      <c r="O7" t="s">
        <v>65</v>
      </c>
      <c r="Q7" s="2">
        <f>Q5-Q6</f>
        <v>-206.35999999999945</v>
      </c>
      <c r="R7" s="219" t="s">
        <v>237</v>
      </c>
      <c r="W7" s="196">
        <v>42272</v>
      </c>
      <c r="X7" s="13">
        <v>43.18</v>
      </c>
      <c r="Y7" s="13">
        <v>43.28</v>
      </c>
      <c r="Z7" s="13">
        <v>42.15</v>
      </c>
      <c r="AA7" s="13">
        <v>42.4</v>
      </c>
      <c r="AB7" s="140">
        <v>1727400</v>
      </c>
      <c r="AC7" s="13">
        <v>42.4</v>
      </c>
      <c r="AD7" s="2">
        <f t="shared" si="1"/>
        <v>1.1300000000000026</v>
      </c>
      <c r="AE7" s="201">
        <f t="shared" si="2"/>
        <v>-7.4906367041198685E-3</v>
      </c>
    </row>
    <row r="8" spans="1:31" x14ac:dyDescent="0.25">
      <c r="B8" s="1">
        <v>42206</v>
      </c>
      <c r="C8">
        <v>20</v>
      </c>
      <c r="D8" s="2">
        <v>41.2</v>
      </c>
      <c r="E8" s="2">
        <v>0</v>
      </c>
      <c r="F8" s="2">
        <f t="shared" si="0"/>
        <v>824</v>
      </c>
      <c r="W8" s="196">
        <v>42271</v>
      </c>
      <c r="X8" s="13">
        <v>42</v>
      </c>
      <c r="Y8" s="13">
        <v>42.87</v>
      </c>
      <c r="Z8" s="13">
        <v>41.62</v>
      </c>
      <c r="AA8" s="13">
        <v>42.72</v>
      </c>
      <c r="AB8" s="140">
        <v>2058600</v>
      </c>
      <c r="AC8" s="13">
        <v>42.72</v>
      </c>
      <c r="AD8" s="2">
        <f t="shared" si="1"/>
        <v>1.25</v>
      </c>
      <c r="AE8" s="201">
        <f t="shared" si="2"/>
        <v>1.2802275960170695E-2</v>
      </c>
    </row>
    <row r="9" spans="1:31" x14ac:dyDescent="0.25">
      <c r="B9" s="1">
        <v>42207</v>
      </c>
      <c r="C9">
        <v>20</v>
      </c>
      <c r="D9" s="2">
        <v>40.68</v>
      </c>
      <c r="E9" s="2">
        <v>0</v>
      </c>
      <c r="F9" s="2">
        <f t="shared" si="0"/>
        <v>813.6</v>
      </c>
      <c r="W9" s="196">
        <v>42270</v>
      </c>
      <c r="X9" s="13">
        <v>43.08</v>
      </c>
      <c r="Y9" s="13">
        <v>43.24</v>
      </c>
      <c r="Z9" s="13">
        <v>42.02</v>
      </c>
      <c r="AA9" s="13">
        <v>42.18</v>
      </c>
      <c r="AB9" s="140">
        <v>1842100</v>
      </c>
      <c r="AC9" s="13">
        <v>42.18</v>
      </c>
      <c r="AD9" s="2">
        <f t="shared" si="1"/>
        <v>1.2199999999999989</v>
      </c>
      <c r="AE9" s="201">
        <f t="shared" si="2"/>
        <v>-2.0664035291386162E-2</v>
      </c>
    </row>
    <row r="10" spans="1:31" x14ac:dyDescent="0.25">
      <c r="W10" s="196">
        <v>42269</v>
      </c>
      <c r="X10" s="13">
        <v>42.87</v>
      </c>
      <c r="Y10" s="13">
        <v>43.34</v>
      </c>
      <c r="Z10" s="13">
        <v>42.58</v>
      </c>
      <c r="AA10" s="13">
        <v>43.07</v>
      </c>
      <c r="AB10" s="140">
        <v>1733900</v>
      </c>
      <c r="AC10" s="13">
        <v>43.07</v>
      </c>
      <c r="AD10" s="2">
        <f t="shared" si="1"/>
        <v>0.76000000000000512</v>
      </c>
      <c r="AE10" s="201">
        <f t="shared" si="2"/>
        <v>-1.1475786091347251E-2</v>
      </c>
    </row>
    <row r="11" spans="1:31" x14ac:dyDescent="0.25">
      <c r="W11" s="196">
        <v>42268</v>
      </c>
      <c r="X11" s="13">
        <v>43.45</v>
      </c>
      <c r="Y11" s="13">
        <v>44.22</v>
      </c>
      <c r="Z11" s="13">
        <v>43.11</v>
      </c>
      <c r="AA11" s="13">
        <v>43.57</v>
      </c>
      <c r="AB11" s="140">
        <v>1739600</v>
      </c>
      <c r="AC11" s="13">
        <v>43.57</v>
      </c>
      <c r="AD11" s="2">
        <f t="shared" si="1"/>
        <v>1.1099999999999994</v>
      </c>
      <c r="AE11" s="201">
        <f t="shared" si="2"/>
        <v>1.0670378102528355E-2</v>
      </c>
    </row>
    <row r="12" spans="1:31" x14ac:dyDescent="0.25">
      <c r="A12" s="51" t="s">
        <v>87</v>
      </c>
      <c r="B12" s="52"/>
      <c r="C12" s="52">
        <f>SUM(C2:C9)</f>
        <v>240</v>
      </c>
      <c r="D12" s="54"/>
      <c r="E12" s="54"/>
      <c r="F12" s="54">
        <f>SUM(F2:F9)</f>
        <v>10746.4</v>
      </c>
      <c r="G12" s="52"/>
      <c r="H12" s="52">
        <f>SUM(H2:H9)</f>
        <v>200</v>
      </c>
      <c r="I12" s="54"/>
      <c r="J12" s="54"/>
      <c r="K12" s="54">
        <f>SUM(K2:K9)</f>
        <v>8798.84</v>
      </c>
      <c r="L12" s="52"/>
      <c r="M12" s="52"/>
      <c r="W12" s="196">
        <v>42265</v>
      </c>
      <c r="X12" s="13">
        <v>43.46</v>
      </c>
      <c r="Y12" s="13">
        <v>43.99</v>
      </c>
      <c r="Z12" s="13">
        <v>42.87</v>
      </c>
      <c r="AA12" s="13">
        <v>43.11</v>
      </c>
      <c r="AB12" s="140">
        <v>4457000</v>
      </c>
      <c r="AC12" s="13">
        <v>43.11</v>
      </c>
      <c r="AD12" s="2">
        <f t="shared" si="1"/>
        <v>1.1200000000000045</v>
      </c>
      <c r="AE12" s="201">
        <f t="shared" si="2"/>
        <v>-2.7959413754227724E-2</v>
      </c>
    </row>
    <row r="13" spans="1:31" x14ac:dyDescent="0.25">
      <c r="W13" s="196">
        <v>42264</v>
      </c>
      <c r="X13" s="13">
        <v>43.95</v>
      </c>
      <c r="Y13" s="13">
        <v>45.15</v>
      </c>
      <c r="Z13" s="13">
        <v>43.74</v>
      </c>
      <c r="AA13" s="13">
        <v>44.35</v>
      </c>
      <c r="AB13" s="140">
        <v>2016500</v>
      </c>
      <c r="AC13" s="13">
        <v>44.35</v>
      </c>
      <c r="AD13" s="2">
        <f t="shared" si="1"/>
        <v>1.4099999999999966</v>
      </c>
      <c r="AE13" s="201">
        <f t="shared" si="2"/>
        <v>-1.7065602836879301E-2</v>
      </c>
    </row>
    <row r="14" spans="1:31" x14ac:dyDescent="0.25">
      <c r="W14" s="196">
        <v>42263</v>
      </c>
      <c r="X14" s="13">
        <v>43.46</v>
      </c>
      <c r="Y14" s="13">
        <v>45.34</v>
      </c>
      <c r="Z14" s="13">
        <v>43.46</v>
      </c>
      <c r="AA14" s="13">
        <v>45.12</v>
      </c>
      <c r="AB14" s="140">
        <v>2789500</v>
      </c>
      <c r="AC14" s="13">
        <v>45.12</v>
      </c>
      <c r="AD14" s="2">
        <f t="shared" si="1"/>
        <v>1.8800000000000026</v>
      </c>
      <c r="AE14" s="201">
        <f t="shared" si="2"/>
        <v>2.8727770177838563E-2</v>
      </c>
    </row>
    <row r="15" spans="1:31" x14ac:dyDescent="0.25">
      <c r="W15" s="196">
        <v>42262</v>
      </c>
      <c r="X15" s="13">
        <v>43.04</v>
      </c>
      <c r="Y15" s="13">
        <v>44.07</v>
      </c>
      <c r="Z15" s="13">
        <v>43.01</v>
      </c>
      <c r="AA15" s="13">
        <v>43.86</v>
      </c>
      <c r="AB15" s="140">
        <v>1985000</v>
      </c>
      <c r="AC15" s="13">
        <v>43.86</v>
      </c>
      <c r="AD15" s="2">
        <f t="shared" si="1"/>
        <v>1.0600000000000023</v>
      </c>
      <c r="AE15" s="201">
        <f t="shared" si="2"/>
        <v>1.6454229432213197E-2</v>
      </c>
    </row>
    <row r="16" spans="1:31" x14ac:dyDescent="0.25">
      <c r="W16" s="196">
        <v>42261</v>
      </c>
      <c r="X16" s="13">
        <v>44.05</v>
      </c>
      <c r="Y16" s="13">
        <v>44.12</v>
      </c>
      <c r="Z16" s="13">
        <v>42.91</v>
      </c>
      <c r="AA16" s="13">
        <v>43.15</v>
      </c>
      <c r="AB16" s="140">
        <v>2020300</v>
      </c>
      <c r="AC16" s="13">
        <v>43.15</v>
      </c>
      <c r="AD16" s="2">
        <f t="shared" si="1"/>
        <v>1.2100000000000009</v>
      </c>
      <c r="AE16" s="201">
        <f t="shared" si="2"/>
        <v>-2.2650056625141524E-2</v>
      </c>
    </row>
    <row r="17" spans="23:31" x14ac:dyDescent="0.25">
      <c r="W17" s="196">
        <v>42258</v>
      </c>
      <c r="X17" s="13">
        <v>43.49</v>
      </c>
      <c r="Y17" s="13">
        <v>44.15</v>
      </c>
      <c r="Z17" s="13">
        <v>43.2</v>
      </c>
      <c r="AA17" s="13">
        <v>44.15</v>
      </c>
      <c r="AB17" s="140">
        <v>2012000</v>
      </c>
      <c r="AC17" s="13">
        <v>44.15</v>
      </c>
      <c r="AD17" s="2">
        <f t="shared" si="1"/>
        <v>0.94999999999999574</v>
      </c>
      <c r="AE17" s="201">
        <f t="shared" si="2"/>
        <v>1.0528725108720494E-2</v>
      </c>
    </row>
    <row r="18" spans="23:31" x14ac:dyDescent="0.25">
      <c r="W18" s="196">
        <v>42257</v>
      </c>
      <c r="X18" s="13">
        <v>43.64</v>
      </c>
      <c r="Y18" s="13">
        <v>44.13</v>
      </c>
      <c r="Z18" s="13">
        <v>43.35</v>
      </c>
      <c r="AA18" s="13">
        <v>43.69</v>
      </c>
      <c r="AB18" s="140">
        <v>1766100</v>
      </c>
      <c r="AC18" s="13">
        <v>43.69</v>
      </c>
      <c r="AD18" s="2">
        <f t="shared" si="1"/>
        <v>0.78000000000000114</v>
      </c>
      <c r="AE18" s="201">
        <f t="shared" si="2"/>
        <v>-5.2367941712204713E-3</v>
      </c>
    </row>
    <row r="19" spans="23:31" x14ac:dyDescent="0.25">
      <c r="W19" s="196">
        <v>42256</v>
      </c>
      <c r="X19" s="13">
        <v>44.94</v>
      </c>
      <c r="Y19" s="13">
        <v>45.43</v>
      </c>
      <c r="Z19" s="13">
        <v>43.83</v>
      </c>
      <c r="AA19" s="13">
        <v>43.92</v>
      </c>
      <c r="AB19" s="140">
        <v>2286700</v>
      </c>
      <c r="AC19" s="13">
        <v>43.92</v>
      </c>
      <c r="AD19" s="2">
        <f t="shared" si="1"/>
        <v>1.6000000000000014</v>
      </c>
      <c r="AE19" s="201">
        <f t="shared" si="2"/>
        <v>-1.3033707865168553E-2</v>
      </c>
    </row>
    <row r="20" spans="23:31" x14ac:dyDescent="0.25">
      <c r="W20" s="196">
        <v>42255</v>
      </c>
      <c r="X20" s="13">
        <v>44.83</v>
      </c>
      <c r="Y20" s="13">
        <v>45.28</v>
      </c>
      <c r="Z20" s="13">
        <v>44.15</v>
      </c>
      <c r="AA20" s="13">
        <v>44.5</v>
      </c>
      <c r="AB20" s="140">
        <v>2793000</v>
      </c>
      <c r="AC20" s="13">
        <v>44.5</v>
      </c>
      <c r="AD20" s="2">
        <f t="shared" si="1"/>
        <v>1.1300000000000026</v>
      </c>
      <c r="AE20" s="201">
        <f t="shared" si="2"/>
        <v>1.2744651797906181E-2</v>
      </c>
    </row>
    <row r="21" spans="23:31" x14ac:dyDescent="0.25">
      <c r="W21" s="196">
        <v>42251</v>
      </c>
      <c r="X21" s="13">
        <v>43.8</v>
      </c>
      <c r="Y21" s="13">
        <v>44.18</v>
      </c>
      <c r="Z21" s="13">
        <v>43.32</v>
      </c>
      <c r="AA21" s="13">
        <v>43.94</v>
      </c>
      <c r="AB21" s="140">
        <v>3165900</v>
      </c>
      <c r="AC21" s="13">
        <v>43.94</v>
      </c>
      <c r="AD21" s="2">
        <f t="shared" si="1"/>
        <v>0.85999999999999943</v>
      </c>
      <c r="AE21" s="201">
        <f t="shared" si="2"/>
        <v>-2.1816562778272597E-2</v>
      </c>
    </row>
    <row r="22" spans="23:31" x14ac:dyDescent="0.25">
      <c r="W22" s="196">
        <v>42250</v>
      </c>
      <c r="X22" s="13">
        <v>44.49</v>
      </c>
      <c r="Y22" s="13">
        <v>45.23</v>
      </c>
      <c r="Z22" s="13">
        <v>44.32</v>
      </c>
      <c r="AA22" s="13">
        <v>44.92</v>
      </c>
      <c r="AB22" s="140">
        <v>2888700</v>
      </c>
      <c r="AC22" s="13">
        <v>44.92</v>
      </c>
      <c r="AD22" s="2">
        <f t="shared" si="1"/>
        <v>0.90999999999999659</v>
      </c>
      <c r="AE22" s="201">
        <f t="shared" si="2"/>
        <v>9.2114131655809395E-3</v>
      </c>
    </row>
    <row r="23" spans="23:31" x14ac:dyDescent="0.25">
      <c r="W23" s="196">
        <v>42249</v>
      </c>
      <c r="X23" s="13">
        <v>43.31</v>
      </c>
      <c r="Y23" s="13">
        <v>44.51</v>
      </c>
      <c r="Z23" s="13">
        <v>43.07</v>
      </c>
      <c r="AA23" s="13">
        <v>44.51</v>
      </c>
      <c r="AB23" s="140">
        <v>3056400</v>
      </c>
      <c r="AC23" s="13">
        <v>44.51</v>
      </c>
      <c r="AD23" s="2">
        <f t="shared" si="1"/>
        <v>1.4399999999999977</v>
      </c>
      <c r="AE23" s="201">
        <f t="shared" si="2"/>
        <v>4.0196307548492571E-2</v>
      </c>
    </row>
    <row r="24" spans="23:31" x14ac:dyDescent="0.25">
      <c r="W24" s="196">
        <v>42248</v>
      </c>
      <c r="X24" s="13">
        <v>42.79</v>
      </c>
      <c r="Y24" s="13">
        <v>43.41</v>
      </c>
      <c r="Z24" s="13">
        <v>42.3</v>
      </c>
      <c r="AA24" s="13">
        <v>42.79</v>
      </c>
      <c r="AB24" s="140">
        <v>3158800</v>
      </c>
      <c r="AC24" s="13">
        <v>42.79</v>
      </c>
      <c r="AD24" s="2">
        <f t="shared" si="1"/>
        <v>1.1099999999999994</v>
      </c>
      <c r="AE24" s="201">
        <f t="shared" si="2"/>
        <v>-1.5416474919466183E-2</v>
      </c>
    </row>
    <row r="25" spans="23:31" x14ac:dyDescent="0.25">
      <c r="W25" s="196">
        <v>42247</v>
      </c>
      <c r="X25" s="13">
        <v>43.17</v>
      </c>
      <c r="Y25" s="13">
        <v>44.12</v>
      </c>
      <c r="Z25" s="13">
        <v>42.69</v>
      </c>
      <c r="AA25" s="13">
        <v>43.46</v>
      </c>
      <c r="AB25" s="140">
        <v>2734000</v>
      </c>
      <c r="AC25" s="13">
        <v>43.46</v>
      </c>
      <c r="AD25" s="2">
        <f t="shared" si="1"/>
        <v>1.4299999999999997</v>
      </c>
      <c r="AE25" s="201">
        <f t="shared" si="2"/>
        <v>6.717627982395058E-3</v>
      </c>
    </row>
    <row r="26" spans="23:31" x14ac:dyDescent="0.25">
      <c r="W26" s="196">
        <v>42244</v>
      </c>
      <c r="X26" s="13">
        <v>43</v>
      </c>
      <c r="Y26" s="13">
        <v>43.85</v>
      </c>
      <c r="Z26" s="13">
        <v>42.86</v>
      </c>
      <c r="AA26" s="13">
        <v>43.17</v>
      </c>
      <c r="AB26" s="140">
        <v>2824800</v>
      </c>
      <c r="AC26" s="13">
        <v>43.17</v>
      </c>
      <c r="AD26" s="2">
        <f t="shared" si="1"/>
        <v>0.99000000000000199</v>
      </c>
      <c r="AE26" s="201">
        <f t="shared" si="2"/>
        <v>-2.5415896487984702E-3</v>
      </c>
    </row>
    <row r="27" spans="23:31" x14ac:dyDescent="0.25">
      <c r="W27" s="196">
        <v>42243</v>
      </c>
      <c r="X27" s="13">
        <v>41.56</v>
      </c>
      <c r="Y27" s="13">
        <v>43.44</v>
      </c>
      <c r="Z27" s="13">
        <v>41.39</v>
      </c>
      <c r="AA27" s="13">
        <v>43.28</v>
      </c>
      <c r="AB27" s="140">
        <v>5911000</v>
      </c>
      <c r="AC27" s="13">
        <v>43.28</v>
      </c>
      <c r="AD27" s="2">
        <f t="shared" si="1"/>
        <v>2.0499999999999972</v>
      </c>
      <c r="AE27" s="201">
        <f t="shared" si="2"/>
        <v>5.381056732408096E-2</v>
      </c>
    </row>
    <row r="28" spans="23:31" x14ac:dyDescent="0.25">
      <c r="W28" s="196">
        <v>42242</v>
      </c>
      <c r="X28" s="13">
        <v>40.01</v>
      </c>
      <c r="Y28" s="13">
        <v>41.3</v>
      </c>
      <c r="Z28" s="13">
        <v>39.57</v>
      </c>
      <c r="AA28" s="13">
        <v>41.07</v>
      </c>
      <c r="AB28" s="140">
        <v>4507600</v>
      </c>
      <c r="AC28" s="13">
        <v>41.07</v>
      </c>
      <c r="AD28" s="2">
        <f t="shared" si="1"/>
        <v>1.7299999999999969</v>
      </c>
      <c r="AE28" s="201">
        <f t="shared" si="2"/>
        <v>4.2650418888042552E-2</v>
      </c>
    </row>
    <row r="29" spans="23:31" x14ac:dyDescent="0.25">
      <c r="W29" s="196">
        <v>42241</v>
      </c>
      <c r="X29" s="13">
        <v>39.54</v>
      </c>
      <c r="Y29" s="13">
        <v>40.93</v>
      </c>
      <c r="Z29" s="13">
        <v>38.75</v>
      </c>
      <c r="AA29" s="13">
        <v>39.39</v>
      </c>
      <c r="AB29" s="140">
        <v>5213000</v>
      </c>
      <c r="AC29" s="13">
        <v>39.39</v>
      </c>
      <c r="AD29" s="2">
        <f t="shared" si="1"/>
        <v>2.1799999999999997</v>
      </c>
      <c r="AE29" s="201">
        <f t="shared" si="2"/>
        <v>3.4944823962165028E-2</v>
      </c>
    </row>
    <row r="30" spans="23:31" x14ac:dyDescent="0.25">
      <c r="W30" s="196">
        <v>42240</v>
      </c>
      <c r="X30" s="13">
        <v>36.75</v>
      </c>
      <c r="Y30" s="13">
        <v>39.74</v>
      </c>
      <c r="Z30" s="13">
        <v>36.630000000000003</v>
      </c>
      <c r="AA30" s="13">
        <v>38.06</v>
      </c>
      <c r="AB30" s="140">
        <v>6863000</v>
      </c>
      <c r="AC30" s="13">
        <v>38.06</v>
      </c>
      <c r="AD30" s="2">
        <f t="shared" si="1"/>
        <v>3.1099999999999994</v>
      </c>
      <c r="AE30" s="201">
        <f t="shared" si="2"/>
        <v>-5.0399201596806331E-2</v>
      </c>
    </row>
    <row r="31" spans="23:31" x14ac:dyDescent="0.25">
      <c r="W31" s="196">
        <v>42237</v>
      </c>
      <c r="X31" s="13">
        <v>41.69</v>
      </c>
      <c r="Y31" s="13">
        <v>41.87</v>
      </c>
      <c r="Z31" s="13">
        <v>40.07</v>
      </c>
      <c r="AA31" s="13">
        <v>40.08</v>
      </c>
      <c r="AB31" s="140">
        <v>5463700</v>
      </c>
      <c r="AC31" s="13">
        <v>40.08</v>
      </c>
      <c r="AD31" s="2">
        <f t="shared" si="1"/>
        <v>1.7999999999999972</v>
      </c>
      <c r="AE31" s="201">
        <f t="shared" si="2"/>
        <v>-4.933586337760909E-2</v>
      </c>
    </row>
    <row r="32" spans="23:31" x14ac:dyDescent="0.25">
      <c r="W32" s="196">
        <v>42236</v>
      </c>
      <c r="X32" s="13">
        <v>42.86</v>
      </c>
      <c r="Y32" s="13">
        <v>43.16</v>
      </c>
      <c r="Z32" s="13">
        <v>42.15</v>
      </c>
      <c r="AA32" s="13">
        <v>42.16</v>
      </c>
      <c r="AB32" s="140">
        <v>3579200</v>
      </c>
      <c r="AC32" s="13">
        <v>42.16</v>
      </c>
      <c r="AD32" s="2">
        <f t="shared" si="1"/>
        <v>1.009999999999998</v>
      </c>
      <c r="AE32" s="201">
        <f t="shared" si="2"/>
        <v>-2.3622047244094557E-2</v>
      </c>
    </row>
    <row r="33" spans="15:31" x14ac:dyDescent="0.25">
      <c r="W33" s="196">
        <v>42235</v>
      </c>
      <c r="X33" s="13">
        <v>42.81</v>
      </c>
      <c r="Y33" s="13">
        <v>43.5</v>
      </c>
      <c r="Z33" s="13">
        <v>42.09</v>
      </c>
      <c r="AA33" s="13">
        <v>43.18</v>
      </c>
      <c r="AB33" s="140">
        <v>3675700</v>
      </c>
      <c r="AC33" s="13">
        <v>43.18</v>
      </c>
      <c r="AD33" s="2">
        <f t="shared" si="1"/>
        <v>1.4099999999999966</v>
      </c>
      <c r="AE33" s="201">
        <f t="shared" si="2"/>
        <v>6.9962686567164312E-3</v>
      </c>
    </row>
    <row r="34" spans="15:31" x14ac:dyDescent="0.25">
      <c r="W34" s="196">
        <v>42234</v>
      </c>
      <c r="X34" s="13">
        <v>43.1</v>
      </c>
      <c r="Y34" s="13">
        <v>43.47</v>
      </c>
      <c r="Z34" s="13">
        <v>41.97</v>
      </c>
      <c r="AA34" s="13">
        <v>42.88</v>
      </c>
      <c r="AB34" s="140">
        <v>3757000</v>
      </c>
      <c r="AC34" s="13">
        <v>42.88</v>
      </c>
      <c r="AD34" s="2">
        <f t="shared" si="1"/>
        <v>1.5</v>
      </c>
      <c r="AE34" s="201">
        <f t="shared" si="2"/>
        <v>-1.4705882352941235E-2</v>
      </c>
    </row>
    <row r="35" spans="15:31" x14ac:dyDescent="0.25">
      <c r="W35" s="196">
        <v>42233</v>
      </c>
      <c r="X35" s="13">
        <v>43.06</v>
      </c>
      <c r="Y35" s="13">
        <v>43.7</v>
      </c>
      <c r="Z35" s="13">
        <v>42.6</v>
      </c>
      <c r="AA35" s="13">
        <v>43.52</v>
      </c>
      <c r="AB35" s="140">
        <v>2873000</v>
      </c>
      <c r="AC35" s="13">
        <v>43.52</v>
      </c>
      <c r="AD35" s="2">
        <f t="shared" si="1"/>
        <v>1.1000000000000014</v>
      </c>
      <c r="AE35" s="201">
        <f t="shared" si="2"/>
        <v>3.4586119437400864E-3</v>
      </c>
    </row>
    <row r="36" spans="15:31" x14ac:dyDescent="0.25">
      <c r="W36" s="196">
        <v>42230</v>
      </c>
      <c r="X36" s="13">
        <v>43.65</v>
      </c>
      <c r="Y36" s="13">
        <v>44</v>
      </c>
      <c r="Z36" s="13">
        <v>43.31</v>
      </c>
      <c r="AA36" s="13">
        <v>43.37</v>
      </c>
      <c r="AB36" s="140">
        <v>3565700</v>
      </c>
      <c r="AC36" s="13">
        <v>43.37</v>
      </c>
      <c r="AD36" s="2">
        <f t="shared" si="1"/>
        <v>0.68999999999999773</v>
      </c>
      <c r="AE36" s="201">
        <f t="shared" si="2"/>
        <v>-5.5033249254758942E-3</v>
      </c>
    </row>
    <row r="37" spans="15:31" x14ac:dyDescent="0.25">
      <c r="W37" s="196">
        <v>42229</v>
      </c>
      <c r="X37" s="13">
        <v>44.34</v>
      </c>
      <c r="Y37" s="13">
        <v>44.44</v>
      </c>
      <c r="Z37" s="13">
        <v>43.57</v>
      </c>
      <c r="AA37" s="13">
        <v>43.61</v>
      </c>
      <c r="AB37" s="140">
        <v>3785100</v>
      </c>
      <c r="AC37" s="13">
        <v>43.61</v>
      </c>
      <c r="AD37" s="2">
        <f t="shared" si="1"/>
        <v>0.86999999999999744</v>
      </c>
      <c r="AE37" s="201">
        <f t="shared" si="2"/>
        <v>-1.8676867686768683E-2</v>
      </c>
    </row>
    <row r="38" spans="15:31" x14ac:dyDescent="0.25">
      <c r="W38" s="196">
        <v>42228</v>
      </c>
      <c r="X38" s="13">
        <v>44.99</v>
      </c>
      <c r="Y38" s="13">
        <v>44.99</v>
      </c>
      <c r="Z38" s="13">
        <v>43.44</v>
      </c>
      <c r="AA38" s="13">
        <v>44.44</v>
      </c>
      <c r="AB38" s="140">
        <v>5259600</v>
      </c>
      <c r="AC38" s="13">
        <v>44.44</v>
      </c>
      <c r="AD38" s="2">
        <f t="shared" si="1"/>
        <v>1.5500000000000043</v>
      </c>
      <c r="AE38" s="201">
        <f t="shared" si="2"/>
        <v>-2.049812651531846E-2</v>
      </c>
    </row>
    <row r="39" spans="15:31" x14ac:dyDescent="0.25">
      <c r="W39" s="196">
        <v>42227</v>
      </c>
      <c r="X39" s="13">
        <v>44.68</v>
      </c>
      <c r="Y39" s="13">
        <v>45.82</v>
      </c>
      <c r="Z39" s="13">
        <v>44.5</v>
      </c>
      <c r="AA39" s="13">
        <v>45.37</v>
      </c>
      <c r="AB39" s="140">
        <v>4810300</v>
      </c>
      <c r="AC39" s="13">
        <v>45.37</v>
      </c>
      <c r="AD39" s="2">
        <f t="shared" si="1"/>
        <v>1.3200000000000003</v>
      </c>
      <c r="AE39" s="201">
        <f t="shared" si="2"/>
        <v>1.7663943475381139E-3</v>
      </c>
    </row>
    <row r="40" spans="15:31" x14ac:dyDescent="0.25">
      <c r="W40" s="196">
        <v>42226</v>
      </c>
      <c r="X40" s="13">
        <v>44.12</v>
      </c>
      <c r="Y40" s="13">
        <v>45.47</v>
      </c>
      <c r="Z40" s="13">
        <v>44.02</v>
      </c>
      <c r="AA40" s="13">
        <v>45.29</v>
      </c>
      <c r="AB40" s="140">
        <v>4119500</v>
      </c>
      <c r="AC40" s="13">
        <v>45.29</v>
      </c>
      <c r="AD40" s="2">
        <f t="shared" si="1"/>
        <v>1.4499999999999957</v>
      </c>
      <c r="AE40" s="201">
        <f t="shared" si="2"/>
        <v>3.3074817518248034E-2</v>
      </c>
    </row>
    <row r="41" spans="15:31" x14ac:dyDescent="0.25">
      <c r="W41" s="196">
        <v>42223</v>
      </c>
      <c r="X41" s="13">
        <v>43.51</v>
      </c>
      <c r="Y41" s="13">
        <v>44.38</v>
      </c>
      <c r="Z41" s="13">
        <v>43.35</v>
      </c>
      <c r="AA41" s="13">
        <v>43.84</v>
      </c>
      <c r="AB41" s="140">
        <v>5787500</v>
      </c>
      <c r="AC41" s="13">
        <v>43.84</v>
      </c>
      <c r="AD41" s="2">
        <f t="shared" si="1"/>
        <v>1.0300000000000011</v>
      </c>
      <c r="AE41" s="201">
        <f t="shared" si="2"/>
        <v>1.5992689056432141E-3</v>
      </c>
    </row>
    <row r="42" spans="15:31" x14ac:dyDescent="0.25">
      <c r="W42" s="196">
        <v>42222</v>
      </c>
      <c r="X42" s="13">
        <v>42.38</v>
      </c>
      <c r="Y42" s="13">
        <v>44.59</v>
      </c>
      <c r="Z42" s="13">
        <v>41.7</v>
      </c>
      <c r="AA42" s="13">
        <v>43.77</v>
      </c>
      <c r="AB42" s="140">
        <v>13993900</v>
      </c>
      <c r="AC42" s="13">
        <v>43.77</v>
      </c>
      <c r="AD42" s="2">
        <f t="shared" si="1"/>
        <v>2.8900000000000006</v>
      </c>
      <c r="AE42" s="201">
        <f t="shared" si="2"/>
        <v>0.1083818688275513</v>
      </c>
    </row>
    <row r="43" spans="15:31" x14ac:dyDescent="0.25">
      <c r="W43" s="196">
        <v>42221</v>
      </c>
      <c r="X43" s="13">
        <v>39.07</v>
      </c>
      <c r="Y43" s="13">
        <v>40.18</v>
      </c>
      <c r="Z43" s="13">
        <v>39.04</v>
      </c>
      <c r="AA43" s="13">
        <v>39.49</v>
      </c>
      <c r="AB43" s="140">
        <v>4883400</v>
      </c>
      <c r="AC43" s="13">
        <v>39.49</v>
      </c>
      <c r="AD43" s="2">
        <f t="shared" si="1"/>
        <v>1.1400000000000006</v>
      </c>
      <c r="AE43" s="201">
        <f t="shared" si="2"/>
        <v>2.464971458225218E-2</v>
      </c>
    </row>
    <row r="44" spans="15:31" x14ac:dyDescent="0.25">
      <c r="W44" s="196">
        <v>42220</v>
      </c>
      <c r="X44" s="13">
        <v>38.82</v>
      </c>
      <c r="Y44" s="13">
        <v>39.36</v>
      </c>
      <c r="Z44" s="13">
        <v>38.159999999999997</v>
      </c>
      <c r="AA44" s="13">
        <v>38.54</v>
      </c>
      <c r="AB44" s="140">
        <v>4751500</v>
      </c>
      <c r="AC44" s="13">
        <v>38.54</v>
      </c>
      <c r="AD44" s="2">
        <f t="shared" si="1"/>
        <v>1.2000000000000028</v>
      </c>
      <c r="AE44" s="201">
        <f t="shared" si="2"/>
        <v>-4.3916300697494082E-3</v>
      </c>
    </row>
    <row r="45" spans="15:31" x14ac:dyDescent="0.25">
      <c r="O45" s="49"/>
      <c r="R45" s="49"/>
      <c r="W45" s="196">
        <v>42219</v>
      </c>
      <c r="X45" s="13">
        <v>41.4</v>
      </c>
      <c r="Y45" s="13">
        <v>41.43</v>
      </c>
      <c r="Z45" s="13">
        <v>38.39</v>
      </c>
      <c r="AA45" s="13">
        <v>38.71</v>
      </c>
      <c r="AB45" s="140">
        <v>7078900</v>
      </c>
      <c r="AC45" s="13">
        <v>38.71</v>
      </c>
      <c r="AD45" s="2">
        <f t="shared" si="1"/>
        <v>3.0399999999999991</v>
      </c>
      <c r="AE45" s="201">
        <f t="shared" si="2"/>
        <v>-7.8113836627768496E-2</v>
      </c>
    </row>
    <row r="46" spans="15:31" ht="20.25" thickBot="1" x14ac:dyDescent="0.35">
      <c r="O46" s="255" t="s">
        <v>83</v>
      </c>
      <c r="P46" s="255"/>
      <c r="Q46" s="49"/>
      <c r="R46" s="49"/>
      <c r="T46" s="136" t="s">
        <v>144</v>
      </c>
      <c r="W46" s="196">
        <v>42216</v>
      </c>
      <c r="X46" s="13">
        <v>41.49</v>
      </c>
      <c r="Y46" s="13">
        <v>42.19</v>
      </c>
      <c r="Z46" s="13">
        <v>41.22</v>
      </c>
      <c r="AA46" s="13">
        <v>41.99</v>
      </c>
      <c r="AB46" s="140">
        <v>4204900</v>
      </c>
      <c r="AC46" s="13">
        <v>41.99</v>
      </c>
      <c r="AD46" s="2">
        <f t="shared" si="1"/>
        <v>0.96999999999999886</v>
      </c>
      <c r="AE46" s="201">
        <f t="shared" si="2"/>
        <v>-3.0864197530863224E-3</v>
      </c>
    </row>
    <row r="47" spans="15:31" ht="15.75" thickTop="1" x14ac:dyDescent="0.25">
      <c r="O47" s="128">
        <v>1.1000000000000001</v>
      </c>
      <c r="P47" s="128">
        <f>O47*$Q$4</f>
        <v>47.883000000000003</v>
      </c>
      <c r="Q47" s="49"/>
      <c r="R47" s="49"/>
      <c r="T47" s="191" t="s">
        <v>126</v>
      </c>
      <c r="U47" s="143">
        <v>41.66</v>
      </c>
      <c r="W47" s="196">
        <v>42215</v>
      </c>
      <c r="X47" s="13">
        <v>40.119999999999997</v>
      </c>
      <c r="Y47" s="13">
        <v>42.28</v>
      </c>
      <c r="Z47" s="13">
        <v>40</v>
      </c>
      <c r="AA47" s="13">
        <v>42.12</v>
      </c>
      <c r="AB47" s="140">
        <v>7937400</v>
      </c>
      <c r="AC47" s="13">
        <v>42.12</v>
      </c>
      <c r="AD47" s="2">
        <f t="shared" si="1"/>
        <v>2.2800000000000011</v>
      </c>
      <c r="AE47" s="201">
        <f t="shared" si="2"/>
        <v>5.011219147344792E-2</v>
      </c>
    </row>
    <row r="48" spans="15:31" x14ac:dyDescent="0.25">
      <c r="O48" s="128">
        <v>1.0900000000000001</v>
      </c>
      <c r="P48" s="128">
        <f t="shared" ref="P48:P67" si="3">O48*$Q$4</f>
        <v>47.447700000000005</v>
      </c>
      <c r="Q48" s="49"/>
      <c r="R48" s="49"/>
      <c r="T48" s="138" t="s">
        <v>127</v>
      </c>
      <c r="U48" s="133">
        <v>41.17</v>
      </c>
      <c r="W48" s="196">
        <v>42214</v>
      </c>
      <c r="X48" s="13">
        <v>39.25</v>
      </c>
      <c r="Y48" s="13">
        <v>40.18</v>
      </c>
      <c r="Z48" s="13">
        <v>38.94</v>
      </c>
      <c r="AA48" s="13">
        <v>40.11</v>
      </c>
      <c r="AB48" s="140">
        <v>2973500</v>
      </c>
      <c r="AC48" s="13">
        <v>40.11</v>
      </c>
      <c r="AD48" s="2">
        <f t="shared" si="1"/>
        <v>1.240000000000002</v>
      </c>
      <c r="AE48" s="201">
        <f t="shared" si="2"/>
        <v>1.7503805175038023E-2</v>
      </c>
    </row>
    <row r="49" spans="15:31" x14ac:dyDescent="0.25">
      <c r="O49" s="128">
        <v>1.08</v>
      </c>
      <c r="P49" s="128">
        <f t="shared" si="3"/>
        <v>47.012400000000007</v>
      </c>
      <c r="Q49" s="49"/>
      <c r="R49" s="49"/>
      <c r="T49" s="138" t="s">
        <v>128</v>
      </c>
      <c r="U49" s="133" t="s">
        <v>325</v>
      </c>
      <c r="W49" s="196">
        <v>42213</v>
      </c>
      <c r="X49" s="13">
        <v>39.18</v>
      </c>
      <c r="Y49" s="13">
        <v>39.61</v>
      </c>
      <c r="Z49" s="13">
        <v>38.880000000000003</v>
      </c>
      <c r="AA49" s="13">
        <v>39.42</v>
      </c>
      <c r="AB49" s="140">
        <v>2244200</v>
      </c>
      <c r="AC49" s="13">
        <v>39.42</v>
      </c>
      <c r="AD49" s="2">
        <f t="shared" si="1"/>
        <v>0.72999999999999687</v>
      </c>
      <c r="AE49" s="201">
        <f t="shared" si="2"/>
        <v>8.9582800102381288E-3</v>
      </c>
    </row>
    <row r="50" spans="15:31" x14ac:dyDescent="0.25">
      <c r="O50" s="128">
        <v>1.07</v>
      </c>
      <c r="P50" s="128">
        <f t="shared" si="3"/>
        <v>46.577100000000002</v>
      </c>
      <c r="Q50" s="128"/>
      <c r="R50" s="49"/>
      <c r="T50" s="138" t="s">
        <v>129</v>
      </c>
      <c r="U50" s="133" t="s">
        <v>326</v>
      </c>
      <c r="W50" s="196">
        <v>42212</v>
      </c>
      <c r="X50" s="13">
        <v>39.119999999999997</v>
      </c>
      <c r="Y50" s="13">
        <v>39.770000000000003</v>
      </c>
      <c r="Z50" s="13">
        <v>38.799999999999997</v>
      </c>
      <c r="AA50" s="13">
        <v>39.07</v>
      </c>
      <c r="AB50" s="140">
        <v>2606700</v>
      </c>
      <c r="AC50" s="13">
        <v>39.07</v>
      </c>
      <c r="AD50" s="2">
        <f t="shared" si="1"/>
        <v>0.97000000000000597</v>
      </c>
      <c r="AE50" s="201">
        <f t="shared" si="2"/>
        <v>-6.610729722857811E-3</v>
      </c>
    </row>
    <row r="51" spans="15:31" x14ac:dyDescent="0.25">
      <c r="O51" s="128">
        <v>1.06</v>
      </c>
      <c r="P51" s="128">
        <f t="shared" si="3"/>
        <v>46.141800000000003</v>
      </c>
      <c r="Q51" s="128"/>
      <c r="R51" s="49"/>
      <c r="T51" s="138" t="s">
        <v>130</v>
      </c>
      <c r="U51" s="133">
        <v>53.08</v>
      </c>
      <c r="W51" s="196">
        <v>42209</v>
      </c>
      <c r="X51" s="13">
        <v>39.979999999999997</v>
      </c>
      <c r="Y51" s="13">
        <v>40.020000000000003</v>
      </c>
      <c r="Z51" s="13">
        <v>38.880000000000003</v>
      </c>
      <c r="AA51" s="13">
        <v>39.33</v>
      </c>
      <c r="AB51" s="140">
        <v>2970200</v>
      </c>
      <c r="AC51" s="13">
        <v>39.33</v>
      </c>
      <c r="AD51" s="2">
        <f t="shared" si="1"/>
        <v>1.1400000000000006</v>
      </c>
      <c r="AE51" s="201">
        <f t="shared" si="2"/>
        <v>-1.2057272042200529E-2</v>
      </c>
    </row>
    <row r="52" spans="15:31" x14ac:dyDescent="0.25">
      <c r="O52" s="128">
        <v>1.05</v>
      </c>
      <c r="P52" s="128">
        <f t="shared" si="3"/>
        <v>45.706500000000005</v>
      </c>
      <c r="Q52" s="128"/>
      <c r="R52" s="49"/>
      <c r="T52" s="138" t="s">
        <v>131</v>
      </c>
      <c r="U52" s="133">
        <v>0.769783</v>
      </c>
      <c r="W52" s="196">
        <v>42208</v>
      </c>
      <c r="X52" s="13">
        <v>40.08</v>
      </c>
      <c r="Y52" s="13">
        <v>40.4</v>
      </c>
      <c r="Z52" s="13">
        <v>39.68</v>
      </c>
      <c r="AA52" s="13">
        <v>39.81</v>
      </c>
      <c r="AB52" s="140">
        <v>3537600</v>
      </c>
      <c r="AC52" s="13">
        <v>39.81</v>
      </c>
      <c r="AD52" s="2">
        <f t="shared" si="1"/>
        <v>0.71999999999999886</v>
      </c>
      <c r="AE52" s="201">
        <f t="shared" si="2"/>
        <v>-7.9740842262646661E-3</v>
      </c>
    </row>
    <row r="53" spans="15:31" x14ac:dyDescent="0.25">
      <c r="O53" s="128">
        <v>1.04</v>
      </c>
      <c r="P53" s="128">
        <f t="shared" si="3"/>
        <v>45.2712</v>
      </c>
      <c r="Q53" s="128"/>
      <c r="R53" s="49"/>
      <c r="T53" s="138" t="s">
        <v>157</v>
      </c>
      <c r="U53" s="133" t="s">
        <v>206</v>
      </c>
      <c r="W53" s="196">
        <v>42207</v>
      </c>
      <c r="X53" s="13">
        <v>40.69</v>
      </c>
      <c r="Y53" s="13">
        <v>40.96</v>
      </c>
      <c r="Z53" s="13">
        <v>39.979999999999997</v>
      </c>
      <c r="AA53" s="13">
        <v>40.130000000000003</v>
      </c>
      <c r="AB53" s="140">
        <v>2752500</v>
      </c>
      <c r="AC53" s="13">
        <v>40.130000000000003</v>
      </c>
      <c r="AD53" s="2">
        <f t="shared" si="1"/>
        <v>0.98000000000000398</v>
      </c>
      <c r="AE53" s="201">
        <f t="shared" si="2"/>
        <v>-1.1089206505667693E-2</v>
      </c>
    </row>
    <row r="54" spans="15:31" x14ac:dyDescent="0.25">
      <c r="O54" s="128">
        <v>1.03</v>
      </c>
      <c r="P54" s="128">
        <f t="shared" si="3"/>
        <v>44.835900000000002</v>
      </c>
      <c r="Q54" s="128"/>
      <c r="R54" s="49"/>
      <c r="T54" s="138"/>
      <c r="U54" s="133"/>
      <c r="W54" s="196">
        <v>42206</v>
      </c>
      <c r="X54" s="13">
        <v>40.1</v>
      </c>
      <c r="Y54" s="13">
        <v>40.880000000000003</v>
      </c>
      <c r="Z54" s="13">
        <v>40.04</v>
      </c>
      <c r="AA54" s="13">
        <v>40.58</v>
      </c>
      <c r="AB54" s="140">
        <v>4570800</v>
      </c>
      <c r="AC54" s="13">
        <v>40.58</v>
      </c>
      <c r="AD54" s="2">
        <f t="shared" si="1"/>
        <v>0.84000000000000341</v>
      </c>
      <c r="AE54" s="201">
        <f t="shared" si="2"/>
        <v>1.6533066132264462E-2</v>
      </c>
    </row>
    <row r="55" spans="15:31" x14ac:dyDescent="0.25">
      <c r="O55" s="128">
        <v>1.02</v>
      </c>
      <c r="P55" s="128">
        <f t="shared" si="3"/>
        <v>44.400600000000004</v>
      </c>
      <c r="Q55" s="128"/>
      <c r="R55" s="49"/>
      <c r="T55" s="138" t="s">
        <v>133</v>
      </c>
      <c r="U55" s="133" t="s">
        <v>327</v>
      </c>
      <c r="W55" s="196">
        <v>42205</v>
      </c>
      <c r="X55" s="13">
        <v>40.909999999999997</v>
      </c>
      <c r="Y55" s="13">
        <v>41.03</v>
      </c>
      <c r="Z55" s="13">
        <v>39.9</v>
      </c>
      <c r="AA55" s="13">
        <v>39.92</v>
      </c>
      <c r="AB55" s="140">
        <v>3855800</v>
      </c>
      <c r="AC55" s="13">
        <v>39.92</v>
      </c>
      <c r="AD55" s="2">
        <f t="shared" si="1"/>
        <v>1.1300000000000026</v>
      </c>
      <c r="AE55" s="201">
        <f t="shared" si="2"/>
        <v>-1.4807502467917066E-2</v>
      </c>
    </row>
    <row r="56" spans="15:31" x14ac:dyDescent="0.25">
      <c r="O56" s="128">
        <v>1.01</v>
      </c>
      <c r="P56" s="128">
        <f t="shared" si="3"/>
        <v>43.965299999999999</v>
      </c>
      <c r="Q56" s="128"/>
      <c r="R56" s="49"/>
      <c r="T56" s="138" t="s">
        <v>134</v>
      </c>
      <c r="U56" s="133" t="s">
        <v>328</v>
      </c>
      <c r="W56" s="196">
        <v>42202</v>
      </c>
      <c r="X56" s="13">
        <v>41.4</v>
      </c>
      <c r="Y56" s="13">
        <v>41.62</v>
      </c>
      <c r="Z56" s="13">
        <v>40.229999999999997</v>
      </c>
      <c r="AA56" s="13">
        <v>40.520000000000003</v>
      </c>
      <c r="AB56" s="140">
        <v>5223900</v>
      </c>
      <c r="AC56" s="13">
        <v>40.520000000000003</v>
      </c>
      <c r="AD56" s="2">
        <f t="shared" si="1"/>
        <v>1.3900000000000006</v>
      </c>
      <c r="AE56" s="201">
        <f t="shared" si="2"/>
        <v>-1.7696969696969655E-2</v>
      </c>
    </row>
    <row r="57" spans="15:31" x14ac:dyDescent="0.25">
      <c r="O57" s="128">
        <v>1</v>
      </c>
      <c r="P57" s="128">
        <f t="shared" si="3"/>
        <v>43.53</v>
      </c>
      <c r="Q57" s="128"/>
      <c r="R57" s="49"/>
      <c r="T57" s="138" t="s">
        <v>135</v>
      </c>
      <c r="U57" s="135">
        <v>2550156</v>
      </c>
      <c r="W57" s="196">
        <v>42201</v>
      </c>
      <c r="X57" s="13">
        <v>42.3</v>
      </c>
      <c r="Y57" s="13">
        <v>42.3</v>
      </c>
      <c r="Z57" s="13">
        <v>41.09</v>
      </c>
      <c r="AA57" s="13">
        <v>41.25</v>
      </c>
      <c r="AB57" s="140">
        <v>5927700</v>
      </c>
      <c r="AC57" s="13">
        <v>41.25</v>
      </c>
      <c r="AD57" s="2">
        <f t="shared" si="1"/>
        <v>1.2099999999999937</v>
      </c>
      <c r="AE57" s="201">
        <f t="shared" si="2"/>
        <v>-3.9580908032596063E-2</v>
      </c>
    </row>
    <row r="58" spans="15:31" x14ac:dyDescent="0.25">
      <c r="O58" s="128">
        <v>0.99</v>
      </c>
      <c r="P58" s="128">
        <f t="shared" si="3"/>
        <v>43.094700000000003</v>
      </c>
      <c r="Q58" s="128"/>
      <c r="R58" s="49"/>
      <c r="T58" s="138" t="s">
        <v>140</v>
      </c>
      <c r="U58" s="135">
        <v>3732970</v>
      </c>
      <c r="W58" s="196">
        <v>42200</v>
      </c>
      <c r="X58" s="13">
        <v>43.22</v>
      </c>
      <c r="Y58" s="13">
        <v>43.46</v>
      </c>
      <c r="Z58" s="13">
        <v>42.76</v>
      </c>
      <c r="AA58" s="13">
        <v>42.95</v>
      </c>
      <c r="AB58" s="140">
        <v>2702300</v>
      </c>
      <c r="AC58" s="13">
        <v>42.95</v>
      </c>
      <c r="AD58" s="2">
        <f t="shared" si="1"/>
        <v>0.70000000000000284</v>
      </c>
      <c r="AE58" s="201">
        <f t="shared" si="2"/>
        <v>-1.2189512419503057E-2</v>
      </c>
    </row>
    <row r="59" spans="15:31" x14ac:dyDescent="0.25">
      <c r="O59" s="128">
        <v>0.98</v>
      </c>
      <c r="P59" s="128">
        <f t="shared" si="3"/>
        <v>42.659399999999998</v>
      </c>
      <c r="Q59" s="128"/>
      <c r="T59" s="138" t="s">
        <v>136</v>
      </c>
      <c r="U59" s="133" t="s">
        <v>329</v>
      </c>
      <c r="W59" s="196">
        <v>42199</v>
      </c>
      <c r="X59" s="13">
        <v>43.91</v>
      </c>
      <c r="Y59" s="13">
        <v>44.09</v>
      </c>
      <c r="Z59" s="13">
        <v>42.95</v>
      </c>
      <c r="AA59" s="13">
        <v>43.48</v>
      </c>
      <c r="AB59" s="140">
        <v>3627800</v>
      </c>
      <c r="AC59" s="13">
        <v>43.48</v>
      </c>
      <c r="AD59" s="2">
        <f t="shared" si="1"/>
        <v>1.1400000000000006</v>
      </c>
      <c r="AE59" s="201">
        <f t="shared" si="2"/>
        <v>-1.3163867453472644E-2</v>
      </c>
    </row>
    <row r="60" spans="15:31" x14ac:dyDescent="0.25">
      <c r="O60" s="128">
        <v>0.97</v>
      </c>
      <c r="P60" s="128">
        <f t="shared" si="3"/>
        <v>42.2241</v>
      </c>
      <c r="Q60" s="128"/>
      <c r="T60" s="138" t="s">
        <v>141</v>
      </c>
      <c r="U60" s="133">
        <v>10.25</v>
      </c>
      <c r="W60" s="196">
        <v>42198</v>
      </c>
      <c r="X60" s="13">
        <v>42.87</v>
      </c>
      <c r="Y60" s="13">
        <v>44.17</v>
      </c>
      <c r="Z60" s="13">
        <v>42.86</v>
      </c>
      <c r="AA60" s="13">
        <v>44.06</v>
      </c>
      <c r="AB60" s="140">
        <v>4271300</v>
      </c>
      <c r="AC60" s="13">
        <v>44.06</v>
      </c>
      <c r="AD60" s="2">
        <f t="shared" si="1"/>
        <v>1.3100000000000023</v>
      </c>
      <c r="AE60" s="201">
        <f t="shared" si="2"/>
        <v>3.6949870557778208E-2</v>
      </c>
    </row>
    <row r="61" spans="15:31" x14ac:dyDescent="0.25">
      <c r="O61" s="128">
        <v>0.96</v>
      </c>
      <c r="P61" s="128">
        <f t="shared" si="3"/>
        <v>41.788800000000002</v>
      </c>
      <c r="Q61" s="128"/>
      <c r="T61" s="138" t="s">
        <v>142</v>
      </c>
      <c r="U61" s="133">
        <v>4.25</v>
      </c>
      <c r="W61" s="196">
        <v>42195</v>
      </c>
      <c r="X61" s="13">
        <v>42.39</v>
      </c>
      <c r="Y61" s="13">
        <v>42.79</v>
      </c>
      <c r="Z61" s="13">
        <v>42</v>
      </c>
      <c r="AA61" s="13">
        <v>42.49</v>
      </c>
      <c r="AB61" s="140">
        <v>2704200</v>
      </c>
      <c r="AC61" s="13">
        <v>42.49</v>
      </c>
      <c r="AD61" s="2">
        <f t="shared" si="1"/>
        <v>0.78999999999999915</v>
      </c>
      <c r="AE61" s="201">
        <f t="shared" si="2"/>
        <v>1.1907597046916019E-2</v>
      </c>
    </row>
    <row r="62" spans="15:31" x14ac:dyDescent="0.25">
      <c r="O62" s="128">
        <v>0.95</v>
      </c>
      <c r="P62" s="128">
        <f t="shared" si="3"/>
        <v>41.353499999999997</v>
      </c>
      <c r="Q62" s="128"/>
      <c r="T62" s="138" t="s">
        <v>137</v>
      </c>
      <c r="U62" s="133" t="s">
        <v>160</v>
      </c>
      <c r="W62" s="196">
        <v>42194</v>
      </c>
      <c r="X62" s="13">
        <v>42.16</v>
      </c>
      <c r="Y62" s="13">
        <v>42.67</v>
      </c>
      <c r="Z62" s="13">
        <v>41.92</v>
      </c>
      <c r="AA62" s="13">
        <v>41.99</v>
      </c>
      <c r="AB62" s="140">
        <v>3215900</v>
      </c>
      <c r="AC62" s="13">
        <v>41.99</v>
      </c>
      <c r="AD62" s="2">
        <f t="shared" si="1"/>
        <v>0.75</v>
      </c>
      <c r="AE62" s="201">
        <f t="shared" si="2"/>
        <v>7.4376199616124072E-3</v>
      </c>
    </row>
    <row r="63" spans="15:31" x14ac:dyDescent="0.25">
      <c r="O63" s="128">
        <v>0.94</v>
      </c>
      <c r="P63" s="128">
        <f t="shared" si="3"/>
        <v>40.918199999999999</v>
      </c>
      <c r="Q63" s="128"/>
      <c r="W63" s="196">
        <v>42193</v>
      </c>
      <c r="X63" s="13">
        <v>42.13</v>
      </c>
      <c r="Y63" s="13">
        <v>42.41</v>
      </c>
      <c r="Z63" s="13">
        <v>41.65</v>
      </c>
      <c r="AA63" s="13">
        <v>41.68</v>
      </c>
      <c r="AB63" s="140">
        <v>2758200</v>
      </c>
      <c r="AC63" s="13">
        <v>41.68</v>
      </c>
      <c r="AD63" s="2">
        <f t="shared" si="1"/>
        <v>0.75999999999999801</v>
      </c>
      <c r="AE63" s="201">
        <f t="shared" si="2"/>
        <v>-1.7444601603017529E-2</v>
      </c>
    </row>
    <row r="64" spans="15:31" x14ac:dyDescent="0.25">
      <c r="O64" s="128">
        <v>0.93</v>
      </c>
      <c r="P64" s="128">
        <f t="shared" si="3"/>
        <v>40.482900000000001</v>
      </c>
      <c r="Q64" s="128"/>
      <c r="W64" s="196">
        <v>42192</v>
      </c>
      <c r="X64" s="13">
        <v>41.84</v>
      </c>
      <c r="Y64" s="13">
        <v>42.47</v>
      </c>
      <c r="Z64" s="13">
        <v>41.16</v>
      </c>
      <c r="AA64" s="13">
        <v>42.42</v>
      </c>
      <c r="AB64" s="140">
        <v>3751400</v>
      </c>
      <c r="AC64" s="13">
        <v>42.42</v>
      </c>
      <c r="AD64" s="2">
        <f t="shared" si="1"/>
        <v>1.3100000000000023</v>
      </c>
      <c r="AE64" s="201">
        <f t="shared" si="2"/>
        <v>1.4104709538608651E-2</v>
      </c>
    </row>
    <row r="65" spans="15:31" x14ac:dyDescent="0.25">
      <c r="O65" s="128">
        <v>0.92</v>
      </c>
      <c r="P65" s="128">
        <f t="shared" si="3"/>
        <v>40.047600000000003</v>
      </c>
      <c r="Q65" s="128"/>
      <c r="W65" s="196">
        <v>42191</v>
      </c>
      <c r="X65" s="13">
        <v>42.68</v>
      </c>
      <c r="Y65" s="13">
        <v>42.68</v>
      </c>
      <c r="Z65" s="13">
        <v>41.56</v>
      </c>
      <c r="AA65" s="13">
        <v>41.83</v>
      </c>
      <c r="AB65" s="140">
        <v>4523300</v>
      </c>
      <c r="AC65" s="13">
        <v>41.83</v>
      </c>
      <c r="AD65" s="2">
        <f t="shared" si="1"/>
        <v>1.1199999999999974</v>
      </c>
      <c r="AE65" s="201">
        <f t="shared" si="2"/>
        <v>-2.8790341304852585E-2</v>
      </c>
    </row>
    <row r="66" spans="15:31" x14ac:dyDescent="0.25">
      <c r="O66" s="128">
        <v>0.91</v>
      </c>
      <c r="P66" s="128">
        <f t="shared" si="3"/>
        <v>39.612300000000005</v>
      </c>
      <c r="Q66" s="128"/>
      <c r="W66" s="196">
        <v>42187</v>
      </c>
      <c r="X66" s="13">
        <v>43.14</v>
      </c>
      <c r="Y66" s="13">
        <v>43.54</v>
      </c>
      <c r="Z66" s="13">
        <v>42.81</v>
      </c>
      <c r="AA66" s="13">
        <v>43.07</v>
      </c>
      <c r="AB66" s="140">
        <v>2849400</v>
      </c>
      <c r="AC66" s="13">
        <v>43.07</v>
      </c>
      <c r="AD66" s="2">
        <f t="shared" si="1"/>
        <v>0.72999999999999687</v>
      </c>
      <c r="AE66" s="201">
        <f t="shared" si="2"/>
        <v>-9.2785896543723378E-4</v>
      </c>
    </row>
    <row r="67" spans="15:31" x14ac:dyDescent="0.25">
      <c r="O67" s="128">
        <v>0.9</v>
      </c>
      <c r="P67" s="128">
        <f t="shared" si="3"/>
        <v>39.177</v>
      </c>
      <c r="Q67" s="128"/>
      <c r="W67" s="196">
        <v>42186</v>
      </c>
      <c r="X67" s="13">
        <v>42.63</v>
      </c>
      <c r="Y67" s="13">
        <v>43.49</v>
      </c>
      <c r="Z67" s="13">
        <v>42.51</v>
      </c>
      <c r="AA67" s="13">
        <v>43.11</v>
      </c>
      <c r="AB67" s="140">
        <v>4386100</v>
      </c>
      <c r="AC67" s="13">
        <v>43.11</v>
      </c>
      <c r="AD67" s="2">
        <f t="shared" ref="AD67:AD68" si="4">Y67-Z67</f>
        <v>0.98000000000000398</v>
      </c>
      <c r="AE67" s="201" t="e">
        <f t="shared" ref="AE67:AE68" si="5">AC67/AC68-1</f>
        <v>#DIV/0!</v>
      </c>
    </row>
    <row r="68" spans="15:31" x14ac:dyDescent="0.25">
      <c r="O68" s="49"/>
      <c r="W68" s="13" t="s">
        <v>153</v>
      </c>
      <c r="X68" s="13"/>
      <c r="Y68" s="13"/>
      <c r="Z68" s="13"/>
      <c r="AA68" s="13"/>
      <c r="AB68" s="13"/>
      <c r="AC68" s="13"/>
      <c r="AD68" s="2">
        <f t="shared" si="4"/>
        <v>0</v>
      </c>
      <c r="AE68" s="201" t="e">
        <f t="shared" si="5"/>
        <v>#DIV/0!</v>
      </c>
    </row>
    <row r="69" spans="15:31" x14ac:dyDescent="0.25">
      <c r="O69" s="49"/>
    </row>
  </sheetData>
  <conditionalFormatting sqref="Q7">
    <cfRule type="expression" dxfId="35" priority="7">
      <formula>Q7&gt;0</formula>
    </cfRule>
    <cfRule type="expression" dxfId="34" priority="8">
      <formula>Q7&lt;0</formula>
    </cfRule>
  </conditionalFormatting>
  <conditionalFormatting sqref="O47:O67">
    <cfRule type="colorScale" priority="5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P47:P67">
    <cfRule type="colorScale" priority="4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Q50:Q67">
    <cfRule type="colorScale" priority="3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AD1:AD68">
    <cfRule type="dataBar" priority="2">
      <dataBar>
        <cfvo type="min"/>
        <cfvo type="max"/>
        <color rgb="FFFF555A"/>
      </dataBar>
      <extLst>
        <ext xmlns:x14="http://schemas.microsoft.com/office/spreadsheetml/2009/9/main" uri="{B025F937-C7B1-47D3-B67F-A62EFF666E3E}">
          <x14:id>{B94A9B37-FCA5-42D7-AD22-B2BC9ACACC2A}</x14:id>
        </ext>
      </extLst>
    </cfRule>
  </conditionalFormatting>
  <conditionalFormatting sqref="AE1:AE68">
    <cfRule type="iconSet" priority="1">
      <iconSet iconSet="3Arrows">
        <cfvo type="percent" val="0"/>
        <cfvo type="num" val="0"/>
        <cfvo type="num" val="0"/>
      </iconSet>
    </cfRule>
  </conditionalFormatting>
  <hyperlinks>
    <hyperlink ref="A3" location="ACTIVE!A1" display="Back"/>
  </hyperlinks>
  <pageMargins left="0.7" right="0.7" top="0.75" bottom="0.75" header="0.3" footer="0.3"/>
  <drawing r:id="rId1"/>
  <extLst>
    <ext xmlns:x14="http://schemas.microsoft.com/office/spreadsheetml/2009/9/main" uri="{78C0D931-6437-407d-A8EE-F0AAD7539E65}">
      <x14:conditionalFormattings>
        <x14:conditionalFormatting xmlns:xm="http://schemas.microsoft.com/office/excel/2006/main">
          <x14:cfRule type="dataBar" id="{B94A9B37-FCA5-42D7-AD22-B2BC9ACACC2A}">
            <x14:dataBar minLength="0" maxLength="100" border="1" negativeBarBorderColorSameAsPositive="0">
              <x14:cfvo type="autoMin"/>
              <x14:cfvo type="autoMax"/>
              <x14:borderColor rgb="FFFF555A"/>
              <x14:negativeFillColor rgb="FFFF0000"/>
              <x14:negativeBorderColor rgb="FFFF0000"/>
              <x14:axisColor rgb="FF000000"/>
            </x14:dataBar>
          </x14:cfRule>
          <xm:sqref>AD1:AD68</xm:sqref>
        </x14:conditionalFormatting>
      </x14:conditionalFormattings>
    </ext>
  </extLst>
</worksheet>
</file>

<file path=xl/worksheets/sheet1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3"/>
  <dimension ref="A1:AF69"/>
  <sheetViews>
    <sheetView workbookViewId="0">
      <pane ySplit="1" topLeftCell="A2" activePane="bottomLeft" state="frozen"/>
      <selection activeCell="A2" sqref="A2"/>
      <selection pane="bottomLeft" activeCell="A3" sqref="A3"/>
    </sheetView>
  </sheetViews>
  <sheetFormatPr defaultRowHeight="15" x14ac:dyDescent="0.25"/>
  <cols>
    <col min="4" max="6" width="9.140625" style="2"/>
    <col min="9" max="11" width="9.140625" style="2"/>
    <col min="13" max="13" width="9.140625" style="2"/>
    <col min="20" max="20" width="13.7109375" style="131" bestFit="1" customWidth="1"/>
    <col min="21" max="21" width="18.28515625" bestFit="1" customWidth="1"/>
    <col min="24" max="24" width="11.7109375" customWidth="1"/>
    <col min="25" max="25" width="7.7109375" customWidth="1"/>
    <col min="26" max="28" width="6" bestFit="1" customWidth="1"/>
    <col min="29" max="29" width="10.140625" bestFit="1" customWidth="1"/>
    <col min="30" max="30" width="10.28515625" bestFit="1" customWidth="1"/>
    <col min="32" max="32" width="14.140625" customWidth="1"/>
  </cols>
  <sheetData>
    <row r="1" spans="1:32" s="15" customFormat="1" x14ac:dyDescent="0.25">
      <c r="A1" s="15" t="s">
        <v>1</v>
      </c>
      <c r="B1" s="15" t="s">
        <v>2</v>
      </c>
      <c r="C1" s="15" t="s">
        <v>4</v>
      </c>
      <c r="D1" s="26" t="s">
        <v>5</v>
      </c>
      <c r="E1" s="26" t="s">
        <v>116</v>
      </c>
      <c r="F1" s="26" t="s">
        <v>60</v>
      </c>
      <c r="G1" s="15" t="s">
        <v>3</v>
      </c>
      <c r="H1" s="15" t="s">
        <v>6</v>
      </c>
      <c r="I1" s="26" t="s">
        <v>7</v>
      </c>
      <c r="J1" s="26" t="s">
        <v>117</v>
      </c>
      <c r="K1" s="26" t="s">
        <v>61</v>
      </c>
      <c r="L1" s="15" t="s">
        <v>82</v>
      </c>
      <c r="M1" s="26" t="s">
        <v>38</v>
      </c>
      <c r="T1" s="129" t="s">
        <v>112</v>
      </c>
      <c r="X1" s="153" t="s">
        <v>145</v>
      </c>
      <c r="Y1" s="153" t="s">
        <v>146</v>
      </c>
      <c r="Z1" s="153" t="s">
        <v>147</v>
      </c>
      <c r="AA1" s="153" t="s">
        <v>148</v>
      </c>
      <c r="AB1" s="153" t="s">
        <v>149</v>
      </c>
      <c r="AC1" s="153" t="s">
        <v>150</v>
      </c>
      <c r="AD1" s="153" t="s">
        <v>151</v>
      </c>
      <c r="AE1" s="15" t="s">
        <v>221</v>
      </c>
      <c r="AF1" s="15" t="s">
        <v>223</v>
      </c>
    </row>
    <row r="2" spans="1:32" x14ac:dyDescent="0.25">
      <c r="A2" s="6" t="s">
        <v>45</v>
      </c>
      <c r="B2" s="1">
        <v>42185</v>
      </c>
      <c r="C2">
        <v>10</v>
      </c>
      <c r="D2" s="2">
        <v>65.45</v>
      </c>
      <c r="E2" s="2">
        <v>0</v>
      </c>
      <c r="F2" s="2">
        <f t="shared" ref="F2:F9" si="0">C2*D2</f>
        <v>654.5</v>
      </c>
      <c r="G2" s="1">
        <v>42226</v>
      </c>
      <c r="H2" s="7">
        <v>30</v>
      </c>
      <c r="I2" s="60">
        <v>62.9</v>
      </c>
      <c r="J2" s="60">
        <v>0.03</v>
      </c>
      <c r="K2" s="60">
        <f>H2*I2-J2</f>
        <v>1886.97</v>
      </c>
      <c r="L2" s="1">
        <v>42278</v>
      </c>
      <c r="M2" s="2">
        <v>30</v>
      </c>
      <c r="O2" s="15" t="s">
        <v>57</v>
      </c>
      <c r="Q2">
        <f>C12-H12</f>
        <v>120</v>
      </c>
      <c r="T2" s="130" t="s">
        <v>271</v>
      </c>
      <c r="X2" s="155">
        <v>42277</v>
      </c>
      <c r="Y2" s="12">
        <v>58.87</v>
      </c>
      <c r="Z2" s="12">
        <v>58.97</v>
      </c>
      <c r="AA2" s="12">
        <v>57.79</v>
      </c>
      <c r="AB2" s="12">
        <v>58.24</v>
      </c>
      <c r="AC2" s="149">
        <v>3891200</v>
      </c>
      <c r="AD2" s="12">
        <v>58.24</v>
      </c>
      <c r="AE2" s="2">
        <f>Z2-AA2</f>
        <v>1.1799999999999997</v>
      </c>
      <c r="AF2" s="201">
        <f>AD2/AD3-1</f>
        <v>-2.0562028786840214E-3</v>
      </c>
    </row>
    <row r="3" spans="1:32" x14ac:dyDescent="0.25">
      <c r="A3" s="28" t="s">
        <v>75</v>
      </c>
      <c r="B3" s="1">
        <v>42223</v>
      </c>
      <c r="C3">
        <v>20</v>
      </c>
      <c r="D3" s="2">
        <v>63.52</v>
      </c>
      <c r="E3" s="2">
        <v>0</v>
      </c>
      <c r="F3" s="2">
        <f t="shared" si="0"/>
        <v>1270.4000000000001</v>
      </c>
      <c r="G3" s="1">
        <v>42235</v>
      </c>
      <c r="H3" s="7">
        <v>30</v>
      </c>
      <c r="I3" s="60">
        <v>63.59</v>
      </c>
      <c r="J3" s="60">
        <v>0.04</v>
      </c>
      <c r="K3" s="60">
        <f>H3*I3-J3</f>
        <v>1907.66</v>
      </c>
      <c r="O3" s="15" t="s">
        <v>58</v>
      </c>
      <c r="Q3" s="2">
        <f>(F12-K12-M12)/Q2</f>
        <v>60.822666666666663</v>
      </c>
      <c r="T3" s="130"/>
      <c r="X3" s="155">
        <v>42276</v>
      </c>
      <c r="Y3" s="12">
        <v>57.73</v>
      </c>
      <c r="Z3" s="12">
        <v>58.44</v>
      </c>
      <c r="AA3" s="12">
        <v>57.47</v>
      </c>
      <c r="AB3" s="12">
        <v>58.36</v>
      </c>
      <c r="AC3" s="149">
        <v>3909600</v>
      </c>
      <c r="AD3" s="12">
        <v>58.36</v>
      </c>
      <c r="AE3" s="2">
        <f t="shared" ref="AE3:AE66" si="1">Z3-AA3</f>
        <v>0.96999999999999886</v>
      </c>
      <c r="AF3" s="201">
        <f t="shared" ref="AF3:AF66" si="2">AD3/AD4-1</f>
        <v>1.0737790093522603E-2</v>
      </c>
    </row>
    <row r="4" spans="1:32" x14ac:dyDescent="0.25">
      <c r="B4" s="1">
        <v>42223</v>
      </c>
      <c r="C4" s="4">
        <v>40</v>
      </c>
      <c r="D4" s="3">
        <v>62.45</v>
      </c>
      <c r="E4" s="3">
        <v>0</v>
      </c>
      <c r="F4" s="3">
        <f t="shared" si="0"/>
        <v>2498</v>
      </c>
      <c r="G4" s="1">
        <v>42284</v>
      </c>
      <c r="H4" s="125">
        <v>50</v>
      </c>
      <c r="I4" s="60">
        <v>59.05</v>
      </c>
      <c r="J4" s="60">
        <v>0.05</v>
      </c>
      <c r="K4" s="60">
        <f>H4*I4-J4</f>
        <v>2952.45</v>
      </c>
      <c r="O4" s="15" t="s">
        <v>66</v>
      </c>
      <c r="Q4" s="78">
        <v>59.15</v>
      </c>
      <c r="X4" s="155">
        <v>42275</v>
      </c>
      <c r="Y4" s="12">
        <v>58.53</v>
      </c>
      <c r="Z4" s="12">
        <v>58.77</v>
      </c>
      <c r="AA4" s="12">
        <v>57.46</v>
      </c>
      <c r="AB4" s="12">
        <v>57.74</v>
      </c>
      <c r="AC4" s="149">
        <v>3516400</v>
      </c>
      <c r="AD4" s="12">
        <v>57.74</v>
      </c>
      <c r="AE4" s="2">
        <f t="shared" si="1"/>
        <v>1.3100000000000023</v>
      </c>
      <c r="AF4" s="201">
        <f t="shared" si="2"/>
        <v>-2.1190032208848963E-2</v>
      </c>
    </row>
    <row r="5" spans="1:32" x14ac:dyDescent="0.25">
      <c r="B5" s="1">
        <v>42223</v>
      </c>
      <c r="C5" s="7">
        <v>30</v>
      </c>
      <c r="D5" s="60">
        <v>62</v>
      </c>
      <c r="E5" s="60">
        <v>0</v>
      </c>
      <c r="F5" s="60">
        <f t="shared" si="0"/>
        <v>1860</v>
      </c>
      <c r="O5" s="15" t="s">
        <v>67</v>
      </c>
      <c r="Q5" s="3">
        <f>Q4*Q2</f>
        <v>7098</v>
      </c>
      <c r="T5" s="130"/>
      <c r="U5" s="100"/>
      <c r="X5" s="155">
        <v>42272</v>
      </c>
      <c r="Y5" s="12">
        <v>59.12</v>
      </c>
      <c r="Z5" s="12">
        <v>59.92</v>
      </c>
      <c r="AA5" s="12">
        <v>58.87</v>
      </c>
      <c r="AB5" s="12">
        <v>58.99</v>
      </c>
      <c r="AC5" s="149">
        <v>3893400</v>
      </c>
      <c r="AD5" s="12">
        <v>58.99</v>
      </c>
      <c r="AE5" s="2">
        <f t="shared" si="1"/>
        <v>1.0500000000000043</v>
      </c>
      <c r="AF5" s="201">
        <f t="shared" si="2"/>
        <v>6.8271036012972353E-3</v>
      </c>
    </row>
    <row r="6" spans="1:32" x14ac:dyDescent="0.25">
      <c r="B6" s="1">
        <v>42223</v>
      </c>
      <c r="C6" s="7">
        <v>30</v>
      </c>
      <c r="D6" s="60">
        <v>62.98</v>
      </c>
      <c r="E6" s="60">
        <v>0</v>
      </c>
      <c r="F6" s="60">
        <f t="shared" si="0"/>
        <v>1889.3999999999999</v>
      </c>
      <c r="O6" s="15" t="s">
        <v>64</v>
      </c>
      <c r="Q6" s="2">
        <f>Q3*Q2</f>
        <v>7298.7199999999993</v>
      </c>
      <c r="X6" s="155">
        <v>42271</v>
      </c>
      <c r="Y6" s="12">
        <v>58.12</v>
      </c>
      <c r="Z6" s="12">
        <v>58.81</v>
      </c>
      <c r="AA6" s="12">
        <v>57.77</v>
      </c>
      <c r="AB6" s="12">
        <v>58.59</v>
      </c>
      <c r="AC6" s="149">
        <v>2541300</v>
      </c>
      <c r="AD6" s="12">
        <v>58.59</v>
      </c>
      <c r="AE6" s="2">
        <f t="shared" si="1"/>
        <v>1.0399999999999991</v>
      </c>
      <c r="AF6" s="201">
        <f t="shared" si="2"/>
        <v>1.3672876431380931E-3</v>
      </c>
    </row>
    <row r="7" spans="1:32" x14ac:dyDescent="0.25">
      <c r="B7" s="1">
        <v>42223</v>
      </c>
      <c r="C7" s="7">
        <v>30</v>
      </c>
      <c r="D7" s="60">
        <v>61.3</v>
      </c>
      <c r="E7" s="60">
        <v>0</v>
      </c>
      <c r="F7" s="60">
        <f t="shared" si="0"/>
        <v>1839</v>
      </c>
      <c r="O7" s="15" t="s">
        <v>65</v>
      </c>
      <c r="Q7" s="2">
        <f>Q5-Q6</f>
        <v>-200.71999999999935</v>
      </c>
      <c r="R7" s="217" t="s">
        <v>237</v>
      </c>
      <c r="T7" s="130"/>
      <c r="X7" s="155">
        <v>42270</v>
      </c>
      <c r="Y7" s="12">
        <v>58.04</v>
      </c>
      <c r="Z7" s="12">
        <v>58.67</v>
      </c>
      <c r="AA7" s="12">
        <v>58.03</v>
      </c>
      <c r="AB7" s="12">
        <v>58.51</v>
      </c>
      <c r="AC7" s="149">
        <v>2406100</v>
      </c>
      <c r="AD7" s="12">
        <v>58.51</v>
      </c>
      <c r="AE7" s="2">
        <f t="shared" si="1"/>
        <v>0.64000000000000057</v>
      </c>
      <c r="AF7" s="201">
        <f t="shared" si="2"/>
        <v>7.0567986230636315E-3</v>
      </c>
    </row>
    <row r="8" spans="1:32" x14ac:dyDescent="0.25">
      <c r="B8" s="1">
        <v>42270</v>
      </c>
      <c r="C8" s="4">
        <v>50</v>
      </c>
      <c r="D8" s="3">
        <v>58.15</v>
      </c>
      <c r="E8" s="3">
        <v>0</v>
      </c>
      <c r="F8" s="3">
        <f t="shared" si="0"/>
        <v>2907.5</v>
      </c>
      <c r="H8" s="2"/>
      <c r="T8" s="130"/>
      <c r="X8" s="155">
        <v>42269</v>
      </c>
      <c r="Y8" s="12">
        <v>58.16</v>
      </c>
      <c r="Z8" s="12">
        <v>58.21</v>
      </c>
      <c r="AA8" s="12">
        <v>57.69</v>
      </c>
      <c r="AB8" s="12">
        <v>58.1</v>
      </c>
      <c r="AC8" s="149">
        <v>2403500</v>
      </c>
      <c r="AD8" s="12">
        <v>58.1</v>
      </c>
      <c r="AE8" s="2">
        <f t="shared" si="1"/>
        <v>0.52000000000000313</v>
      </c>
      <c r="AF8" s="201">
        <f t="shared" si="2"/>
        <v>-7.8551912568306514E-3</v>
      </c>
    </row>
    <row r="9" spans="1:32" x14ac:dyDescent="0.25">
      <c r="B9" s="1">
        <v>42282</v>
      </c>
      <c r="C9" s="7">
        <v>20</v>
      </c>
      <c r="D9" s="60">
        <v>57.85</v>
      </c>
      <c r="E9" s="60">
        <v>0</v>
      </c>
      <c r="F9" s="60">
        <f t="shared" si="0"/>
        <v>1157</v>
      </c>
      <c r="X9" s="155">
        <v>42268</v>
      </c>
      <c r="Y9" s="12">
        <v>58.15</v>
      </c>
      <c r="Z9" s="12">
        <v>58.88</v>
      </c>
      <c r="AA9" s="12">
        <v>57.95</v>
      </c>
      <c r="AB9" s="12">
        <v>58.56</v>
      </c>
      <c r="AC9" s="149">
        <v>2513600</v>
      </c>
      <c r="AD9" s="12">
        <v>58.56</v>
      </c>
      <c r="AE9" s="2">
        <f t="shared" si="1"/>
        <v>0.92999999999999972</v>
      </c>
      <c r="AF9" s="201">
        <f t="shared" si="2"/>
        <v>1.719645648775403E-2</v>
      </c>
    </row>
    <row r="10" spans="1:32" x14ac:dyDescent="0.25">
      <c r="T10" s="184">
        <v>42310</v>
      </c>
      <c r="U10" s="100" t="s">
        <v>270</v>
      </c>
      <c r="X10" s="155">
        <v>42265</v>
      </c>
      <c r="Y10" s="12">
        <v>58.04</v>
      </c>
      <c r="Z10" s="12">
        <v>58.53</v>
      </c>
      <c r="AA10" s="12">
        <v>57.44</v>
      </c>
      <c r="AB10" s="12">
        <v>57.57</v>
      </c>
      <c r="AC10" s="149">
        <v>5184200</v>
      </c>
      <c r="AD10" s="12">
        <v>57.57</v>
      </c>
      <c r="AE10" s="2">
        <f t="shared" si="1"/>
        <v>1.0900000000000034</v>
      </c>
      <c r="AF10" s="201">
        <f t="shared" si="2"/>
        <v>-2.4071876589252472E-2</v>
      </c>
    </row>
    <row r="11" spans="1:32" x14ac:dyDescent="0.25">
      <c r="T11" s="184">
        <v>42311</v>
      </c>
      <c r="U11" s="100" t="s">
        <v>269</v>
      </c>
      <c r="X11" s="155">
        <v>42264</v>
      </c>
      <c r="Y11" s="12">
        <v>59.25</v>
      </c>
      <c r="Z11" s="12">
        <v>59.81</v>
      </c>
      <c r="AA11" s="12">
        <v>58.83</v>
      </c>
      <c r="AB11" s="12">
        <v>58.99</v>
      </c>
      <c r="AC11" s="149">
        <v>4716900</v>
      </c>
      <c r="AD11" s="12">
        <v>58.99</v>
      </c>
      <c r="AE11" s="2">
        <f t="shared" si="1"/>
        <v>0.98000000000000398</v>
      </c>
      <c r="AF11" s="201">
        <f t="shared" si="2"/>
        <v>-3.5472972972973027E-3</v>
      </c>
    </row>
    <row r="12" spans="1:32" x14ac:dyDescent="0.25">
      <c r="A12" s="47" t="s">
        <v>87</v>
      </c>
      <c r="B12" s="18"/>
      <c r="C12" s="18">
        <f>SUM(C2:C11)</f>
        <v>230</v>
      </c>
      <c r="D12" s="23"/>
      <c r="E12" s="23"/>
      <c r="F12" s="23">
        <f>SUM(F2:F11)</f>
        <v>14075.8</v>
      </c>
      <c r="G12" s="18"/>
      <c r="H12" s="18">
        <f>SUM(H2:H11)</f>
        <v>110</v>
      </c>
      <c r="I12" s="23"/>
      <c r="J12" s="23"/>
      <c r="K12" s="23">
        <f>SUM(K2:K11)</f>
        <v>6747.08</v>
      </c>
      <c r="L12" s="23"/>
      <c r="M12" s="23">
        <f>SUM(M2:M11)</f>
        <v>30</v>
      </c>
      <c r="X12" s="155">
        <v>42263</v>
      </c>
      <c r="Y12" s="12">
        <v>59.04</v>
      </c>
      <c r="Z12" s="12">
        <v>59.34</v>
      </c>
      <c r="AA12" s="12">
        <v>58.81</v>
      </c>
      <c r="AB12" s="12">
        <v>59.2</v>
      </c>
      <c r="AC12" s="149">
        <v>3589900</v>
      </c>
      <c r="AD12" s="12">
        <v>59.2</v>
      </c>
      <c r="AE12" s="2">
        <f t="shared" si="1"/>
        <v>0.53000000000000114</v>
      </c>
      <c r="AF12" s="201">
        <f t="shared" si="2"/>
        <v>3.7300779925399929E-3</v>
      </c>
    </row>
    <row r="13" spans="1:32" x14ac:dyDescent="0.25">
      <c r="X13" s="155">
        <v>42262</v>
      </c>
      <c r="Y13" s="12">
        <v>58.39</v>
      </c>
      <c r="Z13" s="12">
        <v>59.26</v>
      </c>
      <c r="AA13" s="12">
        <v>58.23</v>
      </c>
      <c r="AB13" s="12">
        <v>58.98</v>
      </c>
      <c r="AC13" s="149">
        <v>3459900</v>
      </c>
      <c r="AD13" s="12">
        <v>58.98</v>
      </c>
      <c r="AE13" s="2">
        <f t="shared" si="1"/>
        <v>1.0300000000000011</v>
      </c>
      <c r="AF13" s="201">
        <f t="shared" si="2"/>
        <v>1.27060439560438E-2</v>
      </c>
    </row>
    <row r="14" spans="1:32" x14ac:dyDescent="0.25">
      <c r="X14" s="155">
        <v>42261</v>
      </c>
      <c r="Y14" s="12">
        <v>58.29</v>
      </c>
      <c r="Z14" s="12">
        <v>58.31</v>
      </c>
      <c r="AA14" s="12">
        <v>58</v>
      </c>
      <c r="AB14" s="12">
        <v>58.24</v>
      </c>
      <c r="AC14" s="149">
        <v>2066400</v>
      </c>
      <c r="AD14" s="12">
        <v>58.24</v>
      </c>
      <c r="AE14" s="2">
        <f t="shared" si="1"/>
        <v>0.31000000000000227</v>
      </c>
      <c r="AF14" s="201">
        <f t="shared" si="2"/>
        <v>1.7199862401100496E-3</v>
      </c>
    </row>
    <row r="15" spans="1:32" x14ac:dyDescent="0.25">
      <c r="X15" s="155">
        <v>42258</v>
      </c>
      <c r="Y15" s="12">
        <v>57.41</v>
      </c>
      <c r="Z15" s="12">
        <v>58.21</v>
      </c>
      <c r="AA15" s="12">
        <v>57.31</v>
      </c>
      <c r="AB15" s="12">
        <v>58.14</v>
      </c>
      <c r="AC15" s="149">
        <v>2727000</v>
      </c>
      <c r="AD15" s="12">
        <v>58.14</v>
      </c>
      <c r="AE15" s="2">
        <f t="shared" si="1"/>
        <v>0.89999999999999858</v>
      </c>
      <c r="AF15" s="201">
        <f t="shared" si="2"/>
        <v>8.1498179295993456E-3</v>
      </c>
    </row>
    <row r="16" spans="1:32" x14ac:dyDescent="0.25">
      <c r="A16" s="46"/>
      <c r="X16" s="155">
        <v>42257</v>
      </c>
      <c r="Y16" s="12">
        <v>57.24</v>
      </c>
      <c r="Z16" s="12">
        <v>58.04</v>
      </c>
      <c r="AA16" s="12">
        <v>57.01</v>
      </c>
      <c r="AB16" s="12">
        <v>57.67</v>
      </c>
      <c r="AC16" s="149">
        <v>2593600</v>
      </c>
      <c r="AD16" s="12">
        <v>57.67</v>
      </c>
      <c r="AE16" s="2">
        <f t="shared" si="1"/>
        <v>1.0300000000000011</v>
      </c>
      <c r="AF16" s="201">
        <f t="shared" si="2"/>
        <v>5.5797733217088918E-3</v>
      </c>
    </row>
    <row r="17" spans="1:32" x14ac:dyDescent="0.25">
      <c r="A17" s="46"/>
      <c r="X17" s="155">
        <v>42256</v>
      </c>
      <c r="Y17" s="12">
        <v>58.66</v>
      </c>
      <c r="Z17" s="12">
        <v>58.84</v>
      </c>
      <c r="AA17" s="12">
        <v>57.24</v>
      </c>
      <c r="AB17" s="12">
        <v>57.35</v>
      </c>
      <c r="AC17" s="149">
        <v>2554100</v>
      </c>
      <c r="AD17" s="12">
        <v>57.35</v>
      </c>
      <c r="AE17" s="2">
        <f t="shared" si="1"/>
        <v>1.6000000000000014</v>
      </c>
      <c r="AF17" s="201">
        <f t="shared" si="2"/>
        <v>-1.4604810996563633E-2</v>
      </c>
    </row>
    <row r="18" spans="1:32" x14ac:dyDescent="0.25">
      <c r="A18" s="46"/>
      <c r="X18" s="155">
        <v>42255</v>
      </c>
      <c r="Y18" s="12">
        <v>57.84</v>
      </c>
      <c r="Z18" s="12">
        <v>58.24</v>
      </c>
      <c r="AA18" s="12">
        <v>57.67</v>
      </c>
      <c r="AB18" s="12">
        <v>58.2</v>
      </c>
      <c r="AC18" s="149">
        <v>2224400</v>
      </c>
      <c r="AD18" s="12">
        <v>58.2</v>
      </c>
      <c r="AE18" s="2">
        <f t="shared" si="1"/>
        <v>0.57000000000000028</v>
      </c>
      <c r="AF18" s="201">
        <f t="shared" si="2"/>
        <v>2.0336605890603154E-2</v>
      </c>
    </row>
    <row r="19" spans="1:32" x14ac:dyDescent="0.25">
      <c r="X19" s="155">
        <v>42251</v>
      </c>
      <c r="Y19" s="12">
        <v>57.45</v>
      </c>
      <c r="Z19" s="12">
        <v>57.69</v>
      </c>
      <c r="AA19" s="12">
        <v>56.77</v>
      </c>
      <c r="AB19" s="12">
        <v>57.04</v>
      </c>
      <c r="AC19" s="149">
        <v>2341900</v>
      </c>
      <c r="AD19" s="12">
        <v>57.04</v>
      </c>
      <c r="AE19" s="2">
        <f t="shared" si="1"/>
        <v>0.9199999999999946</v>
      </c>
      <c r="AF19" s="201">
        <f t="shared" si="2"/>
        <v>-1.6212487064504955E-2</v>
      </c>
    </row>
    <row r="20" spans="1:32" x14ac:dyDescent="0.25">
      <c r="X20" s="155">
        <v>42250</v>
      </c>
      <c r="Y20" s="12">
        <v>58.01</v>
      </c>
      <c r="Z20" s="12">
        <v>58.55</v>
      </c>
      <c r="AA20" s="12">
        <v>57.82</v>
      </c>
      <c r="AB20" s="12">
        <v>57.98</v>
      </c>
      <c r="AC20" s="149">
        <v>2176700</v>
      </c>
      <c r="AD20" s="12">
        <v>57.98</v>
      </c>
      <c r="AE20" s="2">
        <f t="shared" si="1"/>
        <v>0.72999999999999687</v>
      </c>
      <c r="AF20" s="201">
        <f t="shared" si="2"/>
        <v>8.6311065078548133E-4</v>
      </c>
    </row>
    <row r="21" spans="1:32" x14ac:dyDescent="0.25">
      <c r="X21" s="155">
        <v>42249</v>
      </c>
      <c r="Y21" s="12">
        <v>57.72</v>
      </c>
      <c r="Z21" s="12">
        <v>57.94</v>
      </c>
      <c r="AA21" s="12">
        <v>57.3</v>
      </c>
      <c r="AB21" s="12">
        <v>57.93</v>
      </c>
      <c r="AC21" s="149">
        <v>2776500</v>
      </c>
      <c r="AD21" s="12">
        <v>57.93</v>
      </c>
      <c r="AE21" s="2">
        <f t="shared" si="1"/>
        <v>0.64000000000000057</v>
      </c>
      <c r="AF21" s="201">
        <f t="shared" si="2"/>
        <v>1.3825691284564234E-2</v>
      </c>
    </row>
    <row r="22" spans="1:32" x14ac:dyDescent="0.25">
      <c r="X22" s="155">
        <v>42248</v>
      </c>
      <c r="Y22" s="12">
        <v>57.01</v>
      </c>
      <c r="Z22" s="12">
        <v>57.46</v>
      </c>
      <c r="AA22" s="12">
        <v>56.8</v>
      </c>
      <c r="AB22" s="12">
        <v>57.14</v>
      </c>
      <c r="AC22" s="149">
        <v>3470800</v>
      </c>
      <c r="AD22" s="12">
        <v>57.14</v>
      </c>
      <c r="AE22" s="2">
        <f t="shared" si="1"/>
        <v>0.66000000000000369</v>
      </c>
      <c r="AF22" s="201">
        <f t="shared" si="2"/>
        <v>-1.9560741249142088E-2</v>
      </c>
    </row>
    <row r="23" spans="1:32" x14ac:dyDescent="0.25">
      <c r="X23" s="155">
        <v>42247</v>
      </c>
      <c r="Y23" s="12">
        <v>58.33</v>
      </c>
      <c r="Z23" s="12">
        <v>58.5</v>
      </c>
      <c r="AA23" s="12">
        <v>58.08</v>
      </c>
      <c r="AB23" s="12">
        <v>58.28</v>
      </c>
      <c r="AC23" s="149">
        <v>2828100</v>
      </c>
      <c r="AD23" s="12">
        <v>58.28</v>
      </c>
      <c r="AE23" s="2">
        <f t="shared" si="1"/>
        <v>0.42000000000000171</v>
      </c>
      <c r="AF23" s="201">
        <f t="shared" si="2"/>
        <v>-5.969640115981556E-3</v>
      </c>
    </row>
    <row r="24" spans="1:32" x14ac:dyDescent="0.25">
      <c r="X24" s="155">
        <v>42244</v>
      </c>
      <c r="Y24" s="12">
        <v>58.55</v>
      </c>
      <c r="Z24" s="12">
        <v>58.95</v>
      </c>
      <c r="AA24" s="12">
        <v>58.26</v>
      </c>
      <c r="AB24" s="12">
        <v>58.63</v>
      </c>
      <c r="AC24" s="149">
        <v>2976800</v>
      </c>
      <c r="AD24" s="12">
        <v>58.63</v>
      </c>
      <c r="AE24" s="2">
        <f t="shared" si="1"/>
        <v>0.69000000000000483</v>
      </c>
      <c r="AF24" s="201">
        <f t="shared" si="2"/>
        <v>-1.8726591760299671E-3</v>
      </c>
    </row>
    <row r="25" spans="1:32" x14ac:dyDescent="0.25">
      <c r="X25" s="155">
        <v>42243</v>
      </c>
      <c r="Y25" s="12">
        <v>57.64</v>
      </c>
      <c r="Z25" s="12">
        <v>59.02</v>
      </c>
      <c r="AA25" s="12">
        <v>57.51</v>
      </c>
      <c r="AB25" s="12">
        <v>58.74</v>
      </c>
      <c r="AC25" s="149">
        <v>4787100</v>
      </c>
      <c r="AD25" s="12">
        <v>58.74</v>
      </c>
      <c r="AE25" s="2">
        <f t="shared" si="1"/>
        <v>1.5100000000000051</v>
      </c>
      <c r="AF25" s="201" t="e">
        <f t="shared" si="2"/>
        <v>#DIV/0!</v>
      </c>
    </row>
    <row r="26" spans="1:32" x14ac:dyDescent="0.25">
      <c r="X26" s="155">
        <v>42243</v>
      </c>
      <c r="Y26" s="12" t="s">
        <v>164</v>
      </c>
      <c r="Z26" s="12"/>
      <c r="AA26" s="12"/>
      <c r="AB26" s="12"/>
      <c r="AC26" s="149"/>
      <c r="AD26" s="12"/>
      <c r="AE26" s="2">
        <f t="shared" si="1"/>
        <v>0</v>
      </c>
      <c r="AF26" s="201">
        <f t="shared" si="2"/>
        <v>-1</v>
      </c>
    </row>
    <row r="27" spans="1:32" x14ac:dyDescent="0.25">
      <c r="X27" s="155">
        <v>42242</v>
      </c>
      <c r="Y27" s="12">
        <v>58.16</v>
      </c>
      <c r="Z27" s="12">
        <v>58.59</v>
      </c>
      <c r="AA27" s="12">
        <v>56.68</v>
      </c>
      <c r="AB27" s="12">
        <v>57.4</v>
      </c>
      <c r="AC27" s="149">
        <v>7043400</v>
      </c>
      <c r="AD27" s="12">
        <v>57.1</v>
      </c>
      <c r="AE27" s="2">
        <f t="shared" si="1"/>
        <v>1.9100000000000037</v>
      </c>
      <c r="AF27" s="201">
        <f t="shared" si="2"/>
        <v>7.2323161051333074E-3</v>
      </c>
    </row>
    <row r="28" spans="1:32" x14ac:dyDescent="0.25">
      <c r="X28" s="155">
        <v>42241</v>
      </c>
      <c r="Y28" s="12">
        <v>59.92</v>
      </c>
      <c r="Z28" s="12">
        <v>59.92</v>
      </c>
      <c r="AA28" s="12">
        <v>56.99</v>
      </c>
      <c r="AB28" s="12">
        <v>56.99</v>
      </c>
      <c r="AC28" s="149">
        <v>4644300</v>
      </c>
      <c r="AD28" s="12">
        <v>56.69</v>
      </c>
      <c r="AE28" s="2">
        <f t="shared" si="1"/>
        <v>2.9299999999999997</v>
      </c>
      <c r="AF28" s="201">
        <f t="shared" si="2"/>
        <v>-2.3932506887052396E-2</v>
      </c>
    </row>
    <row r="29" spans="1:32" x14ac:dyDescent="0.25">
      <c r="X29" s="155">
        <v>42240</v>
      </c>
      <c r="Y29" s="12">
        <v>60.11</v>
      </c>
      <c r="Z29" s="12">
        <v>60.11</v>
      </c>
      <c r="AA29" s="12">
        <v>54.12</v>
      </c>
      <c r="AB29" s="12">
        <v>58.39</v>
      </c>
      <c r="AC29" s="149">
        <v>4385000</v>
      </c>
      <c r="AD29" s="12">
        <v>58.08</v>
      </c>
      <c r="AE29" s="2">
        <f t="shared" si="1"/>
        <v>5.990000000000002</v>
      </c>
      <c r="AF29" s="201">
        <f t="shared" si="2"/>
        <v>-4.6774987690792691E-2</v>
      </c>
    </row>
    <row r="30" spans="1:32" x14ac:dyDescent="0.25">
      <c r="X30" s="155">
        <v>42237</v>
      </c>
      <c r="Y30" s="12">
        <v>62.31</v>
      </c>
      <c r="Z30" s="12">
        <v>62.48</v>
      </c>
      <c r="AA30" s="12">
        <v>61.23</v>
      </c>
      <c r="AB30" s="12">
        <v>61.25</v>
      </c>
      <c r="AC30" s="149">
        <v>3651500</v>
      </c>
      <c r="AD30" s="12">
        <v>60.93</v>
      </c>
      <c r="AE30" s="2">
        <f t="shared" si="1"/>
        <v>1.25</v>
      </c>
      <c r="AF30" s="201">
        <f t="shared" si="2"/>
        <v>-2.3088023088023046E-2</v>
      </c>
    </row>
    <row r="31" spans="1:32" x14ac:dyDescent="0.25">
      <c r="X31" s="155">
        <v>42236</v>
      </c>
      <c r="Y31" s="12">
        <v>63.14</v>
      </c>
      <c r="Z31" s="12">
        <v>63.14</v>
      </c>
      <c r="AA31" s="12">
        <v>62.66</v>
      </c>
      <c r="AB31" s="12">
        <v>62.7</v>
      </c>
      <c r="AC31" s="149">
        <v>2536500</v>
      </c>
      <c r="AD31" s="12">
        <v>62.37</v>
      </c>
      <c r="AE31" s="2">
        <f t="shared" si="1"/>
        <v>0.48000000000000398</v>
      </c>
      <c r="AF31" s="201">
        <f t="shared" si="2"/>
        <v>-1.5158692562766474E-2</v>
      </c>
    </row>
    <row r="32" spans="1:32" x14ac:dyDescent="0.25">
      <c r="X32" s="155">
        <v>42235</v>
      </c>
      <c r="Y32" s="12">
        <v>63.41</v>
      </c>
      <c r="Z32" s="12">
        <v>64.03</v>
      </c>
      <c r="AA32" s="12">
        <v>63.07</v>
      </c>
      <c r="AB32" s="12">
        <v>63.66</v>
      </c>
      <c r="AC32" s="149">
        <v>2990400</v>
      </c>
      <c r="AD32" s="12">
        <v>63.33</v>
      </c>
      <c r="AE32" s="2">
        <f t="shared" si="1"/>
        <v>0.96000000000000085</v>
      </c>
      <c r="AF32" s="201">
        <f t="shared" si="2"/>
        <v>1.4231499051233776E-3</v>
      </c>
    </row>
    <row r="33" spans="15:32" x14ac:dyDescent="0.25">
      <c r="X33" s="155">
        <v>42234</v>
      </c>
      <c r="Y33" s="12">
        <v>63.74</v>
      </c>
      <c r="Z33" s="12">
        <v>63.93</v>
      </c>
      <c r="AA33" s="12">
        <v>63.47</v>
      </c>
      <c r="AB33" s="12">
        <v>63.57</v>
      </c>
      <c r="AC33" s="149">
        <v>2503500</v>
      </c>
      <c r="AD33" s="12">
        <v>63.24</v>
      </c>
      <c r="AE33" s="2">
        <f t="shared" si="1"/>
        <v>0.46000000000000085</v>
      </c>
      <c r="AF33" s="201">
        <f t="shared" si="2"/>
        <v>-4.4080604534004753E-3</v>
      </c>
    </row>
    <row r="34" spans="15:32" x14ac:dyDescent="0.25">
      <c r="X34" s="155">
        <v>42233</v>
      </c>
      <c r="Y34" s="12">
        <v>63.75</v>
      </c>
      <c r="Z34" s="12">
        <v>64.12</v>
      </c>
      <c r="AA34" s="12">
        <v>63.43</v>
      </c>
      <c r="AB34" s="12">
        <v>63.85</v>
      </c>
      <c r="AC34" s="149">
        <v>2068100</v>
      </c>
      <c r="AD34" s="12">
        <v>63.52</v>
      </c>
      <c r="AE34" s="2">
        <f t="shared" si="1"/>
        <v>0.69000000000000483</v>
      </c>
      <c r="AF34" s="201">
        <f t="shared" si="2"/>
        <v>-1.5740594994484436E-4</v>
      </c>
    </row>
    <row r="35" spans="15:32" ht="20.25" thickBot="1" x14ac:dyDescent="0.35">
      <c r="O35" s="272" t="s">
        <v>83</v>
      </c>
      <c r="P35" s="272"/>
      <c r="T35" s="157" t="s">
        <v>110</v>
      </c>
      <c r="U35" s="2"/>
      <c r="X35" s="155">
        <v>42230</v>
      </c>
      <c r="Y35" s="12">
        <v>63.32</v>
      </c>
      <c r="Z35" s="12">
        <v>63.87</v>
      </c>
      <c r="AA35" s="12">
        <v>63.21</v>
      </c>
      <c r="AB35" s="12">
        <v>63.86</v>
      </c>
      <c r="AC35" s="149">
        <v>2221600</v>
      </c>
      <c r="AD35" s="12">
        <v>63.53</v>
      </c>
      <c r="AE35" s="2">
        <f t="shared" si="1"/>
        <v>0.65999999999999659</v>
      </c>
      <c r="AF35" s="201">
        <f t="shared" si="2"/>
        <v>5.8581380620645884E-3</v>
      </c>
    </row>
    <row r="36" spans="15:32" ht="15.75" thickTop="1" x14ac:dyDescent="0.25">
      <c r="O36" s="128">
        <v>1.1000000000000001</v>
      </c>
      <c r="P36" s="128">
        <f>O36*$Q$4</f>
        <v>65.064999999999998</v>
      </c>
      <c r="Q36" s="2"/>
      <c r="T36" s="158" t="s">
        <v>126</v>
      </c>
      <c r="U36" s="151">
        <v>57.67</v>
      </c>
      <c r="X36" s="155">
        <v>42229</v>
      </c>
      <c r="Y36" s="12">
        <v>63.62</v>
      </c>
      <c r="Z36" s="12">
        <v>64.040000000000006</v>
      </c>
      <c r="AA36" s="12">
        <v>63.44</v>
      </c>
      <c r="AB36" s="12">
        <v>63.49</v>
      </c>
      <c r="AC36" s="149">
        <v>2261500</v>
      </c>
      <c r="AD36" s="12">
        <v>63.16</v>
      </c>
      <c r="AE36" s="2">
        <f t="shared" si="1"/>
        <v>0.60000000000000853</v>
      </c>
      <c r="AF36" s="201">
        <f t="shared" si="2"/>
        <v>-1.8963337547408532E-3</v>
      </c>
    </row>
    <row r="37" spans="15:32" ht="15" customHeight="1" x14ac:dyDescent="0.25">
      <c r="O37" s="128">
        <v>1.0900000000000001</v>
      </c>
      <c r="P37" s="128">
        <f t="shared" ref="P37:P56" si="3">O37*$Q$4</f>
        <v>64.473500000000001</v>
      </c>
      <c r="Q37" s="2"/>
      <c r="T37" s="158" t="s">
        <v>127</v>
      </c>
      <c r="U37" s="151">
        <v>57.41</v>
      </c>
      <c r="X37" s="155">
        <v>42228</v>
      </c>
      <c r="Y37" s="12">
        <v>62.93</v>
      </c>
      <c r="Z37" s="12">
        <v>63.78</v>
      </c>
      <c r="AA37" s="12">
        <v>62.74</v>
      </c>
      <c r="AB37" s="12">
        <v>63.61</v>
      </c>
      <c r="AC37" s="149">
        <v>2928600</v>
      </c>
      <c r="AD37" s="12">
        <v>63.28</v>
      </c>
      <c r="AE37" s="2">
        <f t="shared" si="1"/>
        <v>1.0399999999999991</v>
      </c>
      <c r="AF37" s="201">
        <f t="shared" si="2"/>
        <v>2.2172949002217113E-3</v>
      </c>
    </row>
    <row r="38" spans="15:32" x14ac:dyDescent="0.25">
      <c r="O38" s="128">
        <v>1.08</v>
      </c>
      <c r="P38" s="128">
        <f t="shared" si="3"/>
        <v>63.882000000000005</v>
      </c>
      <c r="Q38" s="2"/>
      <c r="T38" s="158" t="s">
        <v>128</v>
      </c>
      <c r="U38" s="151" t="s">
        <v>180</v>
      </c>
      <c r="X38" s="155">
        <v>42227</v>
      </c>
      <c r="Y38" s="12">
        <v>62.76</v>
      </c>
      <c r="Z38" s="12">
        <v>63.54</v>
      </c>
      <c r="AA38" s="12">
        <v>62.76</v>
      </c>
      <c r="AB38" s="12">
        <v>63.47</v>
      </c>
      <c r="AC38" s="149">
        <v>2719500</v>
      </c>
      <c r="AD38" s="12">
        <v>63.14</v>
      </c>
      <c r="AE38" s="2">
        <f t="shared" si="1"/>
        <v>0.78000000000000114</v>
      </c>
      <c r="AF38" s="201">
        <f t="shared" si="2"/>
        <v>5.8945356061812504E-3</v>
      </c>
    </row>
    <row r="39" spans="15:32" x14ac:dyDescent="0.25">
      <c r="O39" s="128">
        <v>1.07</v>
      </c>
      <c r="P39" s="128">
        <f t="shared" si="3"/>
        <v>63.290500000000002</v>
      </c>
      <c r="Q39" s="2"/>
      <c r="T39" s="158" t="s">
        <v>129</v>
      </c>
      <c r="U39" s="151" t="s">
        <v>181</v>
      </c>
      <c r="X39" s="155">
        <v>42226</v>
      </c>
      <c r="Y39" s="12">
        <v>63.13</v>
      </c>
      <c r="Z39" s="12">
        <v>63.6</v>
      </c>
      <c r="AA39" s="12">
        <v>62.85</v>
      </c>
      <c r="AB39" s="12">
        <v>63.1</v>
      </c>
      <c r="AC39" s="149">
        <v>3748300</v>
      </c>
      <c r="AD39" s="12">
        <v>62.77</v>
      </c>
      <c r="AE39" s="2">
        <f t="shared" si="1"/>
        <v>0.75</v>
      </c>
      <c r="AF39" s="201">
        <f t="shared" si="2"/>
        <v>9.0017682044687408E-3</v>
      </c>
    </row>
    <row r="40" spans="15:32" x14ac:dyDescent="0.25">
      <c r="O40" s="128">
        <v>1.06</v>
      </c>
      <c r="P40" s="128">
        <f t="shared" si="3"/>
        <v>62.699000000000005</v>
      </c>
      <c r="Q40" s="2"/>
      <c r="T40" s="158" t="s">
        <v>130</v>
      </c>
      <c r="U40" s="151">
        <v>69.47</v>
      </c>
      <c r="X40" s="155">
        <v>42223</v>
      </c>
      <c r="Y40" s="12">
        <v>61.8</v>
      </c>
      <c r="Z40" s="12">
        <v>62.59</v>
      </c>
      <c r="AA40" s="12">
        <v>61.65</v>
      </c>
      <c r="AB40" s="12">
        <v>62.54</v>
      </c>
      <c r="AC40" s="149">
        <v>3561000</v>
      </c>
      <c r="AD40" s="12">
        <v>62.21</v>
      </c>
      <c r="AE40" s="2">
        <f t="shared" si="1"/>
        <v>0.94000000000000483</v>
      </c>
      <c r="AF40" s="201">
        <f t="shared" si="2"/>
        <v>9.0835360908354534E-3</v>
      </c>
    </row>
    <row r="41" spans="15:32" x14ac:dyDescent="0.25">
      <c r="O41" s="128">
        <v>1.05</v>
      </c>
      <c r="P41" s="128">
        <f t="shared" si="3"/>
        <v>62.107500000000002</v>
      </c>
      <c r="Q41" s="2"/>
      <c r="T41" s="158" t="s">
        <v>131</v>
      </c>
      <c r="U41" s="151">
        <v>1.34368</v>
      </c>
      <c r="X41" s="155">
        <v>42222</v>
      </c>
      <c r="Y41" s="12">
        <v>62.86</v>
      </c>
      <c r="Z41" s="12">
        <v>63.07</v>
      </c>
      <c r="AA41" s="12">
        <v>61.59</v>
      </c>
      <c r="AB41" s="12">
        <v>61.97</v>
      </c>
      <c r="AC41" s="149">
        <v>3843300</v>
      </c>
      <c r="AD41" s="12">
        <v>61.65</v>
      </c>
      <c r="AE41" s="2">
        <f t="shared" si="1"/>
        <v>1.4799999999999969</v>
      </c>
      <c r="AF41" s="201">
        <f t="shared" si="2"/>
        <v>-8.3641627794757145E-3</v>
      </c>
    </row>
    <row r="42" spans="15:32" x14ac:dyDescent="0.25">
      <c r="O42" s="128">
        <v>1.04</v>
      </c>
      <c r="P42" s="128">
        <f t="shared" si="3"/>
        <v>61.515999999999998</v>
      </c>
      <c r="Q42" s="2"/>
      <c r="T42" s="158" t="s">
        <v>157</v>
      </c>
      <c r="U42" s="151" t="s">
        <v>162</v>
      </c>
      <c r="X42" s="155">
        <v>42221</v>
      </c>
      <c r="Y42" s="12">
        <v>62.9</v>
      </c>
      <c r="Z42" s="12">
        <v>63.28</v>
      </c>
      <c r="AA42" s="12">
        <v>62.33</v>
      </c>
      <c r="AB42" s="12">
        <v>62.5</v>
      </c>
      <c r="AC42" s="149">
        <v>6668700</v>
      </c>
      <c r="AD42" s="12">
        <v>62.17</v>
      </c>
      <c r="AE42" s="2">
        <f t="shared" si="1"/>
        <v>0.95000000000000284</v>
      </c>
      <c r="AF42" s="201">
        <f t="shared" si="2"/>
        <v>2.580228995323397E-3</v>
      </c>
    </row>
    <row r="43" spans="15:32" x14ac:dyDescent="0.25">
      <c r="O43" s="128">
        <v>1.03</v>
      </c>
      <c r="P43" s="128">
        <f t="shared" si="3"/>
        <v>60.924500000000002</v>
      </c>
      <c r="Q43" s="2"/>
      <c r="T43" s="158"/>
      <c r="U43" s="151"/>
      <c r="X43" s="155">
        <v>42220</v>
      </c>
      <c r="Y43" s="12">
        <v>64.06</v>
      </c>
      <c r="Z43" s="12">
        <v>64.67</v>
      </c>
      <c r="AA43" s="12">
        <v>61</v>
      </c>
      <c r="AB43" s="12">
        <v>62.34</v>
      </c>
      <c r="AC43" s="149">
        <v>13215000</v>
      </c>
      <c r="AD43" s="12">
        <v>62.01</v>
      </c>
      <c r="AE43" s="2">
        <f t="shared" si="1"/>
        <v>3.6700000000000017</v>
      </c>
      <c r="AF43" s="201">
        <f t="shared" si="2"/>
        <v>-0.10156476383656909</v>
      </c>
    </row>
    <row r="44" spans="15:32" x14ac:dyDescent="0.25">
      <c r="O44" s="128">
        <v>1.02</v>
      </c>
      <c r="P44" s="128">
        <f t="shared" si="3"/>
        <v>60.332999999999998</v>
      </c>
      <c r="Q44" s="2"/>
      <c r="T44" s="158" t="s">
        <v>133</v>
      </c>
      <c r="U44" s="151" t="s">
        <v>182</v>
      </c>
      <c r="X44" s="155">
        <v>42219</v>
      </c>
      <c r="Y44" s="12">
        <v>69.12</v>
      </c>
      <c r="Z44" s="12">
        <v>69.400000000000006</v>
      </c>
      <c r="AA44" s="12">
        <v>68.73</v>
      </c>
      <c r="AB44" s="12">
        <v>69.38</v>
      </c>
      <c r="AC44" s="149">
        <v>2101100</v>
      </c>
      <c r="AD44" s="12">
        <v>69.02</v>
      </c>
      <c r="AE44" s="2">
        <f t="shared" si="1"/>
        <v>0.67000000000000171</v>
      </c>
      <c r="AF44" s="201">
        <f t="shared" si="2"/>
        <v>6.2691354424841972E-3</v>
      </c>
    </row>
    <row r="45" spans="15:32" x14ac:dyDescent="0.25">
      <c r="O45" s="128">
        <v>1.01</v>
      </c>
      <c r="P45" s="128">
        <f t="shared" si="3"/>
        <v>59.741500000000002</v>
      </c>
      <c r="Q45" s="2"/>
      <c r="T45" s="158" t="s">
        <v>134</v>
      </c>
      <c r="U45" s="151" t="s">
        <v>163</v>
      </c>
      <c r="X45" s="155">
        <v>42216</v>
      </c>
      <c r="Y45" s="12">
        <v>69.31</v>
      </c>
      <c r="Z45" s="12">
        <v>69.48</v>
      </c>
      <c r="AA45" s="12">
        <v>68.86</v>
      </c>
      <c r="AB45" s="12">
        <v>68.95</v>
      </c>
      <c r="AC45" s="149">
        <v>1643700</v>
      </c>
      <c r="AD45" s="12">
        <v>68.59</v>
      </c>
      <c r="AE45" s="2">
        <f t="shared" si="1"/>
        <v>0.62000000000000455</v>
      </c>
      <c r="AF45" s="201">
        <f t="shared" si="2"/>
        <v>-3.0523255813952321E-3</v>
      </c>
    </row>
    <row r="46" spans="15:32" x14ac:dyDescent="0.25">
      <c r="O46" s="128">
        <v>1</v>
      </c>
      <c r="P46" s="128">
        <f t="shared" si="3"/>
        <v>59.15</v>
      </c>
      <c r="Q46" s="2"/>
      <c r="T46" s="158" t="s">
        <v>135</v>
      </c>
      <c r="U46" s="152">
        <v>2727660</v>
      </c>
      <c r="X46" s="155">
        <v>42215</v>
      </c>
      <c r="Y46" s="12">
        <v>68.849999999999994</v>
      </c>
      <c r="Z46" s="12">
        <v>69.28</v>
      </c>
      <c r="AA46" s="12">
        <v>68.72</v>
      </c>
      <c r="AB46" s="12">
        <v>69.16</v>
      </c>
      <c r="AC46" s="149">
        <v>1371900</v>
      </c>
      <c r="AD46" s="12">
        <v>68.8</v>
      </c>
      <c r="AE46" s="2">
        <f t="shared" si="1"/>
        <v>0.56000000000000227</v>
      </c>
      <c r="AF46" s="201">
        <f t="shared" si="2"/>
        <v>1.7472335468839972E-3</v>
      </c>
    </row>
    <row r="47" spans="15:32" x14ac:dyDescent="0.25">
      <c r="O47" s="128">
        <v>0.99</v>
      </c>
      <c r="P47" s="128">
        <f t="shared" si="3"/>
        <v>58.558499999999995</v>
      </c>
      <c r="Q47" s="2"/>
      <c r="T47" s="158" t="s">
        <v>140</v>
      </c>
      <c r="U47" s="152">
        <v>3018420</v>
      </c>
      <c r="X47" s="155">
        <v>42214</v>
      </c>
      <c r="Y47" s="12">
        <v>68.5</v>
      </c>
      <c r="Z47" s="12">
        <v>69.06</v>
      </c>
      <c r="AA47" s="12">
        <v>68.47</v>
      </c>
      <c r="AB47" s="12">
        <v>69.040000000000006</v>
      </c>
      <c r="AC47" s="149">
        <v>2191600</v>
      </c>
      <c r="AD47" s="12">
        <v>68.680000000000007</v>
      </c>
      <c r="AE47" s="2">
        <f t="shared" si="1"/>
        <v>0.59000000000000341</v>
      </c>
      <c r="AF47" s="201">
        <f t="shared" si="2"/>
        <v>6.7428906479038986E-3</v>
      </c>
    </row>
    <row r="48" spans="15:32" x14ac:dyDescent="0.25">
      <c r="O48" s="128">
        <v>0.98</v>
      </c>
      <c r="P48" s="128">
        <f t="shared" si="3"/>
        <v>57.966999999999999</v>
      </c>
      <c r="Q48" s="2"/>
      <c r="T48" s="158" t="s">
        <v>136</v>
      </c>
      <c r="U48" s="151" t="s">
        <v>183</v>
      </c>
      <c r="X48" s="155">
        <v>42213</v>
      </c>
      <c r="Y48" s="12">
        <v>68.790000000000006</v>
      </c>
      <c r="Z48" s="12">
        <v>68.81</v>
      </c>
      <c r="AA48" s="12">
        <v>68.28</v>
      </c>
      <c r="AB48" s="12">
        <v>68.58</v>
      </c>
      <c r="AC48" s="149">
        <v>1855500</v>
      </c>
      <c r="AD48" s="12">
        <v>68.22</v>
      </c>
      <c r="AE48" s="2">
        <f t="shared" si="1"/>
        <v>0.53000000000000114</v>
      </c>
      <c r="AF48" s="201">
        <f t="shared" si="2"/>
        <v>2.6455026455025621E-3</v>
      </c>
    </row>
    <row r="49" spans="15:32" x14ac:dyDescent="0.25">
      <c r="O49" s="128">
        <v>0.97</v>
      </c>
      <c r="P49" s="128">
        <f t="shared" si="3"/>
        <v>57.375499999999995</v>
      </c>
      <c r="T49" s="158" t="s">
        <v>141</v>
      </c>
      <c r="U49" s="151">
        <v>9.7799999999999994</v>
      </c>
      <c r="X49" s="155">
        <v>42212</v>
      </c>
      <c r="Y49" s="12">
        <v>67.959999999999994</v>
      </c>
      <c r="Z49" s="12">
        <v>68.63</v>
      </c>
      <c r="AA49" s="12">
        <v>67.94</v>
      </c>
      <c r="AB49" s="12">
        <v>68.400000000000006</v>
      </c>
      <c r="AC49" s="149">
        <v>2622800</v>
      </c>
      <c r="AD49" s="12">
        <v>68.040000000000006</v>
      </c>
      <c r="AE49" s="2">
        <f t="shared" si="1"/>
        <v>0.68999999999999773</v>
      </c>
      <c r="AF49" s="201">
        <f t="shared" si="2"/>
        <v>1.1771630370809305E-3</v>
      </c>
    </row>
    <row r="50" spans="15:32" x14ac:dyDescent="0.25">
      <c r="O50" s="128">
        <v>0.96</v>
      </c>
      <c r="P50" s="128">
        <f t="shared" si="3"/>
        <v>56.783999999999999</v>
      </c>
      <c r="T50" s="158" t="s">
        <v>142</v>
      </c>
      <c r="U50" s="151">
        <v>5.95</v>
      </c>
      <c r="X50" s="155">
        <v>42209</v>
      </c>
      <c r="Y50" s="12">
        <v>68.25</v>
      </c>
      <c r="Z50" s="12">
        <v>68.64</v>
      </c>
      <c r="AA50" s="12">
        <v>68.180000000000007</v>
      </c>
      <c r="AB50" s="12">
        <v>68.319999999999993</v>
      </c>
      <c r="AC50" s="149">
        <v>1855800</v>
      </c>
      <c r="AD50" s="12">
        <v>67.959999999999994</v>
      </c>
      <c r="AE50" s="2">
        <f t="shared" si="1"/>
        <v>0.45999999999999375</v>
      </c>
      <c r="AF50" s="201">
        <f t="shared" si="2"/>
        <v>-5.882352941177782E-4</v>
      </c>
    </row>
    <row r="51" spans="15:32" x14ac:dyDescent="0.25">
      <c r="O51" s="128">
        <v>0.95</v>
      </c>
      <c r="P51" s="128">
        <f t="shared" si="3"/>
        <v>56.192499999999995</v>
      </c>
      <c r="T51" s="158" t="s">
        <v>137</v>
      </c>
      <c r="U51" s="151" t="s">
        <v>184</v>
      </c>
      <c r="X51" s="155">
        <v>42208</v>
      </c>
      <c r="Y51" s="12">
        <v>68.400000000000006</v>
      </c>
      <c r="Z51" s="12">
        <v>68.66</v>
      </c>
      <c r="AA51" s="12">
        <v>68.2</v>
      </c>
      <c r="AB51" s="12">
        <v>68.36</v>
      </c>
      <c r="AC51" s="149">
        <v>2112800</v>
      </c>
      <c r="AD51" s="12">
        <v>68</v>
      </c>
      <c r="AE51" s="2">
        <f t="shared" si="1"/>
        <v>0.45999999999999375</v>
      </c>
      <c r="AF51" s="201">
        <f t="shared" si="2"/>
        <v>-1.4703720041175927E-4</v>
      </c>
    </row>
    <row r="52" spans="15:32" x14ac:dyDescent="0.25">
      <c r="O52" s="128">
        <v>0.94</v>
      </c>
      <c r="P52" s="128">
        <f t="shared" si="3"/>
        <v>55.600999999999992</v>
      </c>
      <c r="X52" s="155">
        <v>42207</v>
      </c>
      <c r="Y52" s="12">
        <v>67.7</v>
      </c>
      <c r="Z52" s="12">
        <v>68.459999999999994</v>
      </c>
      <c r="AA52" s="12">
        <v>67.5</v>
      </c>
      <c r="AB52" s="12">
        <v>68.37</v>
      </c>
      <c r="AC52" s="149">
        <v>2524300</v>
      </c>
      <c r="AD52" s="12">
        <v>68.010000000000005</v>
      </c>
      <c r="AE52" s="2">
        <f t="shared" si="1"/>
        <v>0.95999999999999375</v>
      </c>
      <c r="AF52" s="201">
        <f t="shared" si="2"/>
        <v>9.7995545657016958E-3</v>
      </c>
    </row>
    <row r="53" spans="15:32" x14ac:dyDescent="0.25">
      <c r="O53" s="128">
        <v>0.93</v>
      </c>
      <c r="P53" s="128">
        <f t="shared" si="3"/>
        <v>55.009500000000003</v>
      </c>
      <c r="X53" s="155">
        <v>42206</v>
      </c>
      <c r="Y53" s="12">
        <v>67.760000000000005</v>
      </c>
      <c r="Z53" s="12">
        <v>68.11</v>
      </c>
      <c r="AA53" s="12">
        <v>67.37</v>
      </c>
      <c r="AB53" s="12">
        <v>67.7</v>
      </c>
      <c r="AC53" s="149">
        <v>1963300</v>
      </c>
      <c r="AD53" s="12">
        <v>67.349999999999994</v>
      </c>
      <c r="AE53" s="2">
        <f t="shared" si="1"/>
        <v>0.73999999999999488</v>
      </c>
      <c r="AF53" s="201">
        <f t="shared" si="2"/>
        <v>-1.4845605700719577E-4</v>
      </c>
    </row>
    <row r="54" spans="15:32" x14ac:dyDescent="0.25">
      <c r="O54" s="128">
        <v>0.92</v>
      </c>
      <c r="P54" s="128">
        <f t="shared" si="3"/>
        <v>54.417999999999999</v>
      </c>
      <c r="X54" s="155">
        <v>42205</v>
      </c>
      <c r="Y54" s="12">
        <v>67.47</v>
      </c>
      <c r="Z54" s="12">
        <v>67.94</v>
      </c>
      <c r="AA54" s="12">
        <v>67.11</v>
      </c>
      <c r="AB54" s="12">
        <v>67.709999999999994</v>
      </c>
      <c r="AC54" s="149">
        <v>2345500</v>
      </c>
      <c r="AD54" s="12">
        <v>67.36</v>
      </c>
      <c r="AE54" s="2">
        <f t="shared" si="1"/>
        <v>0.82999999999999829</v>
      </c>
      <c r="AF54" s="201">
        <f t="shared" si="2"/>
        <v>1.7846519928614857E-3</v>
      </c>
    </row>
    <row r="55" spans="15:32" x14ac:dyDescent="0.25">
      <c r="O55" s="128">
        <v>0.91</v>
      </c>
      <c r="P55" s="128">
        <f t="shared" si="3"/>
        <v>53.826500000000003</v>
      </c>
      <c r="X55" s="155">
        <v>42202</v>
      </c>
      <c r="Y55" s="12">
        <v>67.84</v>
      </c>
      <c r="Z55" s="12">
        <v>67.87</v>
      </c>
      <c r="AA55" s="12">
        <v>67.17</v>
      </c>
      <c r="AB55" s="12">
        <v>67.59</v>
      </c>
      <c r="AC55" s="149">
        <v>2628500</v>
      </c>
      <c r="AD55" s="12">
        <v>67.239999999999995</v>
      </c>
      <c r="AE55" s="2">
        <f t="shared" si="1"/>
        <v>0.70000000000000284</v>
      </c>
      <c r="AF55" s="201">
        <f t="shared" si="2"/>
        <v>-5.6196391600119577E-3</v>
      </c>
    </row>
    <row r="56" spans="15:32" x14ac:dyDescent="0.25">
      <c r="O56" s="128">
        <v>0.9</v>
      </c>
      <c r="P56" s="128">
        <f t="shared" si="3"/>
        <v>53.234999999999999</v>
      </c>
      <c r="X56" s="155">
        <v>42201</v>
      </c>
      <c r="Y56" s="12">
        <v>68.34</v>
      </c>
      <c r="Z56" s="12">
        <v>68.489999999999995</v>
      </c>
      <c r="AA56" s="12">
        <v>67.64</v>
      </c>
      <c r="AB56" s="12">
        <v>67.98</v>
      </c>
      <c r="AC56" s="149">
        <v>1977800</v>
      </c>
      <c r="AD56" s="12">
        <v>67.62</v>
      </c>
      <c r="AE56" s="2">
        <f t="shared" si="1"/>
        <v>0.84999999999999432</v>
      </c>
      <c r="AF56" s="201">
        <f t="shared" si="2"/>
        <v>-1.1816838995568624E-3</v>
      </c>
    </row>
    <row r="57" spans="15:32" x14ac:dyDescent="0.25">
      <c r="X57" s="155">
        <v>42200</v>
      </c>
      <c r="Y57" s="12">
        <v>67.599999999999994</v>
      </c>
      <c r="Z57" s="12">
        <v>68.069999999999993</v>
      </c>
      <c r="AA57" s="12">
        <v>67.44</v>
      </c>
      <c r="AB57" s="12">
        <v>68.06</v>
      </c>
      <c r="AC57" s="149">
        <v>2423900</v>
      </c>
      <c r="AD57" s="12">
        <v>67.7</v>
      </c>
      <c r="AE57" s="2">
        <f t="shared" si="1"/>
        <v>0.62999999999999545</v>
      </c>
      <c r="AF57" s="201">
        <f t="shared" si="2"/>
        <v>6.8411659726355101E-3</v>
      </c>
    </row>
    <row r="58" spans="15:32" x14ac:dyDescent="0.25">
      <c r="X58" s="155">
        <v>42199</v>
      </c>
      <c r="Y58" s="12">
        <v>66.95</v>
      </c>
      <c r="Z58" s="12">
        <v>67.72</v>
      </c>
      <c r="AA58" s="12">
        <v>66.95</v>
      </c>
      <c r="AB58" s="12">
        <v>67.59</v>
      </c>
      <c r="AC58" s="149">
        <v>2256700</v>
      </c>
      <c r="AD58" s="12">
        <v>67.239999999999995</v>
      </c>
      <c r="AE58" s="2">
        <f t="shared" si="1"/>
        <v>0.76999999999999602</v>
      </c>
      <c r="AF58" s="201">
        <f t="shared" si="2"/>
        <v>5.0822122570999273E-3</v>
      </c>
    </row>
    <row r="59" spans="15:32" x14ac:dyDescent="0.25">
      <c r="X59" s="155">
        <v>42198</v>
      </c>
      <c r="Y59" s="12">
        <v>67.180000000000007</v>
      </c>
      <c r="Z59" s="12">
        <v>67.349999999999994</v>
      </c>
      <c r="AA59" s="12">
        <v>66.77</v>
      </c>
      <c r="AB59" s="12">
        <v>67.25</v>
      </c>
      <c r="AC59" s="149">
        <v>2421400</v>
      </c>
      <c r="AD59" s="12">
        <v>66.900000000000006</v>
      </c>
      <c r="AE59" s="2">
        <f t="shared" si="1"/>
        <v>0.57999999999999829</v>
      </c>
      <c r="AF59" s="201">
        <f t="shared" si="2"/>
        <v>1.6099635479951413E-2</v>
      </c>
    </row>
    <row r="60" spans="15:32" x14ac:dyDescent="0.25">
      <c r="X60" s="155">
        <v>42195</v>
      </c>
      <c r="Y60" s="12">
        <v>66.05</v>
      </c>
      <c r="Z60" s="12">
        <v>66.349999999999994</v>
      </c>
      <c r="AA60" s="12">
        <v>65.760000000000005</v>
      </c>
      <c r="AB60" s="12">
        <v>66.19</v>
      </c>
      <c r="AC60" s="149">
        <v>2231400</v>
      </c>
      <c r="AD60" s="12">
        <v>65.84</v>
      </c>
      <c r="AE60" s="2">
        <f t="shared" si="1"/>
        <v>0.5899999999999892</v>
      </c>
      <c r="AF60" s="201">
        <f t="shared" si="2"/>
        <v>1.1833410173659242E-2</v>
      </c>
    </row>
    <row r="61" spans="15:32" x14ac:dyDescent="0.25">
      <c r="X61" s="155">
        <v>42194</v>
      </c>
      <c r="Y61" s="12">
        <v>65.760000000000005</v>
      </c>
      <c r="Z61" s="12">
        <v>65.77</v>
      </c>
      <c r="AA61" s="12">
        <v>65.25</v>
      </c>
      <c r="AB61" s="12">
        <v>65.41</v>
      </c>
      <c r="AC61" s="149">
        <v>2358900</v>
      </c>
      <c r="AD61" s="12">
        <v>65.069999999999993</v>
      </c>
      <c r="AE61" s="2">
        <f t="shared" si="1"/>
        <v>0.51999999999999602</v>
      </c>
      <c r="AF61" s="201">
        <f t="shared" si="2"/>
        <v>7.5874883864972542E-3</v>
      </c>
    </row>
    <row r="62" spans="15:32" x14ac:dyDescent="0.25">
      <c r="X62" s="155">
        <v>42193</v>
      </c>
      <c r="Y62" s="12">
        <v>65.25</v>
      </c>
      <c r="Z62" s="12">
        <v>65.64</v>
      </c>
      <c r="AA62" s="12">
        <v>64.849999999999994</v>
      </c>
      <c r="AB62" s="12">
        <v>64.92</v>
      </c>
      <c r="AC62" s="149">
        <v>2631900</v>
      </c>
      <c r="AD62" s="12">
        <v>64.58</v>
      </c>
      <c r="AE62" s="2">
        <f t="shared" si="1"/>
        <v>0.79000000000000625</v>
      </c>
      <c r="AF62" s="201">
        <f t="shared" si="2"/>
        <v>-1.2538226299694255E-2</v>
      </c>
    </row>
    <row r="63" spans="15:32" x14ac:dyDescent="0.25">
      <c r="X63" s="155">
        <v>42192</v>
      </c>
      <c r="Y63" s="12">
        <v>64.790000000000006</v>
      </c>
      <c r="Z63" s="12">
        <v>65.77</v>
      </c>
      <c r="AA63" s="12">
        <v>64.44</v>
      </c>
      <c r="AB63" s="12">
        <v>65.739999999999995</v>
      </c>
      <c r="AC63" s="149">
        <v>2943300</v>
      </c>
      <c r="AD63" s="12">
        <v>65.400000000000006</v>
      </c>
      <c r="AE63" s="2">
        <f t="shared" si="1"/>
        <v>1.3299999999999983</v>
      </c>
      <c r="AF63" s="201">
        <f t="shared" si="2"/>
        <v>1.4425314099581366E-2</v>
      </c>
    </row>
    <row r="64" spans="15:32" x14ac:dyDescent="0.25">
      <c r="X64" s="155">
        <v>42191</v>
      </c>
      <c r="Y64" s="12">
        <v>64.3</v>
      </c>
      <c r="Z64" s="12">
        <v>64.91</v>
      </c>
      <c r="AA64" s="12">
        <v>64.239999999999995</v>
      </c>
      <c r="AB64" s="12">
        <v>64.81</v>
      </c>
      <c r="AC64" s="149">
        <v>2782900</v>
      </c>
      <c r="AD64" s="12">
        <v>64.47</v>
      </c>
      <c r="AE64" s="2">
        <f t="shared" si="1"/>
        <v>0.67000000000000171</v>
      </c>
      <c r="AF64" s="201">
        <f t="shared" si="2"/>
        <v>-2.7842227378190865E-3</v>
      </c>
    </row>
    <row r="65" spans="24:32" x14ac:dyDescent="0.25">
      <c r="X65" s="155">
        <v>42187</v>
      </c>
      <c r="Y65" s="12">
        <v>65.48</v>
      </c>
      <c r="Z65" s="12">
        <v>65.7</v>
      </c>
      <c r="AA65" s="12">
        <v>64.89</v>
      </c>
      <c r="AB65" s="12">
        <v>64.989999999999995</v>
      </c>
      <c r="AC65" s="149">
        <v>2818100</v>
      </c>
      <c r="AD65" s="12">
        <v>64.650000000000006</v>
      </c>
      <c r="AE65" s="2">
        <f t="shared" si="1"/>
        <v>0.81000000000000227</v>
      </c>
      <c r="AF65" s="201">
        <f t="shared" si="2"/>
        <v>-7.6745970836531452E-3</v>
      </c>
    </row>
    <row r="66" spans="24:32" x14ac:dyDescent="0.25">
      <c r="X66" s="155">
        <v>42186</v>
      </c>
      <c r="Y66" s="12">
        <v>65.8</v>
      </c>
      <c r="Z66" s="12">
        <v>66.53</v>
      </c>
      <c r="AA66" s="12">
        <v>65.22</v>
      </c>
      <c r="AB66" s="12">
        <v>65.489999999999995</v>
      </c>
      <c r="AC66" s="149">
        <v>4657600</v>
      </c>
      <c r="AD66" s="12">
        <v>65.150000000000006</v>
      </c>
      <c r="AE66" s="2">
        <f t="shared" si="1"/>
        <v>1.3100000000000023</v>
      </c>
      <c r="AF66" s="201">
        <f t="shared" si="2"/>
        <v>9.6079342941268742E-3</v>
      </c>
    </row>
    <row r="67" spans="24:32" x14ac:dyDescent="0.25">
      <c r="X67" s="155">
        <v>42185</v>
      </c>
      <c r="Y67" s="12">
        <v>65.349999999999994</v>
      </c>
      <c r="Z67" s="12">
        <v>65.61</v>
      </c>
      <c r="AA67" s="12">
        <v>64.83</v>
      </c>
      <c r="AB67" s="12">
        <v>64.87</v>
      </c>
      <c r="AC67" s="149">
        <v>3121200</v>
      </c>
      <c r="AD67" s="12">
        <v>64.53</v>
      </c>
      <c r="AE67" s="2">
        <f t="shared" ref="AE67:AE69" si="4">Z67-AA67</f>
        <v>0.78000000000000114</v>
      </c>
      <c r="AF67" s="201">
        <f t="shared" ref="AF67:AF69" si="5">AD67/AD68-1</f>
        <v>2.9530618588746727E-3</v>
      </c>
    </row>
    <row r="68" spans="24:32" x14ac:dyDescent="0.25">
      <c r="X68" s="155">
        <v>42184</v>
      </c>
      <c r="Y68" s="12">
        <v>65.25</v>
      </c>
      <c r="Z68" s="12">
        <v>65.540000000000006</v>
      </c>
      <c r="AA68" s="12">
        <v>64.62</v>
      </c>
      <c r="AB68" s="12">
        <v>64.680000000000007</v>
      </c>
      <c r="AC68" s="149">
        <v>2718300</v>
      </c>
      <c r="AD68" s="12">
        <v>64.34</v>
      </c>
      <c r="AE68" s="2">
        <f t="shared" si="4"/>
        <v>0.92000000000000171</v>
      </c>
      <c r="AF68" s="201" t="e">
        <f t="shared" si="5"/>
        <v>#DIV/0!</v>
      </c>
    </row>
    <row r="69" spans="24:32" x14ac:dyDescent="0.25">
      <c r="X69" s="12" t="s">
        <v>153</v>
      </c>
      <c r="Y69" s="12"/>
      <c r="Z69" s="12"/>
      <c r="AA69" s="12"/>
      <c r="AB69" s="12"/>
      <c r="AC69" s="12"/>
      <c r="AD69" s="12"/>
      <c r="AE69" s="2">
        <f t="shared" si="4"/>
        <v>0</v>
      </c>
      <c r="AF69" s="201" t="e">
        <f t="shared" si="5"/>
        <v>#DIV/0!</v>
      </c>
    </row>
  </sheetData>
  <mergeCells count="1">
    <mergeCell ref="O35:P35"/>
  </mergeCells>
  <conditionalFormatting sqref="Q7">
    <cfRule type="expression" dxfId="33" priority="6">
      <formula>Q7&gt;0</formula>
    </cfRule>
    <cfRule type="expression" dxfId="32" priority="7">
      <formula>Q7&lt;0</formula>
    </cfRule>
  </conditionalFormatting>
  <conditionalFormatting sqref="O36:O56">
    <cfRule type="colorScale" priority="4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P36:P56">
    <cfRule type="colorScale" priority="3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AE1:AE69">
    <cfRule type="dataBar" priority="2">
      <dataBar>
        <cfvo type="min"/>
        <cfvo type="max"/>
        <color rgb="FFFF555A"/>
      </dataBar>
      <extLst>
        <ext xmlns:x14="http://schemas.microsoft.com/office/spreadsheetml/2009/9/main" uri="{B025F937-C7B1-47D3-B67F-A62EFF666E3E}">
          <x14:id>{17613B91-803D-4EFF-99C6-9AEBDE90044A}</x14:id>
        </ext>
      </extLst>
    </cfRule>
  </conditionalFormatting>
  <conditionalFormatting sqref="AF1:AF69">
    <cfRule type="iconSet" priority="1">
      <iconSet iconSet="3Arrows">
        <cfvo type="percent" val="0"/>
        <cfvo type="num" val="0"/>
        <cfvo type="num" val="0"/>
      </iconSet>
    </cfRule>
  </conditionalFormatting>
  <hyperlinks>
    <hyperlink ref="A3" location="ACTIVE!A1" display="Back"/>
  </hyperlinks>
  <pageMargins left="0.7" right="0.7" top="0.75" bottom="0.75" header="0.3" footer="0.3"/>
  <pageSetup paperSize="0" orientation="portrait" horizontalDpi="0" verticalDpi="0" copies="0"/>
  <drawing r:id="rId1"/>
  <extLst>
    <ext xmlns:x14="http://schemas.microsoft.com/office/spreadsheetml/2009/9/main" uri="{78C0D931-6437-407d-A8EE-F0AAD7539E65}">
      <x14:conditionalFormattings>
        <x14:conditionalFormatting xmlns:xm="http://schemas.microsoft.com/office/excel/2006/main">
          <x14:cfRule type="dataBar" id="{17613B91-803D-4EFF-99C6-9AEBDE90044A}">
            <x14:dataBar minLength="0" maxLength="100" border="1" negativeBarBorderColorSameAsPositive="0">
              <x14:cfvo type="autoMin"/>
              <x14:cfvo type="autoMax"/>
              <x14:borderColor rgb="FFFF555A"/>
              <x14:negativeFillColor rgb="FFFF0000"/>
              <x14:negativeBorderColor rgb="FFFF0000"/>
              <x14:axisColor rgb="FF000000"/>
            </x14:dataBar>
          </x14:cfRule>
          <xm:sqref>AE1:AE69</xm:sqref>
        </x14:conditionalFormatting>
      </x14:conditionalFormattings>
    </ext>
  </extLst>
</worksheet>
</file>

<file path=xl/worksheets/sheet1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5"/>
  <dimension ref="A1:AE69"/>
  <sheetViews>
    <sheetView zoomScaleNormal="100" workbookViewId="0">
      <pane ySplit="1" topLeftCell="A2" activePane="bottomLeft" state="frozen"/>
      <selection activeCell="A2" sqref="A2"/>
      <selection pane="bottomLeft" activeCell="A3" sqref="A3"/>
    </sheetView>
  </sheetViews>
  <sheetFormatPr defaultRowHeight="15" x14ac:dyDescent="0.25"/>
  <cols>
    <col min="4" max="6" width="9.140625" style="2"/>
    <col min="15" max="15" width="13.28515625" bestFit="1" customWidth="1"/>
    <col min="20" max="20" width="18.5703125" bestFit="1" customWidth="1"/>
    <col min="21" max="21" width="35.5703125" bestFit="1" customWidth="1"/>
    <col min="23" max="23" width="11.85546875" style="45" customWidth="1"/>
    <col min="24" max="24" width="8" style="2" customWidth="1"/>
    <col min="25" max="27" width="6" style="2" bestFit="1" customWidth="1"/>
    <col min="29" max="29" width="10.28515625" style="2" bestFit="1" customWidth="1"/>
    <col min="30" max="30" width="13.5703125" customWidth="1"/>
    <col min="31" max="31" width="13.42578125" customWidth="1"/>
  </cols>
  <sheetData>
    <row r="1" spans="1:31" s="15" customFormat="1" x14ac:dyDescent="0.25">
      <c r="A1" s="15" t="s">
        <v>1</v>
      </c>
      <c r="B1" s="15" t="s">
        <v>2</v>
      </c>
      <c r="C1" s="15" t="s">
        <v>4</v>
      </c>
      <c r="D1" s="26" t="s">
        <v>5</v>
      </c>
      <c r="E1" s="26" t="s">
        <v>116</v>
      </c>
      <c r="F1" s="26" t="s">
        <v>60</v>
      </c>
      <c r="G1" s="15" t="s">
        <v>3</v>
      </c>
      <c r="H1" s="15" t="s">
        <v>6</v>
      </c>
      <c r="I1" s="15" t="s">
        <v>7</v>
      </c>
      <c r="J1" s="15" t="s">
        <v>117</v>
      </c>
      <c r="K1" s="15" t="s">
        <v>61</v>
      </c>
      <c r="L1" s="15" t="s">
        <v>82</v>
      </c>
      <c r="M1" s="15" t="s">
        <v>38</v>
      </c>
      <c r="T1" s="15" t="s">
        <v>72</v>
      </c>
      <c r="W1" s="245" t="s">
        <v>145</v>
      </c>
      <c r="X1" s="147" t="s">
        <v>146</v>
      </c>
      <c r="Y1" s="147" t="s">
        <v>147</v>
      </c>
      <c r="Z1" s="147" t="s">
        <v>148</v>
      </c>
      <c r="AA1" s="147" t="s">
        <v>149</v>
      </c>
      <c r="AB1" s="138" t="s">
        <v>150</v>
      </c>
      <c r="AC1" s="147" t="s">
        <v>151</v>
      </c>
      <c r="AD1" s="15" t="s">
        <v>221</v>
      </c>
      <c r="AE1" s="15" t="s">
        <v>223</v>
      </c>
    </row>
    <row r="2" spans="1:31" x14ac:dyDescent="0.25">
      <c r="A2" s="6" t="s">
        <v>47</v>
      </c>
      <c r="B2" s="1">
        <v>42185</v>
      </c>
      <c r="C2">
        <v>10</v>
      </c>
      <c r="D2" s="2">
        <v>88.85</v>
      </c>
      <c r="E2" s="2">
        <v>0</v>
      </c>
      <c r="F2" s="2">
        <f>C2*D2</f>
        <v>888.5</v>
      </c>
      <c r="L2" s="1">
        <v>42257</v>
      </c>
      <c r="M2" s="2">
        <v>35.4</v>
      </c>
      <c r="O2" s="15" t="s">
        <v>57</v>
      </c>
      <c r="Q2">
        <f>C9-H9</f>
        <v>75</v>
      </c>
      <c r="T2" s="1">
        <v>42305</v>
      </c>
      <c r="U2" t="s">
        <v>89</v>
      </c>
      <c r="W2" s="246">
        <v>42277</v>
      </c>
      <c r="X2" s="56">
        <v>75.790000000000006</v>
      </c>
      <c r="Y2" s="56">
        <v>76.5</v>
      </c>
      <c r="Z2" s="56">
        <v>75.2</v>
      </c>
      <c r="AA2" s="56">
        <v>76.400000000000006</v>
      </c>
      <c r="AB2" s="140">
        <v>1557600</v>
      </c>
      <c r="AC2" s="56">
        <v>76.400000000000006</v>
      </c>
      <c r="AD2" s="2">
        <f t="shared" ref="AD2" si="0">Y2-Z2</f>
        <v>1.2999999999999972</v>
      </c>
      <c r="AE2" s="201">
        <f t="shared" ref="AE2" si="1">AC2/AC3-1</f>
        <v>1.9890535309037727E-2</v>
      </c>
    </row>
    <row r="3" spans="1:31" x14ac:dyDescent="0.25">
      <c r="A3" s="28" t="s">
        <v>75</v>
      </c>
      <c r="B3" s="1">
        <v>42214</v>
      </c>
      <c r="C3">
        <v>10</v>
      </c>
      <c r="D3" s="2">
        <v>83</v>
      </c>
      <c r="E3" s="2">
        <v>0</v>
      </c>
      <c r="F3" s="2">
        <f>C3*D3</f>
        <v>830</v>
      </c>
      <c r="M3" s="2"/>
      <c r="O3" s="15" t="s">
        <v>58</v>
      </c>
      <c r="Q3" s="2">
        <f>(F9-K9-M9)/Q2</f>
        <v>82.818666666666672</v>
      </c>
      <c r="W3" s="246">
        <v>42276</v>
      </c>
      <c r="X3" s="56">
        <v>74.819999999999993</v>
      </c>
      <c r="Y3" s="56">
        <v>75.06</v>
      </c>
      <c r="Z3" s="56">
        <v>74.36</v>
      </c>
      <c r="AA3" s="56">
        <v>74.91</v>
      </c>
      <c r="AB3" s="140">
        <v>1600600</v>
      </c>
      <c r="AC3" s="56">
        <v>74.91</v>
      </c>
      <c r="AD3" s="2">
        <f t="shared" ref="AD3:AD66" si="2">Y3-Z3</f>
        <v>0.70000000000000284</v>
      </c>
      <c r="AE3" s="201">
        <f t="shared" ref="AE3:AE66" si="3">AC3/AC4-1</f>
        <v>3.34851326011254E-3</v>
      </c>
    </row>
    <row r="4" spans="1:31" x14ac:dyDescent="0.25">
      <c r="B4" s="1">
        <v>42221</v>
      </c>
      <c r="C4">
        <v>30</v>
      </c>
      <c r="D4" s="2">
        <v>84.6</v>
      </c>
      <c r="E4" s="2">
        <v>0</v>
      </c>
      <c r="F4" s="2">
        <f>C4*D4</f>
        <v>2538</v>
      </c>
      <c r="M4" s="2"/>
      <c r="O4" s="15" t="s">
        <v>66</v>
      </c>
      <c r="Q4" s="78">
        <v>79.010000000000005</v>
      </c>
      <c r="W4" s="246">
        <v>42275</v>
      </c>
      <c r="X4" s="56">
        <v>75.040000000000006</v>
      </c>
      <c r="Y4" s="56">
        <v>75.37</v>
      </c>
      <c r="Z4" s="56">
        <v>74.58</v>
      </c>
      <c r="AA4" s="56">
        <v>74.66</v>
      </c>
      <c r="AB4" s="140">
        <v>1919000</v>
      </c>
      <c r="AC4" s="56">
        <v>74.66</v>
      </c>
      <c r="AD4" s="2">
        <f t="shared" si="2"/>
        <v>0.79000000000000625</v>
      </c>
      <c r="AE4" s="201">
        <f t="shared" si="3"/>
        <v>-1.2695054218460844E-2</v>
      </c>
    </row>
    <row r="5" spans="1:31" x14ac:dyDescent="0.25">
      <c r="B5" s="1">
        <v>42222</v>
      </c>
      <c r="C5">
        <v>10</v>
      </c>
      <c r="D5" s="2">
        <v>83.08</v>
      </c>
      <c r="E5" s="2">
        <v>0</v>
      </c>
      <c r="F5" s="2">
        <f>C5*D5</f>
        <v>830.8</v>
      </c>
      <c r="M5" s="2"/>
      <c r="O5" s="15" t="s">
        <v>67</v>
      </c>
      <c r="Q5" s="3">
        <f>Q4*Q2</f>
        <v>5925.75</v>
      </c>
      <c r="U5" t="s">
        <v>365</v>
      </c>
      <c r="W5" s="246">
        <v>42272</v>
      </c>
      <c r="X5" s="56">
        <v>76.319999999999993</v>
      </c>
      <c r="Y5" s="56">
        <v>76.760000000000005</v>
      </c>
      <c r="Z5" s="56">
        <v>75.33</v>
      </c>
      <c r="AA5" s="56">
        <v>75.62</v>
      </c>
      <c r="AB5" s="140">
        <v>2001500</v>
      </c>
      <c r="AC5" s="56">
        <v>75.62</v>
      </c>
      <c r="AD5" s="2">
        <f t="shared" si="2"/>
        <v>1.4300000000000068</v>
      </c>
      <c r="AE5" s="201">
        <f t="shared" si="3"/>
        <v>-9.2482494384982239E-4</v>
      </c>
    </row>
    <row r="6" spans="1:31" x14ac:dyDescent="0.25">
      <c r="B6" s="1">
        <v>42272</v>
      </c>
      <c r="C6">
        <v>15</v>
      </c>
      <c r="D6" s="2">
        <v>77.3</v>
      </c>
      <c r="E6" s="2">
        <v>0</v>
      </c>
      <c r="F6" s="2">
        <f>C6*D6</f>
        <v>1159.5</v>
      </c>
      <c r="O6" s="15" t="s">
        <v>64</v>
      </c>
      <c r="Q6" s="2">
        <f>Q3*Q2</f>
        <v>6211.4000000000005</v>
      </c>
      <c r="W6" s="246">
        <v>42271</v>
      </c>
      <c r="X6" s="56">
        <v>75.510000000000005</v>
      </c>
      <c r="Y6" s="56">
        <v>76.09</v>
      </c>
      <c r="Z6" s="56">
        <v>74.73</v>
      </c>
      <c r="AA6" s="56">
        <v>75.69</v>
      </c>
      <c r="AB6" s="140">
        <v>2162600</v>
      </c>
      <c r="AC6" s="56">
        <v>75.69</v>
      </c>
      <c r="AD6" s="2">
        <f t="shared" si="2"/>
        <v>1.3599999999999994</v>
      </c>
      <c r="AE6" s="201">
        <f t="shared" si="3"/>
        <v>-8.5145402148284477E-3</v>
      </c>
    </row>
    <row r="7" spans="1:31" ht="15.75" x14ac:dyDescent="0.25">
      <c r="O7" s="15" t="s">
        <v>65</v>
      </c>
      <c r="Q7" s="2">
        <f>Q5-Q6</f>
        <v>-285.65000000000055</v>
      </c>
      <c r="R7" s="219" t="s">
        <v>237</v>
      </c>
      <c r="W7" s="246">
        <v>42270</v>
      </c>
      <c r="X7" s="56">
        <v>77.42</v>
      </c>
      <c r="Y7" s="56">
        <v>77.63</v>
      </c>
      <c r="Z7" s="56">
        <v>76</v>
      </c>
      <c r="AA7" s="56">
        <v>76.34</v>
      </c>
      <c r="AB7" s="140">
        <v>1524900</v>
      </c>
      <c r="AC7" s="56">
        <v>76.34</v>
      </c>
      <c r="AD7" s="2">
        <f t="shared" si="2"/>
        <v>1.6299999999999955</v>
      </c>
      <c r="AE7" s="201">
        <f t="shared" si="3"/>
        <v>-1.4077231047397665E-2</v>
      </c>
    </row>
    <row r="8" spans="1:31" x14ac:dyDescent="0.25">
      <c r="W8" s="246">
        <v>42269</v>
      </c>
      <c r="X8" s="56">
        <v>78.510000000000005</v>
      </c>
      <c r="Y8" s="56">
        <v>78.540000000000006</v>
      </c>
      <c r="Z8" s="56">
        <v>77.040000000000006</v>
      </c>
      <c r="AA8" s="56">
        <v>77.430000000000007</v>
      </c>
      <c r="AB8" s="140">
        <v>1771000</v>
      </c>
      <c r="AC8" s="56">
        <v>77.430000000000007</v>
      </c>
      <c r="AD8" s="2">
        <f t="shared" si="2"/>
        <v>1.5</v>
      </c>
      <c r="AE8" s="201">
        <f t="shared" si="3"/>
        <v>-2.6894558250596834E-2</v>
      </c>
    </row>
    <row r="9" spans="1:31" x14ac:dyDescent="0.25">
      <c r="A9" s="27" t="s">
        <v>87</v>
      </c>
      <c r="B9" s="16"/>
      <c r="C9" s="16">
        <f>SUM(C2:C6)</f>
        <v>75</v>
      </c>
      <c r="D9" s="17"/>
      <c r="E9" s="17"/>
      <c r="F9" s="17">
        <f>SUM(F2:F6)</f>
        <v>6246.8</v>
      </c>
      <c r="G9" s="16"/>
      <c r="H9" s="16"/>
      <c r="I9" s="16"/>
      <c r="J9" s="16"/>
      <c r="K9" s="16"/>
      <c r="L9" s="16"/>
      <c r="M9" s="17">
        <f>SUM(M2:M5)</f>
        <v>35.4</v>
      </c>
      <c r="W9" s="246">
        <v>42268</v>
      </c>
      <c r="X9" s="56">
        <v>79.33</v>
      </c>
      <c r="Y9" s="56">
        <v>80.16</v>
      </c>
      <c r="Z9" s="56">
        <v>78.67</v>
      </c>
      <c r="AA9" s="56">
        <v>79.569999999999993</v>
      </c>
      <c r="AB9" s="140">
        <v>1929600</v>
      </c>
      <c r="AC9" s="56">
        <v>79.569999999999993</v>
      </c>
      <c r="AD9" s="2">
        <f t="shared" si="2"/>
        <v>1.4899999999999949</v>
      </c>
      <c r="AE9" s="201">
        <f t="shared" si="3"/>
        <v>7.8530715642810556E-3</v>
      </c>
    </row>
    <row r="10" spans="1:31" x14ac:dyDescent="0.25">
      <c r="W10" s="246">
        <v>42265</v>
      </c>
      <c r="X10" s="56">
        <v>80.05</v>
      </c>
      <c r="Y10" s="56">
        <v>80.260000000000005</v>
      </c>
      <c r="Z10" s="56">
        <v>78.73</v>
      </c>
      <c r="AA10" s="56">
        <v>78.95</v>
      </c>
      <c r="AB10" s="140">
        <v>3576900</v>
      </c>
      <c r="AC10" s="56">
        <v>78.95</v>
      </c>
      <c r="AD10" s="2">
        <f t="shared" si="2"/>
        <v>1.5300000000000011</v>
      </c>
      <c r="AE10" s="201">
        <f t="shared" si="3"/>
        <v>-2.663050178769566E-2</v>
      </c>
    </row>
    <row r="11" spans="1:31" x14ac:dyDescent="0.25">
      <c r="W11" s="246">
        <v>42264</v>
      </c>
      <c r="X11" s="56">
        <v>81.400000000000006</v>
      </c>
      <c r="Y11" s="56">
        <v>82.3</v>
      </c>
      <c r="Z11" s="56">
        <v>80.92</v>
      </c>
      <c r="AA11" s="56">
        <v>81.11</v>
      </c>
      <c r="AB11" s="140">
        <v>2164500</v>
      </c>
      <c r="AC11" s="56">
        <v>81.11</v>
      </c>
      <c r="AD11" s="2">
        <f t="shared" si="2"/>
        <v>1.3799999999999955</v>
      </c>
      <c r="AE11" s="201">
        <f t="shared" si="3"/>
        <v>-7.1000122414004441E-3</v>
      </c>
    </row>
    <row r="12" spans="1:31" x14ac:dyDescent="0.25">
      <c r="W12" s="246">
        <v>42263</v>
      </c>
      <c r="X12" s="56">
        <v>80.44</v>
      </c>
      <c r="Y12" s="56">
        <v>81.91</v>
      </c>
      <c r="Z12" s="56">
        <v>80.33</v>
      </c>
      <c r="AA12" s="56">
        <v>81.69</v>
      </c>
      <c r="AB12" s="140">
        <v>2657000</v>
      </c>
      <c r="AC12" s="56">
        <v>81.69</v>
      </c>
      <c r="AD12" s="2">
        <f t="shared" si="2"/>
        <v>1.5799999999999983</v>
      </c>
      <c r="AE12" s="201">
        <f t="shared" si="3"/>
        <v>1.4530551415797399E-2</v>
      </c>
    </row>
    <row r="13" spans="1:31" x14ac:dyDescent="0.25">
      <c r="W13" s="246">
        <v>42262</v>
      </c>
      <c r="X13" s="56">
        <v>79.099999999999994</v>
      </c>
      <c r="Y13" s="56">
        <v>80.760000000000005</v>
      </c>
      <c r="Z13" s="56">
        <v>78.709999999999994</v>
      </c>
      <c r="AA13" s="56">
        <v>80.52</v>
      </c>
      <c r="AB13" s="140">
        <v>1525700</v>
      </c>
      <c r="AC13" s="56">
        <v>80.52</v>
      </c>
      <c r="AD13" s="2">
        <f t="shared" si="2"/>
        <v>2.0500000000000114</v>
      </c>
      <c r="AE13" s="201">
        <f t="shared" si="3"/>
        <v>2.3255813953488413E-2</v>
      </c>
    </row>
    <row r="14" spans="1:31" x14ac:dyDescent="0.25">
      <c r="W14" s="246">
        <v>42261</v>
      </c>
      <c r="X14" s="56">
        <v>79.17</v>
      </c>
      <c r="Y14" s="56">
        <v>79.19</v>
      </c>
      <c r="Z14" s="56">
        <v>78.540000000000006</v>
      </c>
      <c r="AA14" s="56">
        <v>78.69</v>
      </c>
      <c r="AB14" s="140">
        <v>2637300</v>
      </c>
      <c r="AC14" s="56">
        <v>78.69</v>
      </c>
      <c r="AD14" s="2">
        <f t="shared" si="2"/>
        <v>0.64999999999999147</v>
      </c>
      <c r="AE14" s="201">
        <f t="shared" si="3"/>
        <v>-6.0629026146268306E-3</v>
      </c>
    </row>
    <row r="15" spans="1:31" x14ac:dyDescent="0.25">
      <c r="I15" s="2"/>
      <c r="W15" s="246">
        <v>42258</v>
      </c>
      <c r="X15" s="56">
        <v>79.48</v>
      </c>
      <c r="Y15" s="56">
        <v>80.31</v>
      </c>
      <c r="Z15" s="56">
        <v>78.86</v>
      </c>
      <c r="AA15" s="56">
        <v>79.17</v>
      </c>
      <c r="AB15" s="140">
        <v>2556900</v>
      </c>
      <c r="AC15" s="56">
        <v>79.17</v>
      </c>
      <c r="AD15" s="2">
        <f t="shared" si="2"/>
        <v>1.4500000000000028</v>
      </c>
      <c r="AE15" s="201">
        <f t="shared" si="3"/>
        <v>1.6447368421053099E-3</v>
      </c>
    </row>
    <row r="16" spans="1:31" x14ac:dyDescent="0.25">
      <c r="W16" s="246">
        <v>42257</v>
      </c>
      <c r="X16" s="56">
        <v>78.989999999999995</v>
      </c>
      <c r="Y16" s="56">
        <v>79.3</v>
      </c>
      <c r="Z16" s="56">
        <v>78.010000000000005</v>
      </c>
      <c r="AA16" s="56">
        <v>79.040000000000006</v>
      </c>
      <c r="AB16" s="140">
        <v>3588700</v>
      </c>
      <c r="AC16" s="56">
        <v>79.040000000000006</v>
      </c>
      <c r="AD16" s="2">
        <f t="shared" si="2"/>
        <v>1.289999999999992</v>
      </c>
      <c r="AE16" s="201">
        <f t="shared" si="3"/>
        <v>1.266784899924156E-3</v>
      </c>
    </row>
    <row r="17" spans="23:31" x14ac:dyDescent="0.25">
      <c r="W17" s="246">
        <v>42256</v>
      </c>
      <c r="X17" s="56">
        <v>79.319999999999993</v>
      </c>
      <c r="Y17" s="56">
        <v>80</v>
      </c>
      <c r="Z17" s="56">
        <v>78.58</v>
      </c>
      <c r="AA17" s="56">
        <v>78.94</v>
      </c>
      <c r="AB17" s="140">
        <v>3481000</v>
      </c>
      <c r="AC17" s="56">
        <v>78.94</v>
      </c>
      <c r="AD17" s="2">
        <f t="shared" si="2"/>
        <v>1.4200000000000017</v>
      </c>
      <c r="AE17" s="201">
        <f t="shared" si="3"/>
        <v>3.1770237641377541E-3</v>
      </c>
    </row>
    <row r="18" spans="23:31" x14ac:dyDescent="0.25">
      <c r="W18" s="246">
        <v>42255</v>
      </c>
      <c r="X18" s="56">
        <v>78.040000000000006</v>
      </c>
      <c r="Y18" s="56">
        <v>78.72</v>
      </c>
      <c r="Z18" s="56">
        <v>77.77</v>
      </c>
      <c r="AA18" s="56">
        <v>78.69</v>
      </c>
      <c r="AB18" s="140">
        <v>1816900</v>
      </c>
      <c r="AC18" s="56">
        <v>78.69</v>
      </c>
      <c r="AD18" s="2">
        <f t="shared" si="2"/>
        <v>0.95000000000000284</v>
      </c>
      <c r="AE18" s="201">
        <f t="shared" si="3"/>
        <v>2.8224225793806346E-2</v>
      </c>
    </row>
    <row r="19" spans="23:31" x14ac:dyDescent="0.25">
      <c r="W19" s="246">
        <v>42251</v>
      </c>
      <c r="X19" s="56">
        <v>76.2</v>
      </c>
      <c r="Y19" s="56">
        <v>77.040000000000006</v>
      </c>
      <c r="Z19" s="56">
        <v>75.849999999999994</v>
      </c>
      <c r="AA19" s="56">
        <v>76.53</v>
      </c>
      <c r="AB19" s="140">
        <v>1914000</v>
      </c>
      <c r="AC19" s="56">
        <v>76.53</v>
      </c>
      <c r="AD19" s="2">
        <f t="shared" si="2"/>
        <v>1.1900000000000119</v>
      </c>
      <c r="AE19" s="201">
        <f t="shared" si="3"/>
        <v>-8.1648522550543667E-3</v>
      </c>
    </row>
    <row r="20" spans="23:31" x14ac:dyDescent="0.25">
      <c r="W20" s="246">
        <v>42250</v>
      </c>
      <c r="X20" s="56">
        <v>77.02</v>
      </c>
      <c r="Y20" s="56">
        <v>78</v>
      </c>
      <c r="Z20" s="56">
        <v>76.58</v>
      </c>
      <c r="AA20" s="56">
        <v>77.16</v>
      </c>
      <c r="AB20" s="140">
        <v>1562300</v>
      </c>
      <c r="AC20" s="56">
        <v>77.16</v>
      </c>
      <c r="AD20" s="2">
        <f t="shared" si="2"/>
        <v>1.4200000000000017</v>
      </c>
      <c r="AE20" s="201">
        <f t="shared" si="3"/>
        <v>8.1003396916643489E-3</v>
      </c>
    </row>
    <row r="21" spans="23:31" x14ac:dyDescent="0.25">
      <c r="W21" s="246">
        <v>42249</v>
      </c>
      <c r="X21" s="56">
        <v>76.680000000000007</v>
      </c>
      <c r="Y21" s="56">
        <v>76.86</v>
      </c>
      <c r="Z21" s="56">
        <v>75.59</v>
      </c>
      <c r="AA21" s="56">
        <v>76.540000000000006</v>
      </c>
      <c r="AB21" s="140">
        <v>2844300</v>
      </c>
      <c r="AC21" s="56">
        <v>76.540000000000006</v>
      </c>
      <c r="AD21" s="2">
        <f t="shared" si="2"/>
        <v>1.269999999999996</v>
      </c>
      <c r="AE21" s="201">
        <f t="shared" si="3"/>
        <v>1.0962884691586572E-2</v>
      </c>
    </row>
    <row r="22" spans="23:31" x14ac:dyDescent="0.25">
      <c r="W22" s="246">
        <v>42248</v>
      </c>
      <c r="X22" s="56">
        <v>76.23</v>
      </c>
      <c r="Y22" s="56">
        <v>76.88</v>
      </c>
      <c r="Z22" s="56">
        <v>75.36</v>
      </c>
      <c r="AA22" s="56">
        <v>75.709999999999994</v>
      </c>
      <c r="AB22" s="140">
        <v>2011200</v>
      </c>
      <c r="AC22" s="56">
        <v>75.709999999999994</v>
      </c>
      <c r="AD22" s="2">
        <f t="shared" si="2"/>
        <v>1.519999999999996</v>
      </c>
      <c r="AE22" s="201">
        <f t="shared" si="3"/>
        <v>-2.8237710178411035E-2</v>
      </c>
    </row>
    <row r="23" spans="23:31" x14ac:dyDescent="0.25">
      <c r="W23" s="246">
        <v>42247</v>
      </c>
      <c r="X23" s="56">
        <v>78.790000000000006</v>
      </c>
      <c r="Y23" s="56">
        <v>78.83</v>
      </c>
      <c r="Z23" s="56">
        <v>77.709999999999994</v>
      </c>
      <c r="AA23" s="56">
        <v>77.91</v>
      </c>
      <c r="AB23" s="140">
        <v>1751900</v>
      </c>
      <c r="AC23" s="56">
        <v>77.91</v>
      </c>
      <c r="AD23" s="2">
        <f t="shared" si="2"/>
        <v>1.1200000000000045</v>
      </c>
      <c r="AE23" s="201">
        <f t="shared" si="3"/>
        <v>-1.6287878787878851E-2</v>
      </c>
    </row>
    <row r="24" spans="23:31" x14ac:dyDescent="0.25">
      <c r="W24" s="246">
        <v>42244</v>
      </c>
      <c r="X24" s="56">
        <v>77.540000000000006</v>
      </c>
      <c r="Y24" s="56">
        <v>80.05</v>
      </c>
      <c r="Z24" s="56">
        <v>77.53</v>
      </c>
      <c r="AA24" s="56">
        <v>79.2</v>
      </c>
      <c r="AB24" s="140">
        <v>3264300</v>
      </c>
      <c r="AC24" s="56">
        <v>79.2</v>
      </c>
      <c r="AD24" s="2">
        <f t="shared" si="2"/>
        <v>2.519999999999996</v>
      </c>
      <c r="AE24" s="201">
        <f t="shared" si="3"/>
        <v>1.6427104722792629E-2</v>
      </c>
    </row>
    <row r="25" spans="23:31" x14ac:dyDescent="0.25">
      <c r="W25" s="246">
        <v>42243</v>
      </c>
      <c r="X25" s="56">
        <v>75.239999999999995</v>
      </c>
      <c r="Y25" s="56">
        <v>77.930000000000007</v>
      </c>
      <c r="Z25" s="56">
        <v>74.989999999999995</v>
      </c>
      <c r="AA25" s="56">
        <v>77.92</v>
      </c>
      <c r="AB25" s="140">
        <v>3182000</v>
      </c>
      <c r="AC25" s="56">
        <v>77.92</v>
      </c>
      <c r="AD25" s="2">
        <f t="shared" si="2"/>
        <v>2.9400000000000119</v>
      </c>
      <c r="AE25" s="201">
        <f t="shared" si="3"/>
        <v>5.1268213707501342E-2</v>
      </c>
    </row>
    <row r="26" spans="23:31" x14ac:dyDescent="0.25">
      <c r="W26" s="246">
        <v>42242</v>
      </c>
      <c r="X26" s="56">
        <v>74.17</v>
      </c>
      <c r="Y26" s="56">
        <v>74.5</v>
      </c>
      <c r="Z26" s="56">
        <v>72.66</v>
      </c>
      <c r="AA26" s="56">
        <v>74.12</v>
      </c>
      <c r="AB26" s="140">
        <v>2816400</v>
      </c>
      <c r="AC26" s="56">
        <v>74.12</v>
      </c>
      <c r="AD26" s="2">
        <f t="shared" si="2"/>
        <v>1.8400000000000034</v>
      </c>
      <c r="AE26" s="201">
        <f t="shared" si="3"/>
        <v>2.3191606847045909E-2</v>
      </c>
    </row>
    <row r="27" spans="23:31" x14ac:dyDescent="0.25">
      <c r="W27" s="246">
        <v>42241</v>
      </c>
      <c r="X27" s="56">
        <v>77.06</v>
      </c>
      <c r="Y27" s="56">
        <v>77.06</v>
      </c>
      <c r="Z27" s="56">
        <v>72.400000000000006</v>
      </c>
      <c r="AA27" s="56">
        <v>72.44</v>
      </c>
      <c r="AB27" s="140">
        <v>2543000</v>
      </c>
      <c r="AC27" s="56">
        <v>72.44</v>
      </c>
      <c r="AD27" s="2">
        <f t="shared" si="2"/>
        <v>4.6599999999999966</v>
      </c>
      <c r="AE27" s="201">
        <f t="shared" si="3"/>
        <v>-3.0773347605030699E-2</v>
      </c>
    </row>
    <row r="28" spans="23:31" x14ac:dyDescent="0.25">
      <c r="W28" s="246">
        <v>42240</v>
      </c>
      <c r="X28" s="56">
        <v>72.83</v>
      </c>
      <c r="Y28" s="56">
        <v>77.290000000000006</v>
      </c>
      <c r="Z28" s="56">
        <v>72.099999999999994</v>
      </c>
      <c r="AA28" s="56">
        <v>74.739999999999995</v>
      </c>
      <c r="AB28" s="140">
        <v>3583400</v>
      </c>
      <c r="AC28" s="56">
        <v>74.739999999999995</v>
      </c>
      <c r="AD28" s="2">
        <f t="shared" si="2"/>
        <v>5.1900000000000119</v>
      </c>
      <c r="AE28" s="201">
        <f t="shared" si="3"/>
        <v>-4.1549115157732852E-2</v>
      </c>
    </row>
    <row r="29" spans="23:31" x14ac:dyDescent="0.25">
      <c r="W29" s="246">
        <v>42237</v>
      </c>
      <c r="X29" s="56">
        <v>79.290000000000006</v>
      </c>
      <c r="Y29" s="56">
        <v>79.94</v>
      </c>
      <c r="Z29" s="56">
        <v>77.98</v>
      </c>
      <c r="AA29" s="56">
        <v>77.98</v>
      </c>
      <c r="AB29" s="140">
        <v>3240500</v>
      </c>
      <c r="AC29" s="56">
        <v>77.98</v>
      </c>
      <c r="AD29" s="2">
        <f t="shared" si="2"/>
        <v>1.9599999999999937</v>
      </c>
      <c r="AE29" s="201">
        <f t="shared" si="3"/>
        <v>-2.4640400250156347E-2</v>
      </c>
    </row>
    <row r="30" spans="23:31" x14ac:dyDescent="0.25">
      <c r="W30" s="246">
        <v>42236</v>
      </c>
      <c r="X30" s="56">
        <v>80.680000000000007</v>
      </c>
      <c r="Y30" s="56">
        <v>80.84</v>
      </c>
      <c r="Z30" s="56">
        <v>79.739999999999995</v>
      </c>
      <c r="AA30" s="56">
        <v>79.95</v>
      </c>
      <c r="AB30" s="140">
        <v>2315900</v>
      </c>
      <c r="AC30" s="56">
        <v>79.95</v>
      </c>
      <c r="AD30" s="2">
        <f t="shared" si="2"/>
        <v>1.1000000000000085</v>
      </c>
      <c r="AE30" s="201">
        <f t="shared" si="3"/>
        <v>-1.9018404907975461E-2</v>
      </c>
    </row>
    <row r="31" spans="23:31" x14ac:dyDescent="0.25">
      <c r="W31" s="246">
        <v>42235</v>
      </c>
      <c r="X31" s="56">
        <v>81.69</v>
      </c>
      <c r="Y31" s="56">
        <v>82.1</v>
      </c>
      <c r="Z31" s="56">
        <v>81.17</v>
      </c>
      <c r="AA31" s="56">
        <v>81.5</v>
      </c>
      <c r="AB31" s="140">
        <v>1527900</v>
      </c>
      <c r="AC31" s="56">
        <v>81.5</v>
      </c>
      <c r="AD31" s="2">
        <f t="shared" si="2"/>
        <v>0.92999999999999261</v>
      </c>
      <c r="AE31" s="201">
        <f t="shared" si="3"/>
        <v>-1.0321797207043071E-2</v>
      </c>
    </row>
    <row r="32" spans="23:31" x14ac:dyDescent="0.25">
      <c r="W32" s="246">
        <v>42234</v>
      </c>
      <c r="X32" s="56">
        <v>82.16</v>
      </c>
      <c r="Y32" s="56">
        <v>82.48</v>
      </c>
      <c r="Z32" s="56">
        <v>81.89</v>
      </c>
      <c r="AA32" s="56">
        <v>82.35</v>
      </c>
      <c r="AB32" s="140">
        <v>1513100</v>
      </c>
      <c r="AC32" s="56">
        <v>82.35</v>
      </c>
      <c r="AD32" s="2">
        <f t="shared" si="2"/>
        <v>0.59000000000000341</v>
      </c>
      <c r="AE32" s="201">
        <f t="shared" si="3"/>
        <v>2.4345709068775978E-3</v>
      </c>
    </row>
    <row r="33" spans="15:31" x14ac:dyDescent="0.25">
      <c r="W33" s="246">
        <v>42233</v>
      </c>
      <c r="X33" s="56">
        <v>81.48</v>
      </c>
      <c r="Y33" s="56">
        <v>82.21</v>
      </c>
      <c r="Z33" s="56">
        <v>80.92</v>
      </c>
      <c r="AA33" s="56">
        <v>82.15</v>
      </c>
      <c r="AB33" s="140">
        <v>1397300</v>
      </c>
      <c r="AC33" s="56">
        <v>82.15</v>
      </c>
      <c r="AD33" s="2">
        <f t="shared" si="2"/>
        <v>1.289999999999992</v>
      </c>
      <c r="AE33" s="201">
        <f t="shared" si="3"/>
        <v>5.0159040861268434E-3</v>
      </c>
    </row>
    <row r="34" spans="15:31" x14ac:dyDescent="0.25">
      <c r="W34" s="246">
        <v>42230</v>
      </c>
      <c r="X34" s="56">
        <v>80.739999999999995</v>
      </c>
      <c r="Y34" s="56">
        <v>82.13</v>
      </c>
      <c r="Z34" s="56">
        <v>80.72</v>
      </c>
      <c r="AA34" s="56">
        <v>81.739999999999995</v>
      </c>
      <c r="AB34" s="140">
        <v>1464600</v>
      </c>
      <c r="AC34" s="56">
        <v>81.739999999999995</v>
      </c>
      <c r="AD34" s="2">
        <f t="shared" si="2"/>
        <v>1.4099999999999966</v>
      </c>
      <c r="AE34" s="201">
        <f t="shared" si="3"/>
        <v>8.8866946432979432E-3</v>
      </c>
    </row>
    <row r="35" spans="15:31" x14ac:dyDescent="0.25">
      <c r="W35" s="246">
        <v>42229</v>
      </c>
      <c r="X35" s="56">
        <v>81.28</v>
      </c>
      <c r="Y35" s="56">
        <v>81.52</v>
      </c>
      <c r="Z35" s="56">
        <v>80.849999999999994</v>
      </c>
      <c r="AA35" s="56">
        <v>81.02</v>
      </c>
      <c r="AB35" s="140">
        <v>1127800</v>
      </c>
      <c r="AC35" s="56">
        <v>81.02</v>
      </c>
      <c r="AD35" s="2">
        <f t="shared" si="2"/>
        <v>0.67000000000000171</v>
      </c>
      <c r="AE35" s="201">
        <f t="shared" si="3"/>
        <v>-3.9341037619867736E-3</v>
      </c>
    </row>
    <row r="36" spans="15:31" x14ac:dyDescent="0.25">
      <c r="W36" s="246">
        <v>42228</v>
      </c>
      <c r="X36" s="56">
        <v>80.459999999999994</v>
      </c>
      <c r="Y36" s="56">
        <v>81.680000000000007</v>
      </c>
      <c r="Z36" s="56">
        <v>79.930000000000007</v>
      </c>
      <c r="AA36" s="56">
        <v>81.34</v>
      </c>
      <c r="AB36" s="140">
        <v>1692600</v>
      </c>
      <c r="AC36" s="56">
        <v>81.34</v>
      </c>
      <c r="AD36" s="2">
        <f t="shared" si="2"/>
        <v>1.75</v>
      </c>
      <c r="AE36" s="201">
        <f t="shared" si="3"/>
        <v>4.4455421091627034E-3</v>
      </c>
    </row>
    <row r="37" spans="15:31" x14ac:dyDescent="0.25">
      <c r="W37" s="246">
        <v>42227</v>
      </c>
      <c r="X37" s="56">
        <v>81.790000000000006</v>
      </c>
      <c r="Y37" s="56">
        <v>81.96</v>
      </c>
      <c r="Z37" s="56">
        <v>80.47</v>
      </c>
      <c r="AA37" s="56">
        <v>80.98</v>
      </c>
      <c r="AB37" s="140">
        <v>1696100</v>
      </c>
      <c r="AC37" s="56">
        <v>80.98</v>
      </c>
      <c r="AD37" s="2">
        <f t="shared" si="2"/>
        <v>1.4899999999999949</v>
      </c>
      <c r="AE37" s="201">
        <f t="shared" si="3"/>
        <v>-1.9849915274751884E-2</v>
      </c>
    </row>
    <row r="38" spans="15:31" x14ac:dyDescent="0.25">
      <c r="W38" s="246">
        <v>42226</v>
      </c>
      <c r="X38" s="56">
        <v>81.739999999999995</v>
      </c>
      <c r="Y38" s="56">
        <v>82.96</v>
      </c>
      <c r="Z38" s="56">
        <v>80.94</v>
      </c>
      <c r="AA38" s="56">
        <v>82.62</v>
      </c>
      <c r="AB38" s="140">
        <v>2710500</v>
      </c>
      <c r="AC38" s="56">
        <v>82.62</v>
      </c>
      <c r="AD38" s="2">
        <f t="shared" si="2"/>
        <v>2.019999999999996</v>
      </c>
      <c r="AE38" s="201">
        <f t="shared" si="3"/>
        <v>1.8616693379361449E-2</v>
      </c>
    </row>
    <row r="39" spans="15:31" x14ac:dyDescent="0.25">
      <c r="W39" s="246">
        <v>42223</v>
      </c>
      <c r="X39" s="56">
        <v>81.45</v>
      </c>
      <c r="Y39" s="56">
        <v>81.849999999999994</v>
      </c>
      <c r="Z39" s="56">
        <v>80.88</v>
      </c>
      <c r="AA39" s="56">
        <v>81.11</v>
      </c>
      <c r="AB39" s="140">
        <v>2539800</v>
      </c>
      <c r="AC39" s="56">
        <v>81.11</v>
      </c>
      <c r="AD39" s="2">
        <f t="shared" si="2"/>
        <v>0.96999999999999886</v>
      </c>
      <c r="AE39" s="201">
        <f t="shared" si="3"/>
        <v>-6.0049019607842924E-3</v>
      </c>
    </row>
    <row r="40" spans="15:31" x14ac:dyDescent="0.25">
      <c r="W40" s="246">
        <v>42222</v>
      </c>
      <c r="X40" s="56">
        <v>82.48</v>
      </c>
      <c r="Y40" s="56">
        <v>82.66</v>
      </c>
      <c r="Z40" s="56">
        <v>80.930000000000007</v>
      </c>
      <c r="AA40" s="56">
        <v>81.599999999999994</v>
      </c>
      <c r="AB40" s="140">
        <v>2905600</v>
      </c>
      <c r="AC40" s="56">
        <v>81.599999999999994</v>
      </c>
      <c r="AD40" s="2">
        <f t="shared" si="2"/>
        <v>1.7299999999999898</v>
      </c>
      <c r="AE40" s="201">
        <f t="shared" si="3"/>
        <v>-1.1867280213126663E-2</v>
      </c>
    </row>
    <row r="41" spans="15:31" x14ac:dyDescent="0.25">
      <c r="W41" s="246">
        <v>42221</v>
      </c>
      <c r="X41" s="56">
        <v>83.15</v>
      </c>
      <c r="Y41" s="56">
        <v>84.02</v>
      </c>
      <c r="Z41" s="56">
        <v>82.48</v>
      </c>
      <c r="AA41" s="56">
        <v>82.58</v>
      </c>
      <c r="AB41" s="140">
        <v>2911600</v>
      </c>
      <c r="AC41" s="56">
        <v>82.58</v>
      </c>
      <c r="AD41" s="2">
        <f t="shared" si="2"/>
        <v>1.539999999999992</v>
      </c>
      <c r="AE41" s="201" t="e">
        <f t="shared" si="3"/>
        <v>#DIV/0!</v>
      </c>
    </row>
    <row r="42" spans="15:31" ht="20.25" thickBot="1" x14ac:dyDescent="0.35">
      <c r="O42" s="242" t="s">
        <v>83</v>
      </c>
      <c r="P42" s="242"/>
      <c r="R42" s="49"/>
      <c r="T42" s="244" t="s">
        <v>110</v>
      </c>
      <c r="W42" s="246">
        <v>42221</v>
      </c>
      <c r="X42" s="56" t="s">
        <v>249</v>
      </c>
      <c r="Y42" s="56"/>
      <c r="Z42" s="56"/>
      <c r="AA42" s="56"/>
      <c r="AB42" s="13"/>
      <c r="AC42" s="56"/>
      <c r="AD42" s="2">
        <f t="shared" si="2"/>
        <v>0</v>
      </c>
      <c r="AE42" s="201">
        <f t="shared" si="3"/>
        <v>-1</v>
      </c>
    </row>
    <row r="43" spans="15:31" ht="15.75" thickTop="1" x14ac:dyDescent="0.25">
      <c r="O43" s="128">
        <v>1.1000000000000001</v>
      </c>
      <c r="P43" s="128">
        <f t="shared" ref="P43:P63" si="4">O43*$Q$4</f>
        <v>86.911000000000016</v>
      </c>
      <c r="Q43" s="2"/>
      <c r="R43" s="49"/>
      <c r="T43" s="13" t="s">
        <v>126</v>
      </c>
      <c r="U43" s="133">
        <v>74.91</v>
      </c>
      <c r="W43" s="246">
        <v>42220</v>
      </c>
      <c r="X43" s="56">
        <v>82.75</v>
      </c>
      <c r="Y43" s="56">
        <v>83.57</v>
      </c>
      <c r="Z43" s="56">
        <v>82.48</v>
      </c>
      <c r="AA43" s="56">
        <v>83.18</v>
      </c>
      <c r="AB43" s="140">
        <v>6077500</v>
      </c>
      <c r="AC43" s="56">
        <v>82.59</v>
      </c>
      <c r="AD43" s="2">
        <f t="shared" si="2"/>
        <v>1.0899999999999892</v>
      </c>
      <c r="AE43" s="201">
        <f t="shared" si="3"/>
        <v>2.0626061635524717E-3</v>
      </c>
    </row>
    <row r="44" spans="15:31" x14ac:dyDescent="0.25">
      <c r="O44" s="128">
        <v>1.0900000000000001</v>
      </c>
      <c r="P44" s="128">
        <f t="shared" si="4"/>
        <v>86.120900000000006</v>
      </c>
      <c r="Q44" s="2"/>
      <c r="R44" s="49"/>
      <c r="T44" s="13" t="s">
        <v>127</v>
      </c>
      <c r="U44" s="133">
        <v>75.790000000000006</v>
      </c>
      <c r="W44" s="246">
        <v>42219</v>
      </c>
      <c r="X44" s="56">
        <v>84.27</v>
      </c>
      <c r="Y44" s="56">
        <v>84.53</v>
      </c>
      <c r="Z44" s="56">
        <v>82.68</v>
      </c>
      <c r="AA44" s="56">
        <v>83.01</v>
      </c>
      <c r="AB44" s="140">
        <v>2438200</v>
      </c>
      <c r="AC44" s="56">
        <v>82.42</v>
      </c>
      <c r="AD44" s="2">
        <f t="shared" si="2"/>
        <v>1.8499999999999943</v>
      </c>
      <c r="AE44" s="201">
        <f t="shared" si="3"/>
        <v>-1.5645527290099159E-2</v>
      </c>
    </row>
    <row r="45" spans="15:31" x14ac:dyDescent="0.25">
      <c r="O45" s="128">
        <v>1.08</v>
      </c>
      <c r="P45" s="128">
        <f t="shared" si="4"/>
        <v>85.330800000000011</v>
      </c>
      <c r="Q45" s="2"/>
      <c r="R45" s="49"/>
      <c r="T45" s="13" t="s">
        <v>128</v>
      </c>
      <c r="U45" s="133" t="s">
        <v>244</v>
      </c>
      <c r="W45" s="246">
        <v>42216</v>
      </c>
      <c r="X45" s="56">
        <v>85.46</v>
      </c>
      <c r="Y45" s="56">
        <v>85.91</v>
      </c>
      <c r="Z45" s="56">
        <v>84.12</v>
      </c>
      <c r="AA45" s="56">
        <v>84.33</v>
      </c>
      <c r="AB45" s="140">
        <v>2610300</v>
      </c>
      <c r="AC45" s="56">
        <v>83.73</v>
      </c>
      <c r="AD45" s="2">
        <f t="shared" si="2"/>
        <v>1.789999999999992</v>
      </c>
      <c r="AE45" s="201">
        <f t="shared" si="3"/>
        <v>-1.7138161756074632E-2</v>
      </c>
    </row>
    <row r="46" spans="15:31" x14ac:dyDescent="0.25">
      <c r="O46" s="128">
        <v>1.07</v>
      </c>
      <c r="P46" s="128">
        <f t="shared" si="4"/>
        <v>84.540700000000015</v>
      </c>
      <c r="Q46" s="2"/>
      <c r="R46" s="49"/>
      <c r="T46" s="13" t="s">
        <v>129</v>
      </c>
      <c r="U46" s="133" t="s">
        <v>245</v>
      </c>
      <c r="W46" s="246">
        <v>42215</v>
      </c>
      <c r="X46" s="56">
        <v>85.58</v>
      </c>
      <c r="Y46" s="56">
        <v>86.11</v>
      </c>
      <c r="Z46" s="56">
        <v>85.51</v>
      </c>
      <c r="AA46" s="56">
        <v>85.8</v>
      </c>
      <c r="AB46" s="140">
        <v>2107300</v>
      </c>
      <c r="AC46" s="56">
        <v>85.19</v>
      </c>
      <c r="AD46" s="2">
        <f t="shared" si="2"/>
        <v>0.59999999999999432</v>
      </c>
      <c r="AE46" s="201">
        <f t="shared" si="3"/>
        <v>-1.9915651358950459E-3</v>
      </c>
    </row>
    <row r="47" spans="15:31" x14ac:dyDescent="0.25">
      <c r="O47" s="128">
        <v>1.06</v>
      </c>
      <c r="P47" s="128">
        <f t="shared" si="4"/>
        <v>83.750600000000006</v>
      </c>
      <c r="Q47" s="2"/>
      <c r="R47" s="49"/>
      <c r="T47" s="13" t="s">
        <v>130</v>
      </c>
      <c r="U47" s="133">
        <v>91.27</v>
      </c>
      <c r="W47" s="246">
        <v>42214</v>
      </c>
      <c r="X47" s="56">
        <v>84.86</v>
      </c>
      <c r="Y47" s="56">
        <v>86.04</v>
      </c>
      <c r="Z47" s="56">
        <v>84.48</v>
      </c>
      <c r="AA47" s="56">
        <v>85.97</v>
      </c>
      <c r="AB47" s="140">
        <v>2021900</v>
      </c>
      <c r="AC47" s="56">
        <v>85.36</v>
      </c>
      <c r="AD47" s="2">
        <f t="shared" si="2"/>
        <v>1.5600000000000023</v>
      </c>
      <c r="AE47" s="201">
        <f t="shared" si="3"/>
        <v>1.2333965844402384E-2</v>
      </c>
    </row>
    <row r="48" spans="15:31" x14ac:dyDescent="0.25">
      <c r="O48" s="128">
        <v>1.05</v>
      </c>
      <c r="P48" s="128">
        <f t="shared" si="4"/>
        <v>82.96050000000001</v>
      </c>
      <c r="Q48" s="2"/>
      <c r="R48" s="49"/>
      <c r="T48" s="13" t="s">
        <v>131</v>
      </c>
      <c r="U48" s="133">
        <v>9.7595500000000008</v>
      </c>
      <c r="W48" s="246">
        <v>42213</v>
      </c>
      <c r="X48" s="56">
        <v>83</v>
      </c>
      <c r="Y48" s="56">
        <v>85.06</v>
      </c>
      <c r="Z48" s="56">
        <v>83</v>
      </c>
      <c r="AA48" s="56">
        <v>84.92</v>
      </c>
      <c r="AB48" s="140">
        <v>2041800</v>
      </c>
      <c r="AC48" s="56">
        <v>84.32</v>
      </c>
      <c r="AD48" s="2">
        <f t="shared" si="2"/>
        <v>2.0600000000000023</v>
      </c>
      <c r="AE48" s="201">
        <f t="shared" si="3"/>
        <v>2.5665977375015192E-2</v>
      </c>
    </row>
    <row r="49" spans="15:31" x14ac:dyDescent="0.25">
      <c r="O49" s="128">
        <v>1.04</v>
      </c>
      <c r="P49" s="128">
        <f t="shared" si="4"/>
        <v>82.170400000000015</v>
      </c>
      <c r="Q49" s="2"/>
      <c r="R49" s="49"/>
      <c r="T49" s="13" t="s">
        <v>132</v>
      </c>
      <c r="U49" s="133" t="s">
        <v>216</v>
      </c>
      <c r="W49" s="246">
        <v>42212</v>
      </c>
      <c r="X49" s="56">
        <v>82.31</v>
      </c>
      <c r="Y49" s="56">
        <v>84.67</v>
      </c>
      <c r="Z49" s="56">
        <v>82.31</v>
      </c>
      <c r="AA49" s="56">
        <v>82.8</v>
      </c>
      <c r="AB49" s="140">
        <v>2039500</v>
      </c>
      <c r="AC49" s="56">
        <v>82.21</v>
      </c>
      <c r="AD49" s="2">
        <f t="shared" si="2"/>
        <v>2.3599999999999994</v>
      </c>
      <c r="AE49" s="201">
        <f t="shared" si="3"/>
        <v>-1.9424547772248779E-3</v>
      </c>
    </row>
    <row r="50" spans="15:31" x14ac:dyDescent="0.25">
      <c r="O50" s="128">
        <v>1.03</v>
      </c>
      <c r="P50" s="128">
        <f t="shared" si="4"/>
        <v>81.380300000000005</v>
      </c>
      <c r="Q50" s="2"/>
      <c r="R50" s="49"/>
      <c r="T50" s="13"/>
      <c r="U50" s="133"/>
      <c r="W50" s="246">
        <v>42209</v>
      </c>
      <c r="X50" s="56">
        <v>83.48</v>
      </c>
      <c r="Y50" s="56">
        <v>84.14</v>
      </c>
      <c r="Z50" s="56">
        <v>82.6</v>
      </c>
      <c r="AA50" s="56">
        <v>82.96</v>
      </c>
      <c r="AB50" s="140">
        <v>2048400</v>
      </c>
      <c r="AC50" s="56">
        <v>82.37</v>
      </c>
      <c r="AD50" s="2">
        <f t="shared" si="2"/>
        <v>1.5400000000000063</v>
      </c>
      <c r="AE50" s="201">
        <f t="shared" si="3"/>
        <v>-6.2733743515501761E-3</v>
      </c>
    </row>
    <row r="51" spans="15:31" x14ac:dyDescent="0.25">
      <c r="O51" s="128">
        <v>1.02</v>
      </c>
      <c r="P51" s="128">
        <f t="shared" si="4"/>
        <v>80.59020000000001</v>
      </c>
      <c r="Q51" s="2"/>
      <c r="R51" s="49"/>
      <c r="T51" s="13" t="s">
        <v>133</v>
      </c>
      <c r="U51" s="133" t="s">
        <v>246</v>
      </c>
      <c r="W51" s="246">
        <v>42208</v>
      </c>
      <c r="X51" s="56">
        <v>85.17</v>
      </c>
      <c r="Y51" s="56">
        <v>85.17</v>
      </c>
      <c r="Z51" s="56">
        <v>83.13</v>
      </c>
      <c r="AA51" s="56">
        <v>83.48</v>
      </c>
      <c r="AB51" s="140">
        <v>1943100</v>
      </c>
      <c r="AC51" s="56">
        <v>82.89</v>
      </c>
      <c r="AD51" s="2">
        <f t="shared" si="2"/>
        <v>2.0400000000000063</v>
      </c>
      <c r="AE51" s="201">
        <f t="shared" si="3"/>
        <v>-2.206229353468625E-2</v>
      </c>
    </row>
    <row r="52" spans="15:31" x14ac:dyDescent="0.25">
      <c r="O52" s="128">
        <v>1.01</v>
      </c>
      <c r="P52" s="128">
        <f t="shared" si="4"/>
        <v>79.8001</v>
      </c>
      <c r="Q52" s="2"/>
      <c r="R52" s="49"/>
      <c r="T52" s="13" t="s">
        <v>134</v>
      </c>
      <c r="U52" s="133" t="s">
        <v>218</v>
      </c>
      <c r="W52" s="246">
        <v>42207</v>
      </c>
      <c r="X52" s="56">
        <v>85.93</v>
      </c>
      <c r="Y52" s="56">
        <v>86.45</v>
      </c>
      <c r="Z52" s="56">
        <v>85.04</v>
      </c>
      <c r="AA52" s="56">
        <v>85.37</v>
      </c>
      <c r="AB52" s="140">
        <v>1237600</v>
      </c>
      <c r="AC52" s="56">
        <v>84.76</v>
      </c>
      <c r="AD52" s="2">
        <f t="shared" si="2"/>
        <v>1.4099999999999966</v>
      </c>
      <c r="AE52" s="201">
        <f t="shared" si="3"/>
        <v>-6.4470753721720397E-3</v>
      </c>
    </row>
    <row r="53" spans="15:31" x14ac:dyDescent="0.25">
      <c r="O53" s="128">
        <v>1</v>
      </c>
      <c r="P53" s="128">
        <f t="shared" si="4"/>
        <v>79.010000000000005</v>
      </c>
      <c r="Q53" s="2"/>
      <c r="R53" s="49"/>
      <c r="T53" s="13" t="s">
        <v>135</v>
      </c>
      <c r="U53" s="135">
        <v>1559569</v>
      </c>
      <c r="W53" s="246">
        <v>42206</v>
      </c>
      <c r="X53" s="56">
        <v>86.1</v>
      </c>
      <c r="Y53" s="56">
        <v>86.97</v>
      </c>
      <c r="Z53" s="56">
        <v>85.59</v>
      </c>
      <c r="AA53" s="56">
        <v>85.92</v>
      </c>
      <c r="AB53" s="140">
        <v>1522300</v>
      </c>
      <c r="AC53" s="56">
        <v>85.31</v>
      </c>
      <c r="AD53" s="2">
        <f t="shared" si="2"/>
        <v>1.3799999999999955</v>
      </c>
      <c r="AE53" s="201">
        <f t="shared" si="3"/>
        <v>-1.9887693027609288E-3</v>
      </c>
    </row>
    <row r="54" spans="15:31" x14ac:dyDescent="0.25">
      <c r="O54" s="128">
        <v>0.99</v>
      </c>
      <c r="P54" s="128">
        <f t="shared" si="4"/>
        <v>78.21990000000001</v>
      </c>
      <c r="Q54" s="2"/>
      <c r="R54" s="49"/>
      <c r="T54" s="13" t="s">
        <v>140</v>
      </c>
      <c r="U54" s="135">
        <v>2240850</v>
      </c>
      <c r="W54" s="246">
        <v>42205</v>
      </c>
      <c r="X54" s="56">
        <v>86.17</v>
      </c>
      <c r="Y54" s="56">
        <v>86.63</v>
      </c>
      <c r="Z54" s="56">
        <v>85.76</v>
      </c>
      <c r="AA54" s="56">
        <v>86.09</v>
      </c>
      <c r="AB54" s="140">
        <v>1270900</v>
      </c>
      <c r="AC54" s="56">
        <v>85.48</v>
      </c>
      <c r="AD54" s="2">
        <f t="shared" si="2"/>
        <v>0.86999999999999034</v>
      </c>
      <c r="AE54" s="201">
        <f t="shared" si="3"/>
        <v>1.7578811672331884E-3</v>
      </c>
    </row>
    <row r="55" spans="15:31" x14ac:dyDescent="0.25">
      <c r="O55" s="128">
        <v>0.98</v>
      </c>
      <c r="P55" s="128">
        <f t="shared" si="4"/>
        <v>77.4298</v>
      </c>
      <c r="Q55" s="2"/>
      <c r="R55" s="49"/>
      <c r="T55" s="13" t="s">
        <v>136</v>
      </c>
      <c r="U55" s="133" t="s">
        <v>247</v>
      </c>
      <c r="W55" s="246">
        <v>42202</v>
      </c>
      <c r="X55" s="56">
        <v>85.6</v>
      </c>
      <c r="Y55" s="56">
        <v>86.83</v>
      </c>
      <c r="Z55" s="56">
        <v>85.6</v>
      </c>
      <c r="AA55" s="56">
        <v>85.94</v>
      </c>
      <c r="AB55" s="140">
        <v>1906400</v>
      </c>
      <c r="AC55" s="56">
        <v>85.33</v>
      </c>
      <c r="AD55" s="2">
        <f t="shared" si="2"/>
        <v>1.230000000000004</v>
      </c>
      <c r="AE55" s="201">
        <f t="shared" si="3"/>
        <v>4.0004706436052029E-3</v>
      </c>
    </row>
    <row r="56" spans="15:31" x14ac:dyDescent="0.25">
      <c r="O56" s="128">
        <v>0.97</v>
      </c>
      <c r="P56" s="128">
        <f t="shared" si="4"/>
        <v>76.639700000000005</v>
      </c>
      <c r="T56" s="13" t="s">
        <v>141</v>
      </c>
      <c r="U56" s="133">
        <v>13.09</v>
      </c>
      <c r="W56" s="246">
        <v>42201</v>
      </c>
      <c r="X56" s="56">
        <v>86.9</v>
      </c>
      <c r="Y56" s="56">
        <v>87.68</v>
      </c>
      <c r="Z56" s="56">
        <v>85.48</v>
      </c>
      <c r="AA56" s="56">
        <v>85.6</v>
      </c>
      <c r="AB56" s="140">
        <v>1727200</v>
      </c>
      <c r="AC56" s="56">
        <v>84.99</v>
      </c>
      <c r="AD56" s="2">
        <f t="shared" si="2"/>
        <v>2.2000000000000028</v>
      </c>
      <c r="AE56" s="201">
        <f t="shared" si="3"/>
        <v>-1.5635858234885447E-2</v>
      </c>
    </row>
    <row r="57" spans="15:31" x14ac:dyDescent="0.25">
      <c r="O57" s="128">
        <v>0.96</v>
      </c>
      <c r="P57" s="128">
        <f t="shared" si="4"/>
        <v>75.849599999999995</v>
      </c>
      <c r="T57" s="13" t="s">
        <v>142</v>
      </c>
      <c r="U57" s="133">
        <v>5.84</v>
      </c>
      <c r="W57" s="246">
        <v>42200</v>
      </c>
      <c r="X57" s="56">
        <v>87.1</v>
      </c>
      <c r="Y57" s="56">
        <v>87.98</v>
      </c>
      <c r="Z57" s="56">
        <v>86.82</v>
      </c>
      <c r="AA57" s="56">
        <v>86.96</v>
      </c>
      <c r="AB57" s="140">
        <v>2807700</v>
      </c>
      <c r="AC57" s="56">
        <v>86.34</v>
      </c>
      <c r="AD57" s="2">
        <f t="shared" si="2"/>
        <v>1.1600000000000108</v>
      </c>
      <c r="AE57" s="201">
        <f t="shared" si="3"/>
        <v>2.7874564459930973E-3</v>
      </c>
    </row>
    <row r="58" spans="15:31" x14ac:dyDescent="0.25">
      <c r="O58" s="128">
        <v>0.95</v>
      </c>
      <c r="P58" s="128">
        <f t="shared" si="4"/>
        <v>75.0595</v>
      </c>
      <c r="T58" s="13" t="s">
        <v>137</v>
      </c>
      <c r="U58" s="133" t="s">
        <v>248</v>
      </c>
      <c r="W58" s="246">
        <v>42199</v>
      </c>
      <c r="X58" s="56">
        <v>86.27</v>
      </c>
      <c r="Y58" s="56">
        <v>87.17</v>
      </c>
      <c r="Z58" s="56">
        <v>85.81</v>
      </c>
      <c r="AA58" s="56">
        <v>86.72</v>
      </c>
      <c r="AB58" s="140">
        <v>3043000</v>
      </c>
      <c r="AC58" s="56">
        <v>86.1</v>
      </c>
      <c r="AD58" s="2">
        <f t="shared" si="2"/>
        <v>1.3599999999999994</v>
      </c>
      <c r="AE58" s="201">
        <f t="shared" si="3"/>
        <v>2.9120559114734768E-3</v>
      </c>
    </row>
    <row r="59" spans="15:31" x14ac:dyDescent="0.25">
      <c r="O59" s="128">
        <v>0.94</v>
      </c>
      <c r="P59" s="128">
        <f t="shared" si="4"/>
        <v>74.269400000000005</v>
      </c>
      <c r="W59" s="246">
        <v>42198</v>
      </c>
      <c r="X59" s="56">
        <v>86.95</v>
      </c>
      <c r="Y59" s="56">
        <v>87.21</v>
      </c>
      <c r="Z59" s="56">
        <v>86.17</v>
      </c>
      <c r="AA59" s="56">
        <v>86.46</v>
      </c>
      <c r="AB59" s="140">
        <v>1781500</v>
      </c>
      <c r="AC59" s="56">
        <v>85.85</v>
      </c>
      <c r="AD59" s="2">
        <f t="shared" si="2"/>
        <v>1.039999999999992</v>
      </c>
      <c r="AE59" s="201">
        <f t="shared" si="3"/>
        <v>1.2829484487986154E-3</v>
      </c>
    </row>
    <row r="60" spans="15:31" x14ac:dyDescent="0.25">
      <c r="O60" s="128">
        <v>0.93</v>
      </c>
      <c r="P60" s="128">
        <f t="shared" si="4"/>
        <v>73.479300000000009</v>
      </c>
      <c r="W60" s="246">
        <v>42195</v>
      </c>
      <c r="X60" s="56">
        <v>86.58</v>
      </c>
      <c r="Y60" s="56">
        <v>86.69</v>
      </c>
      <c r="Z60" s="56">
        <v>85.91</v>
      </c>
      <c r="AA60" s="56">
        <v>86.35</v>
      </c>
      <c r="AB60" s="140">
        <v>1627600</v>
      </c>
      <c r="AC60" s="56">
        <v>85.74</v>
      </c>
      <c r="AD60" s="2">
        <f t="shared" si="2"/>
        <v>0.78000000000000114</v>
      </c>
      <c r="AE60" s="201">
        <f t="shared" si="3"/>
        <v>8.5872250323490995E-3</v>
      </c>
    </row>
    <row r="61" spans="15:31" x14ac:dyDescent="0.25">
      <c r="O61" s="128">
        <v>0.92</v>
      </c>
      <c r="P61" s="128">
        <f t="shared" si="4"/>
        <v>72.689200000000014</v>
      </c>
      <c r="W61" s="246">
        <v>42194</v>
      </c>
      <c r="X61" s="56">
        <v>86.24</v>
      </c>
      <c r="Y61" s="56">
        <v>86.81</v>
      </c>
      <c r="Z61" s="56">
        <v>85.61</v>
      </c>
      <c r="AA61" s="56">
        <v>85.62</v>
      </c>
      <c r="AB61" s="140">
        <v>1838100</v>
      </c>
      <c r="AC61" s="56">
        <v>85.01</v>
      </c>
      <c r="AD61" s="2">
        <f t="shared" si="2"/>
        <v>1.2000000000000028</v>
      </c>
      <c r="AE61" s="201">
        <f t="shared" si="3"/>
        <v>2.5946455949994451E-3</v>
      </c>
    </row>
    <row r="62" spans="15:31" x14ac:dyDescent="0.25">
      <c r="O62" s="128">
        <v>0.91</v>
      </c>
      <c r="P62" s="128">
        <f t="shared" si="4"/>
        <v>71.899100000000004</v>
      </c>
      <c r="W62" s="246">
        <v>42193</v>
      </c>
      <c r="X62" s="56">
        <v>86.97</v>
      </c>
      <c r="Y62" s="56">
        <v>87.49</v>
      </c>
      <c r="Z62" s="56">
        <v>85.17</v>
      </c>
      <c r="AA62" s="56">
        <v>85.4</v>
      </c>
      <c r="AB62" s="140">
        <v>1986100</v>
      </c>
      <c r="AC62" s="56">
        <v>84.79</v>
      </c>
      <c r="AD62" s="2">
        <f t="shared" si="2"/>
        <v>2.3199999999999932</v>
      </c>
      <c r="AE62" s="201">
        <f t="shared" si="3"/>
        <v>-2.7637614678899025E-2</v>
      </c>
    </row>
    <row r="63" spans="15:31" x14ac:dyDescent="0.25">
      <c r="O63" s="128">
        <v>0.9</v>
      </c>
      <c r="P63" s="128">
        <f t="shared" si="4"/>
        <v>71.109000000000009</v>
      </c>
      <c r="W63" s="246">
        <v>42192</v>
      </c>
      <c r="X63" s="56">
        <v>86.9</v>
      </c>
      <c r="Y63" s="56">
        <v>88.21</v>
      </c>
      <c r="Z63" s="56">
        <v>86.12</v>
      </c>
      <c r="AA63" s="56">
        <v>87.82</v>
      </c>
      <c r="AB63" s="140">
        <v>2097900</v>
      </c>
      <c r="AC63" s="56">
        <v>87.2</v>
      </c>
      <c r="AD63" s="2">
        <f t="shared" si="2"/>
        <v>2.0899999999999892</v>
      </c>
      <c r="AE63" s="201">
        <f t="shared" si="3"/>
        <v>1.0194624652456019E-2</v>
      </c>
    </row>
    <row r="64" spans="15:31" x14ac:dyDescent="0.25">
      <c r="W64" s="246">
        <v>42191</v>
      </c>
      <c r="X64" s="56">
        <v>87.23</v>
      </c>
      <c r="Y64" s="56">
        <v>87.98</v>
      </c>
      <c r="Z64" s="56">
        <v>86.44</v>
      </c>
      <c r="AA64" s="56">
        <v>86.94</v>
      </c>
      <c r="AB64" s="140">
        <v>1466400</v>
      </c>
      <c r="AC64" s="56">
        <v>86.32</v>
      </c>
      <c r="AD64" s="2">
        <f t="shared" si="2"/>
        <v>1.5400000000000063</v>
      </c>
      <c r="AE64" s="201">
        <f t="shared" si="3"/>
        <v>-1.0205251691319805E-2</v>
      </c>
    </row>
    <row r="65" spans="23:31" x14ac:dyDescent="0.25">
      <c r="W65" s="246">
        <v>42187</v>
      </c>
      <c r="X65" s="56">
        <v>88.31</v>
      </c>
      <c r="Y65" s="56">
        <v>88.65</v>
      </c>
      <c r="Z65" s="56">
        <v>87.72</v>
      </c>
      <c r="AA65" s="56">
        <v>87.83</v>
      </c>
      <c r="AB65" s="140">
        <v>2217000</v>
      </c>
      <c r="AC65" s="56">
        <v>87.21</v>
      </c>
      <c r="AD65" s="2">
        <f t="shared" si="2"/>
        <v>0.93000000000000682</v>
      </c>
      <c r="AE65" s="201">
        <f t="shared" si="3"/>
        <v>-3.0864197530865445E-3</v>
      </c>
    </row>
    <row r="66" spans="23:31" x14ac:dyDescent="0.25">
      <c r="W66" s="246">
        <v>42186</v>
      </c>
      <c r="X66" s="56">
        <v>87.88</v>
      </c>
      <c r="Y66" s="56">
        <v>88.13</v>
      </c>
      <c r="Z66" s="56">
        <v>87.63</v>
      </c>
      <c r="AA66" s="56">
        <v>88.1</v>
      </c>
      <c r="AB66" s="140">
        <v>2323600</v>
      </c>
      <c r="AC66" s="56">
        <v>87.48</v>
      </c>
      <c r="AD66" s="2">
        <f t="shared" si="2"/>
        <v>0.5</v>
      </c>
      <c r="AE66" s="201">
        <f t="shared" si="3"/>
        <v>8.5312427945585245E-3</v>
      </c>
    </row>
    <row r="67" spans="23:31" x14ac:dyDescent="0.25">
      <c r="W67" s="246">
        <v>42185</v>
      </c>
      <c r="X67" s="56">
        <v>87.37</v>
      </c>
      <c r="Y67" s="56">
        <v>87.89</v>
      </c>
      <c r="Z67" s="56">
        <v>86.74</v>
      </c>
      <c r="AA67" s="56">
        <v>87.36</v>
      </c>
      <c r="AB67" s="140">
        <v>2404000</v>
      </c>
      <c r="AC67" s="56">
        <v>86.74</v>
      </c>
      <c r="AD67" s="2">
        <f t="shared" ref="AD67:AD69" si="5">Y67-Z67</f>
        <v>1.1500000000000057</v>
      </c>
      <c r="AE67" s="201">
        <f t="shared" ref="AE67:AE69" si="6">AC67/AC68-1</f>
        <v>4.4001852709587563E-3</v>
      </c>
    </row>
    <row r="68" spans="23:31" x14ac:dyDescent="0.25">
      <c r="W68" s="246">
        <v>42184</v>
      </c>
      <c r="X68" s="56">
        <v>88.2</v>
      </c>
      <c r="Y68" s="56">
        <v>88.67</v>
      </c>
      <c r="Z68" s="56">
        <v>86.94</v>
      </c>
      <c r="AA68" s="56">
        <v>86.98</v>
      </c>
      <c r="AB68" s="140">
        <v>1722600</v>
      </c>
      <c r="AC68" s="56">
        <v>86.36</v>
      </c>
      <c r="AD68" s="2">
        <f t="shared" si="5"/>
        <v>1.730000000000004</v>
      </c>
      <c r="AE68" s="201" t="e">
        <f t="shared" si="6"/>
        <v>#DIV/0!</v>
      </c>
    </row>
    <row r="69" spans="23:31" x14ac:dyDescent="0.25">
      <c r="W69" s="246" t="s">
        <v>153</v>
      </c>
      <c r="X69" s="56"/>
      <c r="Y69" s="56"/>
      <c r="Z69" s="56"/>
      <c r="AA69" s="56"/>
      <c r="AB69" s="13"/>
      <c r="AC69" s="56"/>
      <c r="AD69" s="2">
        <f t="shared" si="5"/>
        <v>0</v>
      </c>
      <c r="AE69" s="201" t="e">
        <f t="shared" si="6"/>
        <v>#DIV/0!</v>
      </c>
    </row>
  </sheetData>
  <conditionalFormatting sqref="Q7">
    <cfRule type="expression" dxfId="31" priority="8">
      <formula>Q7&gt;0</formula>
    </cfRule>
    <cfRule type="expression" dxfId="30" priority="9">
      <formula>Q7&lt;0</formula>
    </cfRule>
  </conditionalFormatting>
  <conditionalFormatting sqref="O43:O63">
    <cfRule type="colorScale" priority="6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P43:P63">
    <cfRule type="colorScale" priority="5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AD1">
    <cfRule type="dataBar" priority="4">
      <dataBar>
        <cfvo type="min"/>
        <cfvo type="max"/>
        <color rgb="FFFF555A"/>
      </dataBar>
      <extLst>
        <ext xmlns:x14="http://schemas.microsoft.com/office/spreadsheetml/2009/9/main" uri="{B025F937-C7B1-47D3-B67F-A62EFF666E3E}">
          <x14:id>{58BC74CE-0EDB-4A6E-AD95-68E650129263}</x14:id>
        </ext>
      </extLst>
    </cfRule>
  </conditionalFormatting>
  <conditionalFormatting sqref="AE1">
    <cfRule type="iconSet" priority="3">
      <iconSet iconSet="3Arrows">
        <cfvo type="percent" val="0"/>
        <cfvo type="num" val="0"/>
        <cfvo type="num" val="0"/>
      </iconSet>
    </cfRule>
  </conditionalFormatting>
  <conditionalFormatting sqref="AD2:AD69">
    <cfRule type="dataBar" priority="2">
      <dataBar>
        <cfvo type="min"/>
        <cfvo type="max"/>
        <color rgb="FFFF555A"/>
      </dataBar>
      <extLst>
        <ext xmlns:x14="http://schemas.microsoft.com/office/spreadsheetml/2009/9/main" uri="{B025F937-C7B1-47D3-B67F-A62EFF666E3E}">
          <x14:id>{809191E4-7AF6-48D4-AC7B-6C77A06A378B}</x14:id>
        </ext>
      </extLst>
    </cfRule>
  </conditionalFormatting>
  <conditionalFormatting sqref="AE2:AE69">
    <cfRule type="iconSet" priority="1">
      <iconSet iconSet="3Arrows">
        <cfvo type="percent" val="0"/>
        <cfvo type="num" val="0"/>
        <cfvo type="num" val="0"/>
      </iconSet>
    </cfRule>
  </conditionalFormatting>
  <hyperlinks>
    <hyperlink ref="A3" location="ACTIVE!A1" display="Back"/>
  </hyperlinks>
  <pageMargins left="0.7" right="0.7" top="0.75" bottom="0.75" header="0.3" footer="0.3"/>
  <pageSetup orientation="portrait" horizontalDpi="1200" verticalDpi="1200" r:id="rId1"/>
  <drawing r:id="rId2"/>
  <extLst>
    <ext xmlns:x14="http://schemas.microsoft.com/office/spreadsheetml/2009/9/main" uri="{78C0D931-6437-407d-A8EE-F0AAD7539E65}">
      <x14:conditionalFormattings>
        <x14:conditionalFormatting xmlns:xm="http://schemas.microsoft.com/office/excel/2006/main">
          <x14:cfRule type="dataBar" id="{58BC74CE-0EDB-4A6E-AD95-68E650129263}">
            <x14:dataBar minLength="0" maxLength="100" border="1" negativeBarBorderColorSameAsPositive="0">
              <x14:cfvo type="autoMin"/>
              <x14:cfvo type="autoMax"/>
              <x14:borderColor rgb="FFFF555A"/>
              <x14:negativeFillColor rgb="FFFF0000"/>
              <x14:negativeBorderColor rgb="FFFF0000"/>
              <x14:axisColor rgb="FF000000"/>
            </x14:dataBar>
          </x14:cfRule>
          <xm:sqref>AD1</xm:sqref>
        </x14:conditionalFormatting>
        <x14:conditionalFormatting xmlns:xm="http://schemas.microsoft.com/office/excel/2006/main">
          <x14:cfRule type="dataBar" id="{809191E4-7AF6-48D4-AC7B-6C77A06A378B}">
            <x14:dataBar minLength="0" maxLength="100" border="1" negativeBarBorderColorSameAsPositive="0">
              <x14:cfvo type="autoMin"/>
              <x14:cfvo type="autoMax"/>
              <x14:borderColor rgb="FFFF555A"/>
              <x14:negativeFillColor rgb="FFFF0000"/>
              <x14:negativeBorderColor rgb="FFFF0000"/>
              <x14:axisColor rgb="FF000000"/>
            </x14:dataBar>
          </x14:cfRule>
          <xm:sqref>AD2:AD69</xm:sqref>
        </x14:conditionalFormatting>
      </x14:conditionalFormattings>
    </ext>
  </extLst>
</worksheet>
</file>

<file path=xl/worksheets/sheet1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7"/>
  <dimension ref="A1:AE68"/>
  <sheetViews>
    <sheetView workbookViewId="0">
      <pane ySplit="1" topLeftCell="A2" activePane="bottomLeft" state="frozen"/>
      <selection activeCell="A2" sqref="A2"/>
      <selection pane="bottomLeft" activeCell="A3" sqref="A3"/>
    </sheetView>
  </sheetViews>
  <sheetFormatPr defaultRowHeight="15" x14ac:dyDescent="0.25"/>
  <cols>
    <col min="4" max="6" width="9.140625" style="2"/>
    <col min="9" max="11" width="9.140625" style="2"/>
    <col min="20" max="21" width="23.7109375" customWidth="1"/>
    <col min="23" max="23" width="12.5703125" customWidth="1"/>
    <col min="24" max="27" width="6" bestFit="1" customWidth="1"/>
    <col min="28" max="28" width="10.140625" bestFit="1" customWidth="1"/>
    <col min="29" max="29" width="10.28515625" bestFit="1" customWidth="1"/>
    <col min="30" max="30" width="13.140625" customWidth="1"/>
    <col min="31" max="31" width="12" customWidth="1"/>
  </cols>
  <sheetData>
    <row r="1" spans="1:31" s="15" customFormat="1" x14ac:dyDescent="0.25">
      <c r="A1" s="15" t="s">
        <v>1</v>
      </c>
      <c r="B1" s="15" t="s">
        <v>2</v>
      </c>
      <c r="C1" s="15" t="s">
        <v>4</v>
      </c>
      <c r="D1" s="26" t="s">
        <v>5</v>
      </c>
      <c r="E1" s="26" t="s">
        <v>116</v>
      </c>
      <c r="F1" s="26" t="s">
        <v>60</v>
      </c>
      <c r="G1" s="15" t="s">
        <v>3</v>
      </c>
      <c r="H1" s="15" t="s">
        <v>6</v>
      </c>
      <c r="I1" s="26" t="s">
        <v>7</v>
      </c>
      <c r="J1" s="26"/>
      <c r="K1" s="26" t="s">
        <v>61</v>
      </c>
      <c r="L1" s="15" t="s">
        <v>37</v>
      </c>
      <c r="M1" s="15" t="s">
        <v>38</v>
      </c>
      <c r="T1" s="15" t="s">
        <v>72</v>
      </c>
      <c r="W1" s="138" t="s">
        <v>145</v>
      </c>
      <c r="X1" s="138" t="s">
        <v>146</v>
      </c>
      <c r="Y1" s="138" t="s">
        <v>147</v>
      </c>
      <c r="Z1" s="138" t="s">
        <v>148</v>
      </c>
      <c r="AA1" s="138" t="s">
        <v>149</v>
      </c>
      <c r="AB1" s="138" t="s">
        <v>150</v>
      </c>
      <c r="AC1" s="138" t="s">
        <v>151</v>
      </c>
      <c r="AD1" s="15" t="s">
        <v>221</v>
      </c>
      <c r="AE1" s="15" t="s">
        <v>223</v>
      </c>
    </row>
    <row r="2" spans="1:31" x14ac:dyDescent="0.25">
      <c r="A2" s="6" t="s">
        <v>35</v>
      </c>
      <c r="B2" s="1">
        <v>42166</v>
      </c>
      <c r="C2" s="13">
        <v>10</v>
      </c>
      <c r="D2" s="56">
        <v>55.7</v>
      </c>
      <c r="E2" s="56">
        <v>0</v>
      </c>
      <c r="F2" s="56">
        <f>C2*D2</f>
        <v>557</v>
      </c>
      <c r="G2" s="1">
        <v>42208</v>
      </c>
      <c r="H2" s="13">
        <v>10</v>
      </c>
      <c r="I2" s="56">
        <v>56</v>
      </c>
      <c r="J2" s="56">
        <v>0.01</v>
      </c>
      <c r="K2" s="56">
        <f>H2*I2-J2</f>
        <v>559.99</v>
      </c>
      <c r="O2" s="15" t="s">
        <v>57</v>
      </c>
      <c r="Q2">
        <f>C8-H8</f>
        <v>35</v>
      </c>
      <c r="T2" s="1">
        <v>42313</v>
      </c>
      <c r="U2" t="s">
        <v>89</v>
      </c>
      <c r="W2" s="196">
        <v>42279</v>
      </c>
      <c r="X2" s="13">
        <v>42.5</v>
      </c>
      <c r="Y2" s="13">
        <v>46.49</v>
      </c>
      <c r="Z2" s="13">
        <v>42.2</v>
      </c>
      <c r="AA2" s="13">
        <v>46.38</v>
      </c>
      <c r="AB2" s="140">
        <v>1946300</v>
      </c>
      <c r="AC2" s="13">
        <v>46.38</v>
      </c>
      <c r="AD2" s="2">
        <f>Y2-Z2</f>
        <v>4.2899999999999991</v>
      </c>
      <c r="AE2" s="201">
        <f>AC2/AC3-1</f>
        <v>7.2866065232477517E-2</v>
      </c>
    </row>
    <row r="3" spans="1:31" x14ac:dyDescent="0.25">
      <c r="A3" s="28" t="s">
        <v>75</v>
      </c>
      <c r="B3" s="1">
        <v>42205</v>
      </c>
      <c r="C3" s="14">
        <v>10</v>
      </c>
      <c r="D3" s="53">
        <v>52.6</v>
      </c>
      <c r="E3" s="53">
        <v>0</v>
      </c>
      <c r="F3" s="53">
        <f>C3*D3</f>
        <v>526</v>
      </c>
      <c r="G3" s="1">
        <v>42234</v>
      </c>
      <c r="H3" s="14">
        <v>25</v>
      </c>
      <c r="I3" s="53">
        <v>50.88</v>
      </c>
      <c r="J3" s="53">
        <v>0.02</v>
      </c>
      <c r="K3" s="53">
        <f>H3*I3-J3</f>
        <v>1271.98</v>
      </c>
      <c r="O3" s="15" t="s">
        <v>58</v>
      </c>
      <c r="Q3" s="2">
        <f>(F8-K8)/Q2</f>
        <v>47.586571428571425</v>
      </c>
      <c r="W3" s="196">
        <v>42278</v>
      </c>
      <c r="X3" s="13">
        <v>42.62</v>
      </c>
      <c r="Y3" s="13">
        <v>43.9</v>
      </c>
      <c r="Z3" s="13">
        <v>41.22</v>
      </c>
      <c r="AA3" s="13">
        <v>43.23</v>
      </c>
      <c r="AB3" s="140">
        <v>1662100</v>
      </c>
      <c r="AC3" s="13">
        <v>43.23</v>
      </c>
      <c r="AD3" s="2">
        <f t="shared" ref="AD3:AD66" si="0">Y3-Z3</f>
        <v>2.6799999999999997</v>
      </c>
      <c r="AE3" s="201">
        <f t="shared" ref="AE3:AE66" si="1">AC3/AC4-1</f>
        <v>1.2175134628892526E-2</v>
      </c>
    </row>
    <row r="4" spans="1:31" x14ac:dyDescent="0.25">
      <c r="B4" s="1">
        <v>42229</v>
      </c>
      <c r="C4" s="4">
        <v>15</v>
      </c>
      <c r="D4" s="3">
        <v>50.9</v>
      </c>
      <c r="E4" s="3">
        <v>0</v>
      </c>
      <c r="F4" s="3">
        <f>C4*D4</f>
        <v>763.5</v>
      </c>
      <c r="O4" s="15" t="s">
        <v>66</v>
      </c>
      <c r="Q4" s="78">
        <v>46.38</v>
      </c>
      <c r="W4" s="196">
        <v>42277</v>
      </c>
      <c r="X4" s="13">
        <v>41.74</v>
      </c>
      <c r="Y4" s="13">
        <v>42.87</v>
      </c>
      <c r="Z4" s="13">
        <v>41.22</v>
      </c>
      <c r="AA4" s="13">
        <v>42.71</v>
      </c>
      <c r="AB4" s="140">
        <v>1355700</v>
      </c>
      <c r="AC4" s="13">
        <v>42.71</v>
      </c>
      <c r="AD4" s="2">
        <f t="shared" si="0"/>
        <v>1.6499999999999986</v>
      </c>
      <c r="AE4" s="201">
        <f t="shared" si="1"/>
        <v>4.0692007797271001E-2</v>
      </c>
    </row>
    <row r="5" spans="1:31" x14ac:dyDescent="0.25">
      <c r="B5" s="1">
        <v>42233</v>
      </c>
      <c r="C5" s="14">
        <v>15</v>
      </c>
      <c r="D5" s="53">
        <v>46.8</v>
      </c>
      <c r="E5" s="53">
        <v>0</v>
      </c>
      <c r="F5" s="53">
        <f>C5*D5</f>
        <v>702</v>
      </c>
      <c r="O5" s="15" t="s">
        <v>67</v>
      </c>
      <c r="Q5" s="3">
        <f>Q4*Q2</f>
        <v>1623.3000000000002</v>
      </c>
      <c r="W5" s="196">
        <v>42276</v>
      </c>
      <c r="X5" s="13">
        <v>40.53</v>
      </c>
      <c r="Y5" s="13">
        <v>42.3</v>
      </c>
      <c r="Z5" s="13">
        <v>40.17</v>
      </c>
      <c r="AA5" s="13">
        <v>41.04</v>
      </c>
      <c r="AB5" s="140">
        <v>1429900</v>
      </c>
      <c r="AC5" s="13">
        <v>41.04</v>
      </c>
      <c r="AD5" s="2">
        <f t="shared" si="0"/>
        <v>2.1299999999999955</v>
      </c>
      <c r="AE5" s="201">
        <f t="shared" si="1"/>
        <v>1.7352503718393475E-2</v>
      </c>
    </row>
    <row r="6" spans="1:31" x14ac:dyDescent="0.25">
      <c r="B6" s="1">
        <v>42233</v>
      </c>
      <c r="C6">
        <v>20</v>
      </c>
      <c r="D6" s="2">
        <v>47.45</v>
      </c>
      <c r="E6" s="2">
        <v>0</v>
      </c>
      <c r="F6" s="2">
        <f>C6*D6</f>
        <v>949</v>
      </c>
      <c r="O6" s="15" t="s">
        <v>64</v>
      </c>
      <c r="Q6" s="2">
        <f>Q3*Q2</f>
        <v>1665.53</v>
      </c>
      <c r="W6" s="196">
        <v>42275</v>
      </c>
      <c r="X6" s="13">
        <v>40.99</v>
      </c>
      <c r="Y6" s="13">
        <v>41.25</v>
      </c>
      <c r="Z6" s="13">
        <v>39.6</v>
      </c>
      <c r="AA6" s="13">
        <v>40.340000000000003</v>
      </c>
      <c r="AB6" s="140">
        <v>2055700</v>
      </c>
      <c r="AC6" s="13">
        <v>40.340000000000003</v>
      </c>
      <c r="AD6" s="2">
        <f t="shared" si="0"/>
        <v>1.6499999999999986</v>
      </c>
      <c r="AE6" s="201">
        <f t="shared" si="1"/>
        <v>-2.3953544640696656E-2</v>
      </c>
    </row>
    <row r="7" spans="1:31" ht="15.75" x14ac:dyDescent="0.25">
      <c r="B7" s="1"/>
      <c r="O7" s="15" t="s">
        <v>65</v>
      </c>
      <c r="Q7" s="2">
        <f>Q5-Q6</f>
        <v>-42.229999999999791</v>
      </c>
      <c r="R7" s="219" t="s">
        <v>237</v>
      </c>
      <c r="W7" s="196">
        <v>42272</v>
      </c>
      <c r="X7" s="13">
        <v>43.85</v>
      </c>
      <c r="Y7" s="13">
        <v>44</v>
      </c>
      <c r="Z7" s="13">
        <v>41</v>
      </c>
      <c r="AA7" s="13">
        <v>41.33</v>
      </c>
      <c r="AB7" s="140">
        <v>3132800</v>
      </c>
      <c r="AC7" s="13">
        <v>41.33</v>
      </c>
      <c r="AD7" s="2">
        <f t="shared" si="0"/>
        <v>3</v>
      </c>
      <c r="AE7" s="201">
        <f t="shared" si="1"/>
        <v>-3.8613631076994781E-2</v>
      </c>
    </row>
    <row r="8" spans="1:31" x14ac:dyDescent="0.25">
      <c r="A8" s="47" t="s">
        <v>87</v>
      </c>
      <c r="B8" s="18"/>
      <c r="C8" s="18">
        <f>SUM(C2:C6)</f>
        <v>70</v>
      </c>
      <c r="D8" s="23"/>
      <c r="E8" s="23"/>
      <c r="F8" s="23">
        <f>SUM(F2:F6)</f>
        <v>3497.5</v>
      </c>
      <c r="G8" s="18"/>
      <c r="H8" s="18">
        <f>SUM(H2:H4)</f>
        <v>35</v>
      </c>
      <c r="I8" s="23"/>
      <c r="J8" s="23"/>
      <c r="K8" s="23">
        <f>SUM(K2:K4)</f>
        <v>1831.97</v>
      </c>
      <c r="L8" s="18"/>
      <c r="M8" s="18"/>
      <c r="W8" s="196">
        <v>42271</v>
      </c>
      <c r="X8" s="13">
        <v>43.92</v>
      </c>
      <c r="Y8" s="13">
        <v>44.16</v>
      </c>
      <c r="Z8" s="13">
        <v>40.9</v>
      </c>
      <c r="AA8" s="13">
        <v>42.99</v>
      </c>
      <c r="AB8" s="140">
        <v>3425800</v>
      </c>
      <c r="AC8" s="13">
        <v>42.99</v>
      </c>
      <c r="AD8" s="2">
        <f t="shared" si="0"/>
        <v>3.259999999999998</v>
      </c>
      <c r="AE8" s="201">
        <f t="shared" si="1"/>
        <v>-1.80447693010507E-2</v>
      </c>
    </row>
    <row r="9" spans="1:31" x14ac:dyDescent="0.25">
      <c r="W9" s="196">
        <v>42270</v>
      </c>
      <c r="X9" s="13">
        <v>47.41</v>
      </c>
      <c r="Y9" s="13">
        <v>47.89</v>
      </c>
      <c r="Z9" s="13">
        <v>43.69</v>
      </c>
      <c r="AA9" s="13">
        <v>43.78</v>
      </c>
      <c r="AB9" s="140">
        <v>2389300</v>
      </c>
      <c r="AC9" s="13">
        <v>43.78</v>
      </c>
      <c r="AD9" s="2">
        <f t="shared" si="0"/>
        <v>4.2000000000000028</v>
      </c>
      <c r="AE9" s="201">
        <f t="shared" si="1"/>
        <v>-7.7150084317031964E-2</v>
      </c>
    </row>
    <row r="10" spans="1:31" x14ac:dyDescent="0.25">
      <c r="W10" s="196">
        <v>42269</v>
      </c>
      <c r="X10" s="13">
        <v>47.37</v>
      </c>
      <c r="Y10" s="13">
        <v>47.89</v>
      </c>
      <c r="Z10" s="13">
        <v>46.62</v>
      </c>
      <c r="AA10" s="13">
        <v>47.44</v>
      </c>
      <c r="AB10" s="140">
        <v>1042100</v>
      </c>
      <c r="AC10" s="13">
        <v>47.44</v>
      </c>
      <c r="AD10" s="2">
        <f t="shared" si="0"/>
        <v>1.2700000000000031</v>
      </c>
      <c r="AE10" s="201">
        <f t="shared" si="1"/>
        <v>-9.6033402922756084E-3</v>
      </c>
    </row>
    <row r="11" spans="1:31" x14ac:dyDescent="0.25">
      <c r="W11" s="196">
        <v>42268</v>
      </c>
      <c r="X11" s="13">
        <v>48.24</v>
      </c>
      <c r="Y11" s="13">
        <v>48.88</v>
      </c>
      <c r="Z11" s="13">
        <v>47.32</v>
      </c>
      <c r="AA11" s="13">
        <v>47.9</v>
      </c>
      <c r="AB11" s="140">
        <v>1284200</v>
      </c>
      <c r="AC11" s="13">
        <v>47.9</v>
      </c>
      <c r="AD11" s="2">
        <f t="shared" si="0"/>
        <v>1.5600000000000023</v>
      </c>
      <c r="AE11" s="201">
        <f t="shared" si="1"/>
        <v>-3.950925348305323E-3</v>
      </c>
    </row>
    <row r="12" spans="1:31" x14ac:dyDescent="0.25">
      <c r="W12" s="196">
        <v>42265</v>
      </c>
      <c r="X12" s="13">
        <v>48.02</v>
      </c>
      <c r="Y12" s="13">
        <v>48.92</v>
      </c>
      <c r="Z12" s="13">
        <v>47.81</v>
      </c>
      <c r="AA12" s="13">
        <v>48.09</v>
      </c>
      <c r="AB12" s="140">
        <v>1712800</v>
      </c>
      <c r="AC12" s="13">
        <v>48.09</v>
      </c>
      <c r="AD12" s="2">
        <f t="shared" si="0"/>
        <v>1.1099999999999994</v>
      </c>
      <c r="AE12" s="201">
        <f t="shared" si="1"/>
        <v>-8.4536082474225838E-3</v>
      </c>
    </row>
    <row r="13" spans="1:31" x14ac:dyDescent="0.25">
      <c r="W13" s="196">
        <v>42264</v>
      </c>
      <c r="X13" s="13">
        <v>48.02</v>
      </c>
      <c r="Y13" s="13">
        <v>49.65</v>
      </c>
      <c r="Z13" s="13">
        <v>47.52</v>
      </c>
      <c r="AA13" s="13">
        <v>48.5</v>
      </c>
      <c r="AB13" s="140">
        <v>1278000</v>
      </c>
      <c r="AC13" s="13">
        <v>48.5</v>
      </c>
      <c r="AD13" s="2">
        <f t="shared" si="0"/>
        <v>2.1299999999999955</v>
      </c>
      <c r="AE13" s="201">
        <f t="shared" si="1"/>
        <v>6.2240663900414717E-3</v>
      </c>
    </row>
    <row r="14" spans="1:31" x14ac:dyDescent="0.25">
      <c r="W14" s="196">
        <v>42263</v>
      </c>
      <c r="X14" s="13">
        <v>48.83</v>
      </c>
      <c r="Y14" s="13">
        <v>49.98</v>
      </c>
      <c r="Z14" s="13">
        <v>48.06</v>
      </c>
      <c r="AA14" s="13">
        <v>48.2</v>
      </c>
      <c r="AB14" s="140">
        <v>1594600</v>
      </c>
      <c r="AC14" s="13">
        <v>48.2</v>
      </c>
      <c r="AD14" s="2">
        <f t="shared" si="0"/>
        <v>1.9199999999999946</v>
      </c>
      <c r="AE14" s="201">
        <f t="shared" si="1"/>
        <v>-1.5723912599550638E-2</v>
      </c>
    </row>
    <row r="15" spans="1:31" x14ac:dyDescent="0.25">
      <c r="W15" s="196">
        <v>42262</v>
      </c>
      <c r="X15" s="13">
        <v>48.09</v>
      </c>
      <c r="Y15" s="13">
        <v>49.39</v>
      </c>
      <c r="Z15" s="13">
        <v>47.81</v>
      </c>
      <c r="AA15" s="13">
        <v>48.97</v>
      </c>
      <c r="AB15" s="140">
        <v>1273800</v>
      </c>
      <c r="AC15" s="13">
        <v>48.97</v>
      </c>
      <c r="AD15" s="2">
        <f t="shared" si="0"/>
        <v>1.5799999999999983</v>
      </c>
      <c r="AE15" s="201">
        <f t="shared" si="1"/>
        <v>1.8722696068233846E-2</v>
      </c>
    </row>
    <row r="16" spans="1:31" x14ac:dyDescent="0.25">
      <c r="W16" s="196">
        <v>42261</v>
      </c>
      <c r="X16" s="13">
        <v>47.99</v>
      </c>
      <c r="Y16" s="13">
        <v>48.67</v>
      </c>
      <c r="Z16" s="13">
        <v>47.02</v>
      </c>
      <c r="AA16" s="13">
        <v>48.07</v>
      </c>
      <c r="AB16" s="140">
        <v>1207600</v>
      </c>
      <c r="AC16" s="13">
        <v>48.07</v>
      </c>
      <c r="AD16" s="2">
        <f t="shared" si="0"/>
        <v>1.6499999999999986</v>
      </c>
      <c r="AE16" s="201">
        <f t="shared" si="1"/>
        <v>-1.4540922309929094E-3</v>
      </c>
    </row>
    <row r="17" spans="23:31" x14ac:dyDescent="0.25">
      <c r="W17" s="196">
        <v>42258</v>
      </c>
      <c r="X17" s="13">
        <v>47.55</v>
      </c>
      <c r="Y17" s="13">
        <v>48.95</v>
      </c>
      <c r="Z17" s="13">
        <v>47.45</v>
      </c>
      <c r="AA17" s="13">
        <v>48.14</v>
      </c>
      <c r="AB17" s="140">
        <v>821300</v>
      </c>
      <c r="AC17" s="13">
        <v>48.14</v>
      </c>
      <c r="AD17" s="2">
        <f t="shared" si="0"/>
        <v>1.5</v>
      </c>
      <c r="AE17" s="201">
        <f t="shared" si="1"/>
        <v>4.1562759767255208E-4</v>
      </c>
    </row>
    <row r="18" spans="23:31" x14ac:dyDescent="0.25">
      <c r="W18" s="196">
        <v>42257</v>
      </c>
      <c r="X18" s="13">
        <v>46.93</v>
      </c>
      <c r="Y18" s="13">
        <v>48.33</v>
      </c>
      <c r="Z18" s="13">
        <v>46.49</v>
      </c>
      <c r="AA18" s="13">
        <v>48.12</v>
      </c>
      <c r="AB18" s="140">
        <v>1070900</v>
      </c>
      <c r="AC18" s="13">
        <v>48.12</v>
      </c>
      <c r="AD18" s="2">
        <f t="shared" si="0"/>
        <v>1.8399999999999963</v>
      </c>
      <c r="AE18" s="201">
        <f t="shared" si="1"/>
        <v>2.1439184886435925E-2</v>
      </c>
    </row>
    <row r="19" spans="23:31" x14ac:dyDescent="0.25">
      <c r="W19" s="196">
        <v>42256</v>
      </c>
      <c r="X19" s="13">
        <v>50.09</v>
      </c>
      <c r="Y19" s="13">
        <v>50.4</v>
      </c>
      <c r="Z19" s="13">
        <v>47</v>
      </c>
      <c r="AA19" s="13">
        <v>47.11</v>
      </c>
      <c r="AB19" s="140">
        <v>2390800</v>
      </c>
      <c r="AC19" s="13">
        <v>47.11</v>
      </c>
      <c r="AD19" s="2">
        <f t="shared" si="0"/>
        <v>3.3999999999999986</v>
      </c>
      <c r="AE19" s="201">
        <f t="shared" si="1"/>
        <v>-5.9680638722554913E-2</v>
      </c>
    </row>
    <row r="20" spans="23:31" x14ac:dyDescent="0.25">
      <c r="W20" s="196">
        <v>42255</v>
      </c>
      <c r="X20" s="13">
        <v>50.26</v>
      </c>
      <c r="Y20" s="13">
        <v>50.48</v>
      </c>
      <c r="Z20" s="13">
        <v>49.49</v>
      </c>
      <c r="AA20" s="13">
        <v>50.1</v>
      </c>
      <c r="AB20" s="140">
        <v>1070400</v>
      </c>
      <c r="AC20" s="13">
        <v>50.1</v>
      </c>
      <c r="AD20" s="2">
        <f t="shared" si="0"/>
        <v>0.98999999999999488</v>
      </c>
      <c r="AE20" s="201">
        <f t="shared" si="1"/>
        <v>2.0574455082501553E-2</v>
      </c>
    </row>
    <row r="21" spans="23:31" x14ac:dyDescent="0.25">
      <c r="W21" s="196">
        <v>42251</v>
      </c>
      <c r="X21" s="13">
        <v>48.87</v>
      </c>
      <c r="Y21" s="13">
        <v>51</v>
      </c>
      <c r="Z21" s="13">
        <v>48.1</v>
      </c>
      <c r="AA21" s="13">
        <v>49.09</v>
      </c>
      <c r="AB21" s="140">
        <v>1689800</v>
      </c>
      <c r="AC21" s="13">
        <v>49.09</v>
      </c>
      <c r="AD21" s="2">
        <f t="shared" si="0"/>
        <v>2.8999999999999986</v>
      </c>
      <c r="AE21" s="201">
        <f t="shared" si="1"/>
        <v>-1.4059048001606622E-2</v>
      </c>
    </row>
    <row r="22" spans="23:31" x14ac:dyDescent="0.25">
      <c r="W22" s="196">
        <v>42250</v>
      </c>
      <c r="X22" s="13">
        <v>49.74</v>
      </c>
      <c r="Y22" s="13">
        <v>51.1</v>
      </c>
      <c r="Z22" s="13">
        <v>49.29</v>
      </c>
      <c r="AA22" s="13">
        <v>49.79</v>
      </c>
      <c r="AB22" s="140">
        <v>3107600</v>
      </c>
      <c r="AC22" s="13">
        <v>49.79</v>
      </c>
      <c r="AD22" s="2">
        <f t="shared" si="0"/>
        <v>1.8100000000000023</v>
      </c>
      <c r="AE22" s="201">
        <f t="shared" si="1"/>
        <v>7.4868474301901244E-3</v>
      </c>
    </row>
    <row r="23" spans="23:31" x14ac:dyDescent="0.25">
      <c r="W23" s="196">
        <v>42249</v>
      </c>
      <c r="X23" s="13">
        <v>47.28</v>
      </c>
      <c r="Y23" s="13">
        <v>49.46</v>
      </c>
      <c r="Z23" s="13">
        <v>46.21</v>
      </c>
      <c r="AA23" s="13">
        <v>49.42</v>
      </c>
      <c r="AB23" s="140">
        <v>1525200</v>
      </c>
      <c r="AC23" s="13">
        <v>49.42</v>
      </c>
      <c r="AD23" s="2">
        <f t="shared" si="0"/>
        <v>3.25</v>
      </c>
      <c r="AE23" s="201">
        <f t="shared" si="1"/>
        <v>7.0623916811092036E-2</v>
      </c>
    </row>
    <row r="24" spans="23:31" x14ac:dyDescent="0.25">
      <c r="W24" s="196">
        <v>42248</v>
      </c>
      <c r="X24" s="13">
        <v>47.07</v>
      </c>
      <c r="Y24" s="13">
        <v>47.6</v>
      </c>
      <c r="Z24" s="13">
        <v>46</v>
      </c>
      <c r="AA24" s="13">
        <v>46.16</v>
      </c>
      <c r="AB24" s="140">
        <v>2966700</v>
      </c>
      <c r="AC24" s="13">
        <v>46.16</v>
      </c>
      <c r="AD24" s="2">
        <f t="shared" si="0"/>
        <v>1.6000000000000014</v>
      </c>
      <c r="AE24" s="201">
        <f t="shared" si="1"/>
        <v>-4.3910521955261017E-2</v>
      </c>
    </row>
    <row r="25" spans="23:31" x14ac:dyDescent="0.25">
      <c r="W25" s="196">
        <v>42247</v>
      </c>
      <c r="X25" s="13">
        <v>47.16</v>
      </c>
      <c r="Y25" s="13">
        <v>49.35</v>
      </c>
      <c r="Z25" s="13">
        <v>46.44</v>
      </c>
      <c r="AA25" s="13">
        <v>48.28</v>
      </c>
      <c r="AB25" s="140">
        <v>1974500</v>
      </c>
      <c r="AC25" s="13">
        <v>48.28</v>
      </c>
      <c r="AD25" s="2">
        <f t="shared" si="0"/>
        <v>2.9100000000000037</v>
      </c>
      <c r="AE25" s="201">
        <f t="shared" si="1"/>
        <v>5.833333333333357E-3</v>
      </c>
    </row>
    <row r="26" spans="23:31" x14ac:dyDescent="0.25">
      <c r="W26" s="196">
        <v>42244</v>
      </c>
      <c r="X26" s="13">
        <v>46.55</v>
      </c>
      <c r="Y26" s="13">
        <v>49.68</v>
      </c>
      <c r="Z26" s="13">
        <v>46.55</v>
      </c>
      <c r="AA26" s="13">
        <v>48</v>
      </c>
      <c r="AB26" s="140">
        <v>3558000</v>
      </c>
      <c r="AC26" s="13">
        <v>48</v>
      </c>
      <c r="AD26" s="2">
        <f t="shared" si="0"/>
        <v>3.1300000000000026</v>
      </c>
      <c r="AE26" s="201">
        <f t="shared" si="1"/>
        <v>3.8286826735885793E-2</v>
      </c>
    </row>
    <row r="27" spans="23:31" x14ac:dyDescent="0.25">
      <c r="W27" s="196">
        <v>42243</v>
      </c>
      <c r="X27" s="13">
        <v>44.79</v>
      </c>
      <c r="Y27" s="13">
        <v>47.89</v>
      </c>
      <c r="Z27" s="13">
        <v>44.62</v>
      </c>
      <c r="AA27" s="13">
        <v>46.23</v>
      </c>
      <c r="AB27" s="140">
        <v>5992000</v>
      </c>
      <c r="AC27" s="13">
        <v>46.23</v>
      </c>
      <c r="AD27" s="2">
        <f t="shared" si="0"/>
        <v>3.2700000000000031</v>
      </c>
      <c r="AE27" s="201">
        <f t="shared" si="1"/>
        <v>7.3867595818815301E-2</v>
      </c>
    </row>
    <row r="28" spans="23:31" x14ac:dyDescent="0.25">
      <c r="W28" s="196">
        <v>42242</v>
      </c>
      <c r="X28" s="13">
        <v>45.55</v>
      </c>
      <c r="Y28" s="13">
        <v>45.72</v>
      </c>
      <c r="Z28" s="13">
        <v>40.06</v>
      </c>
      <c r="AA28" s="13">
        <v>43.05</v>
      </c>
      <c r="AB28" s="140">
        <v>6209600</v>
      </c>
      <c r="AC28" s="13">
        <v>43.05</v>
      </c>
      <c r="AD28" s="2">
        <f t="shared" si="0"/>
        <v>5.6599999999999966</v>
      </c>
      <c r="AE28" s="201">
        <f t="shared" si="1"/>
        <v>-1.3293605317442281E-2</v>
      </c>
    </row>
    <row r="29" spans="23:31" x14ac:dyDescent="0.25">
      <c r="W29" s="196">
        <v>42241</v>
      </c>
      <c r="X29" s="13">
        <v>47.82</v>
      </c>
      <c r="Y29" s="13">
        <v>47.82</v>
      </c>
      <c r="Z29" s="13">
        <v>43.37</v>
      </c>
      <c r="AA29" s="13">
        <v>43.63</v>
      </c>
      <c r="AB29" s="140">
        <v>4647700</v>
      </c>
      <c r="AC29" s="13">
        <v>43.63</v>
      </c>
      <c r="AD29" s="2">
        <f t="shared" si="0"/>
        <v>4.4500000000000028</v>
      </c>
      <c r="AE29" s="201">
        <f t="shared" si="1"/>
        <v>-5.4707089126965203E-3</v>
      </c>
    </row>
    <row r="30" spans="23:31" x14ac:dyDescent="0.25">
      <c r="W30" s="196">
        <v>42240</v>
      </c>
      <c r="X30" s="13">
        <v>37.11</v>
      </c>
      <c r="Y30" s="13">
        <v>48.53</v>
      </c>
      <c r="Z30" s="13">
        <v>34.65</v>
      </c>
      <c r="AA30" s="13">
        <v>43.87</v>
      </c>
      <c r="AB30" s="140">
        <v>10593700</v>
      </c>
      <c r="AC30" s="13">
        <v>43.87</v>
      </c>
      <c r="AD30" s="2">
        <f t="shared" si="0"/>
        <v>13.880000000000003</v>
      </c>
      <c r="AE30" s="201">
        <f t="shared" si="1"/>
        <v>7.0261039277872639E-2</v>
      </c>
    </row>
    <row r="31" spans="23:31" x14ac:dyDescent="0.25">
      <c r="W31" s="196">
        <v>42237</v>
      </c>
      <c r="X31" s="13">
        <v>46.1</v>
      </c>
      <c r="Y31" s="13">
        <v>46.3</v>
      </c>
      <c r="Z31" s="13">
        <v>40.75</v>
      </c>
      <c r="AA31" s="13">
        <v>40.99</v>
      </c>
      <c r="AB31" s="140">
        <v>13138100</v>
      </c>
      <c r="AC31" s="13">
        <v>40.99</v>
      </c>
      <c r="AD31" s="2">
        <f t="shared" si="0"/>
        <v>5.5499999999999972</v>
      </c>
      <c r="AE31" s="201">
        <f t="shared" si="1"/>
        <v>-0.12750106428267338</v>
      </c>
    </row>
    <row r="32" spans="23:31" x14ac:dyDescent="0.25">
      <c r="W32" s="196">
        <v>42236</v>
      </c>
      <c r="X32" s="13">
        <v>48.6</v>
      </c>
      <c r="Y32" s="13">
        <v>49.07</v>
      </c>
      <c r="Z32" s="13">
        <v>46.58</v>
      </c>
      <c r="AA32" s="13">
        <v>46.98</v>
      </c>
      <c r="AB32" s="140">
        <v>2236600</v>
      </c>
      <c r="AC32" s="13">
        <v>46.98</v>
      </c>
      <c r="AD32" s="2">
        <f t="shared" si="0"/>
        <v>2.490000000000002</v>
      </c>
      <c r="AE32" s="201">
        <f t="shared" si="1"/>
        <v>-4.4733631557543729E-2</v>
      </c>
    </row>
    <row r="33" spans="15:31" x14ac:dyDescent="0.25">
      <c r="W33" s="196">
        <v>42235</v>
      </c>
      <c r="X33" s="13">
        <v>50</v>
      </c>
      <c r="Y33" s="13">
        <v>50.62</v>
      </c>
      <c r="Z33" s="13">
        <v>48.4</v>
      </c>
      <c r="AA33" s="13">
        <v>49.18</v>
      </c>
      <c r="AB33" s="140">
        <v>1804500</v>
      </c>
      <c r="AC33" s="13">
        <v>49.18</v>
      </c>
      <c r="AD33" s="2">
        <f t="shared" si="0"/>
        <v>2.2199999999999989</v>
      </c>
      <c r="AE33" s="201">
        <f t="shared" si="1"/>
        <v>-2.8447254049782655E-2</v>
      </c>
    </row>
    <row r="34" spans="15:31" x14ac:dyDescent="0.25">
      <c r="W34" s="196">
        <v>42234</v>
      </c>
      <c r="X34" s="13">
        <v>49.55</v>
      </c>
      <c r="Y34" s="13">
        <v>50.75</v>
      </c>
      <c r="Z34" s="13">
        <v>49.28</v>
      </c>
      <c r="AA34" s="13">
        <v>50.62</v>
      </c>
      <c r="AB34" s="140">
        <v>1679700</v>
      </c>
      <c r="AC34" s="13">
        <v>50.62</v>
      </c>
      <c r="AD34" s="2">
        <f t="shared" si="0"/>
        <v>1.4699999999999989</v>
      </c>
      <c r="AE34" s="201">
        <f t="shared" si="1"/>
        <v>1.361633960752906E-2</v>
      </c>
    </row>
    <row r="35" spans="15:31" x14ac:dyDescent="0.25">
      <c r="W35" s="196">
        <v>42233</v>
      </c>
      <c r="X35" s="13">
        <v>48.7</v>
      </c>
      <c r="Y35" s="13">
        <v>49.95</v>
      </c>
      <c r="Z35" s="13">
        <v>47.26</v>
      </c>
      <c r="AA35" s="13">
        <v>49.94</v>
      </c>
      <c r="AB35" s="140">
        <v>2586400</v>
      </c>
      <c r="AC35" s="13">
        <v>49.94</v>
      </c>
      <c r="AD35" s="2">
        <f t="shared" si="0"/>
        <v>2.6900000000000048</v>
      </c>
      <c r="AE35" s="201">
        <f t="shared" si="1"/>
        <v>2.3150993648842322E-2</v>
      </c>
    </row>
    <row r="36" spans="15:31" x14ac:dyDescent="0.25">
      <c r="W36" s="196">
        <v>42230</v>
      </c>
      <c r="X36" s="13">
        <v>50.01</v>
      </c>
      <c r="Y36" s="13">
        <v>50.66</v>
      </c>
      <c r="Z36" s="13">
        <v>47.79</v>
      </c>
      <c r="AA36" s="13">
        <v>48.81</v>
      </c>
      <c r="AB36" s="140">
        <v>2057000</v>
      </c>
      <c r="AC36" s="13">
        <v>48.81</v>
      </c>
      <c r="AD36" s="2">
        <f t="shared" si="0"/>
        <v>2.8699999999999974</v>
      </c>
      <c r="AE36" s="201">
        <f t="shared" si="1"/>
        <v>-2.4970035956851766E-2</v>
      </c>
    </row>
    <row r="37" spans="15:31" x14ac:dyDescent="0.25">
      <c r="W37" s="196">
        <v>42229</v>
      </c>
      <c r="X37" s="13">
        <v>50.25</v>
      </c>
      <c r="Y37" s="13">
        <v>51.32</v>
      </c>
      <c r="Z37" s="13">
        <v>49.44</v>
      </c>
      <c r="AA37" s="13">
        <v>50.06</v>
      </c>
      <c r="AB37" s="140">
        <v>2038100</v>
      </c>
      <c r="AC37" s="13">
        <v>50.06</v>
      </c>
      <c r="AD37" s="2">
        <f t="shared" si="0"/>
        <v>1.8800000000000026</v>
      </c>
      <c r="AE37" s="201">
        <f t="shared" si="1"/>
        <v>-1.5729453401494231E-2</v>
      </c>
    </row>
    <row r="38" spans="15:31" x14ac:dyDescent="0.25">
      <c r="W38" s="196">
        <v>42228</v>
      </c>
      <c r="X38" s="13">
        <v>48.5</v>
      </c>
      <c r="Y38" s="13">
        <v>51.25</v>
      </c>
      <c r="Z38" s="13">
        <v>46.15</v>
      </c>
      <c r="AA38" s="13">
        <v>50.86</v>
      </c>
      <c r="AB38" s="140">
        <v>5697500</v>
      </c>
      <c r="AC38" s="13">
        <v>50.86</v>
      </c>
      <c r="AD38" s="2">
        <f t="shared" si="0"/>
        <v>5.1000000000000014</v>
      </c>
      <c r="AE38" s="201">
        <f t="shared" si="1"/>
        <v>4.2426726788276303E-2</v>
      </c>
    </row>
    <row r="39" spans="15:31" x14ac:dyDescent="0.25">
      <c r="W39" s="196">
        <v>42227</v>
      </c>
      <c r="X39" s="13">
        <v>50.58</v>
      </c>
      <c r="Y39" s="13">
        <v>50.8</v>
      </c>
      <c r="Z39" s="13">
        <v>48.75</v>
      </c>
      <c r="AA39" s="13">
        <v>48.79</v>
      </c>
      <c r="AB39" s="140">
        <v>3348700</v>
      </c>
      <c r="AC39" s="13">
        <v>48.79</v>
      </c>
      <c r="AD39" s="2">
        <f t="shared" si="0"/>
        <v>2.0499999999999972</v>
      </c>
      <c r="AE39" s="201">
        <f t="shared" si="1"/>
        <v>-4.6511627906976827E-2</v>
      </c>
    </row>
    <row r="40" spans="15:31" x14ac:dyDescent="0.25">
      <c r="W40" s="196">
        <v>42226</v>
      </c>
      <c r="X40" s="13">
        <v>53.02</v>
      </c>
      <c r="Y40" s="13">
        <v>53.09</v>
      </c>
      <c r="Z40" s="13">
        <v>50.76</v>
      </c>
      <c r="AA40" s="13">
        <v>51.17</v>
      </c>
      <c r="AB40" s="140">
        <v>3572300</v>
      </c>
      <c r="AC40" s="13">
        <v>51.17</v>
      </c>
      <c r="AD40" s="2">
        <f t="shared" si="0"/>
        <v>2.3300000000000054</v>
      </c>
      <c r="AE40" s="201">
        <f t="shared" si="1"/>
        <v>-2.066985645933006E-2</v>
      </c>
    </row>
    <row r="41" spans="15:31" x14ac:dyDescent="0.25">
      <c r="O41" s="49"/>
      <c r="W41" s="196">
        <v>42223</v>
      </c>
      <c r="X41" s="13">
        <v>55.22</v>
      </c>
      <c r="Y41" s="13">
        <v>55.28</v>
      </c>
      <c r="Z41" s="13">
        <v>50.25</v>
      </c>
      <c r="AA41" s="13">
        <v>52.25</v>
      </c>
      <c r="AB41" s="140">
        <v>6549400</v>
      </c>
      <c r="AC41" s="13">
        <v>52.25</v>
      </c>
      <c r="AD41" s="2">
        <f t="shared" si="0"/>
        <v>5.0300000000000011</v>
      </c>
      <c r="AE41" s="201">
        <f t="shared" si="1"/>
        <v>-5.5836646187206407E-2</v>
      </c>
    </row>
    <row r="42" spans="15:31" ht="20.25" thickBot="1" x14ac:dyDescent="0.35">
      <c r="O42" s="272" t="s">
        <v>83</v>
      </c>
      <c r="P42" s="272"/>
      <c r="Q42" s="49"/>
      <c r="T42" s="136" t="s">
        <v>144</v>
      </c>
      <c r="W42" s="196">
        <v>42222</v>
      </c>
      <c r="X42" s="13">
        <v>60</v>
      </c>
      <c r="Y42" s="13">
        <v>60.6</v>
      </c>
      <c r="Z42" s="13">
        <v>54.51</v>
      </c>
      <c r="AA42" s="13">
        <v>55.34</v>
      </c>
      <c r="AB42" s="140">
        <v>4944000</v>
      </c>
      <c r="AC42" s="13">
        <v>55.34</v>
      </c>
      <c r="AD42" s="2">
        <f t="shared" si="0"/>
        <v>6.0900000000000034</v>
      </c>
      <c r="AE42" s="201">
        <f t="shared" si="1"/>
        <v>-8.0272561076948579E-2</v>
      </c>
    </row>
    <row r="43" spans="15:31" ht="15.75" thickTop="1" x14ac:dyDescent="0.25">
      <c r="O43" s="128">
        <v>1.1000000000000001</v>
      </c>
      <c r="P43" s="128">
        <f>O43*$Q$4</f>
        <v>51.018000000000008</v>
      </c>
      <c r="Q43" s="49"/>
      <c r="T43" s="191" t="s">
        <v>126</v>
      </c>
      <c r="U43" s="143">
        <v>43.23</v>
      </c>
      <c r="W43" s="196">
        <v>42221</v>
      </c>
      <c r="X43" s="13">
        <v>59.5</v>
      </c>
      <c r="Y43" s="13">
        <v>61.72</v>
      </c>
      <c r="Z43" s="13">
        <v>59</v>
      </c>
      <c r="AA43" s="13">
        <v>60.17</v>
      </c>
      <c r="AB43" s="140">
        <v>3702600</v>
      </c>
      <c r="AC43" s="13">
        <v>60.17</v>
      </c>
      <c r="AD43" s="2">
        <f t="shared" si="0"/>
        <v>2.7199999999999989</v>
      </c>
      <c r="AE43" s="201">
        <f t="shared" si="1"/>
        <v>1.9830508474576236E-2</v>
      </c>
    </row>
    <row r="44" spans="15:31" x14ac:dyDescent="0.25">
      <c r="O44" s="128">
        <v>1.0900000000000001</v>
      </c>
      <c r="P44" s="128">
        <f t="shared" ref="P44:P63" si="2">O44*$Q$4</f>
        <v>50.554200000000009</v>
      </c>
      <c r="Q44" s="49"/>
      <c r="T44" s="138" t="s">
        <v>127</v>
      </c>
      <c r="U44" s="133">
        <v>42.5</v>
      </c>
      <c r="W44" s="196">
        <v>42220</v>
      </c>
      <c r="X44" s="13">
        <v>57.78</v>
      </c>
      <c r="Y44" s="13">
        <v>59.35</v>
      </c>
      <c r="Z44" s="13">
        <v>57.2</v>
      </c>
      <c r="AA44" s="13">
        <v>59</v>
      </c>
      <c r="AB44" s="140">
        <v>2470000</v>
      </c>
      <c r="AC44" s="13">
        <v>59</v>
      </c>
      <c r="AD44" s="2">
        <f t="shared" si="0"/>
        <v>2.1499999999999986</v>
      </c>
      <c r="AE44" s="201">
        <f t="shared" si="1"/>
        <v>1.8646408839779083E-2</v>
      </c>
    </row>
    <row r="45" spans="15:31" x14ac:dyDescent="0.25">
      <c r="O45" s="128">
        <v>1.08</v>
      </c>
      <c r="P45" s="128">
        <f t="shared" si="2"/>
        <v>50.09040000000001</v>
      </c>
      <c r="Q45" s="49"/>
      <c r="T45" s="138" t="s">
        <v>128</v>
      </c>
      <c r="U45" s="133" t="s">
        <v>336</v>
      </c>
      <c r="W45" s="196">
        <v>42219</v>
      </c>
      <c r="X45" s="13">
        <v>58.17</v>
      </c>
      <c r="Y45" s="13">
        <v>58.25</v>
      </c>
      <c r="Z45" s="13">
        <v>56.64</v>
      </c>
      <c r="AA45" s="13">
        <v>57.92</v>
      </c>
      <c r="AB45" s="140">
        <v>2177700</v>
      </c>
      <c r="AC45" s="13">
        <v>57.92</v>
      </c>
      <c r="AD45" s="2">
        <f t="shared" si="0"/>
        <v>1.6099999999999994</v>
      </c>
      <c r="AE45" s="201">
        <f t="shared" si="1"/>
        <v>-1.3793103448275223E-3</v>
      </c>
    </row>
    <row r="46" spans="15:31" x14ac:dyDescent="0.25">
      <c r="O46" s="128">
        <v>1.07</v>
      </c>
      <c r="P46" s="128">
        <f t="shared" si="2"/>
        <v>49.626600000000003</v>
      </c>
      <c r="Q46" s="128"/>
      <c r="T46" s="138" t="s">
        <v>129</v>
      </c>
      <c r="U46" s="133" t="s">
        <v>337</v>
      </c>
      <c r="W46" s="196">
        <v>42216</v>
      </c>
      <c r="X46" s="13">
        <v>59.4</v>
      </c>
      <c r="Y46" s="13">
        <v>59.73</v>
      </c>
      <c r="Z46" s="13">
        <v>57.59</v>
      </c>
      <c r="AA46" s="13">
        <v>58</v>
      </c>
      <c r="AB46" s="140">
        <v>2491100</v>
      </c>
      <c r="AC46" s="13">
        <v>58</v>
      </c>
      <c r="AD46" s="2">
        <f t="shared" si="0"/>
        <v>2.1399999999999935</v>
      </c>
      <c r="AE46" s="201">
        <f t="shared" si="1"/>
        <v>-2.6518966096005347E-2</v>
      </c>
    </row>
    <row r="47" spans="15:31" x14ac:dyDescent="0.25">
      <c r="O47" s="128">
        <v>1.06</v>
      </c>
      <c r="P47" s="128">
        <f t="shared" si="2"/>
        <v>49.162800000000004</v>
      </c>
      <c r="Q47" s="128"/>
      <c r="T47" s="138" t="s">
        <v>130</v>
      </c>
      <c r="U47" s="133">
        <v>76.5</v>
      </c>
      <c r="W47" s="196">
        <v>42215</v>
      </c>
      <c r="X47" s="13">
        <v>59.32</v>
      </c>
      <c r="Y47" s="13">
        <v>59.9</v>
      </c>
      <c r="Z47" s="13">
        <v>55.68</v>
      </c>
      <c r="AA47" s="13">
        <v>59.58</v>
      </c>
      <c r="AB47" s="140">
        <v>4136100</v>
      </c>
      <c r="AC47" s="13">
        <v>59.58</v>
      </c>
      <c r="AD47" s="2">
        <f t="shared" si="0"/>
        <v>4.2199999999999989</v>
      </c>
      <c r="AE47" s="201">
        <f t="shared" si="1"/>
        <v>2.635658914728678E-2</v>
      </c>
    </row>
    <row r="48" spans="15:31" x14ac:dyDescent="0.25">
      <c r="O48" s="128">
        <v>1.05</v>
      </c>
      <c r="P48" s="128">
        <f t="shared" si="2"/>
        <v>48.699000000000005</v>
      </c>
      <c r="Q48" s="128"/>
      <c r="T48" s="138" t="s">
        <v>131</v>
      </c>
      <c r="U48" s="133">
        <v>3.0896599999999999</v>
      </c>
      <c r="W48" s="196">
        <v>42214</v>
      </c>
      <c r="X48" s="13">
        <v>56.07</v>
      </c>
      <c r="Y48" s="13">
        <v>58.22</v>
      </c>
      <c r="Z48" s="13">
        <v>55.79</v>
      </c>
      <c r="AA48" s="13">
        <v>58.05</v>
      </c>
      <c r="AB48" s="140">
        <v>3354000</v>
      </c>
      <c r="AC48" s="13">
        <v>58.05</v>
      </c>
      <c r="AD48" s="2">
        <f t="shared" si="0"/>
        <v>2.4299999999999997</v>
      </c>
      <c r="AE48" s="201">
        <f t="shared" si="1"/>
        <v>3.6052114938425861E-2</v>
      </c>
    </row>
    <row r="49" spans="15:31" x14ac:dyDescent="0.25">
      <c r="O49" s="128">
        <v>1.04</v>
      </c>
      <c r="P49" s="128">
        <f t="shared" si="2"/>
        <v>48.235200000000006</v>
      </c>
      <c r="Q49" s="128"/>
      <c r="T49" s="138" t="s">
        <v>157</v>
      </c>
      <c r="U49" s="133" t="s">
        <v>260</v>
      </c>
      <c r="W49" s="196">
        <v>42213</v>
      </c>
      <c r="X49" s="13">
        <v>54.37</v>
      </c>
      <c r="Y49" s="13">
        <v>56.06</v>
      </c>
      <c r="Z49" s="13">
        <v>53.58</v>
      </c>
      <c r="AA49" s="13">
        <v>56.03</v>
      </c>
      <c r="AB49" s="140">
        <v>2087100</v>
      </c>
      <c r="AC49" s="13">
        <v>56.03</v>
      </c>
      <c r="AD49" s="2">
        <f t="shared" si="0"/>
        <v>2.480000000000004</v>
      </c>
      <c r="AE49" s="201">
        <f t="shared" si="1"/>
        <v>2.4501737063448603E-2</v>
      </c>
    </row>
    <row r="50" spans="15:31" x14ac:dyDescent="0.25">
      <c r="O50" s="128">
        <v>1.03</v>
      </c>
      <c r="P50" s="128">
        <f t="shared" si="2"/>
        <v>47.771400000000007</v>
      </c>
      <c r="Q50" s="128"/>
      <c r="T50" s="138"/>
      <c r="U50" s="133"/>
      <c r="W50" s="196">
        <v>42212</v>
      </c>
      <c r="X50" s="13">
        <v>53.95</v>
      </c>
      <c r="Y50" s="13">
        <v>54.88</v>
      </c>
      <c r="Z50" s="13">
        <v>53.25</v>
      </c>
      <c r="AA50" s="13">
        <v>54.69</v>
      </c>
      <c r="AB50" s="140">
        <v>1390500</v>
      </c>
      <c r="AC50" s="13">
        <v>54.69</v>
      </c>
      <c r="AD50" s="2">
        <f t="shared" si="0"/>
        <v>1.6300000000000026</v>
      </c>
      <c r="AE50" s="201">
        <f t="shared" si="1"/>
        <v>1.2815818381546329E-3</v>
      </c>
    </row>
    <row r="51" spans="15:31" x14ac:dyDescent="0.25">
      <c r="O51" s="128">
        <v>1.02</v>
      </c>
      <c r="P51" s="128">
        <f t="shared" si="2"/>
        <v>47.307600000000001</v>
      </c>
      <c r="Q51" s="128"/>
      <c r="T51" s="138" t="s">
        <v>133</v>
      </c>
      <c r="U51" s="133" t="s">
        <v>338</v>
      </c>
      <c r="W51" s="196">
        <v>42209</v>
      </c>
      <c r="X51" s="13">
        <v>55.2</v>
      </c>
      <c r="Y51" s="13">
        <v>55.75</v>
      </c>
      <c r="Z51" s="13">
        <v>53.88</v>
      </c>
      <c r="AA51" s="13">
        <v>54.62</v>
      </c>
      <c r="AB51" s="140">
        <v>2260000</v>
      </c>
      <c r="AC51" s="13">
        <v>54.62</v>
      </c>
      <c r="AD51" s="2">
        <f t="shared" si="0"/>
        <v>1.8699999999999974</v>
      </c>
      <c r="AE51" s="201">
        <f t="shared" si="1"/>
        <v>1.7700763927706253E-2</v>
      </c>
    </row>
    <row r="52" spans="15:31" x14ac:dyDescent="0.25">
      <c r="O52" s="128">
        <v>1.01</v>
      </c>
      <c r="P52" s="128">
        <f t="shared" si="2"/>
        <v>46.843800000000002</v>
      </c>
      <c r="Q52" s="128"/>
      <c r="T52" s="138" t="s">
        <v>134</v>
      </c>
      <c r="U52" s="133" t="s">
        <v>339</v>
      </c>
      <c r="W52" s="196">
        <v>42208</v>
      </c>
      <c r="X52" s="13">
        <v>55.49</v>
      </c>
      <c r="Y52" s="13">
        <v>56.1</v>
      </c>
      <c r="Z52" s="13">
        <v>53.35</v>
      </c>
      <c r="AA52" s="13">
        <v>53.67</v>
      </c>
      <c r="AB52" s="140">
        <v>1878100</v>
      </c>
      <c r="AC52" s="13">
        <v>53.67</v>
      </c>
      <c r="AD52" s="2">
        <f t="shared" si="0"/>
        <v>2.75</v>
      </c>
      <c r="AE52" s="201">
        <f t="shared" si="1"/>
        <v>-3.0527456647398754E-2</v>
      </c>
    </row>
    <row r="53" spans="15:31" x14ac:dyDescent="0.25">
      <c r="O53" s="128">
        <v>1</v>
      </c>
      <c r="P53" s="128">
        <f t="shared" si="2"/>
        <v>46.38</v>
      </c>
      <c r="Q53" s="128"/>
      <c r="T53" s="138" t="s">
        <v>135</v>
      </c>
      <c r="U53" s="135">
        <v>1948593</v>
      </c>
      <c r="W53" s="196">
        <v>42207</v>
      </c>
      <c r="X53" s="13">
        <v>55.9</v>
      </c>
      <c r="Y53" s="13">
        <v>56.44</v>
      </c>
      <c r="Z53" s="13">
        <v>55.31</v>
      </c>
      <c r="AA53" s="13">
        <v>55.36</v>
      </c>
      <c r="AB53" s="140">
        <v>1544400</v>
      </c>
      <c r="AC53" s="13">
        <v>55.36</v>
      </c>
      <c r="AD53" s="2">
        <f t="shared" si="0"/>
        <v>1.1299999999999955</v>
      </c>
      <c r="AE53" s="201">
        <f t="shared" si="1"/>
        <v>-1.4946619217081958E-2</v>
      </c>
    </row>
    <row r="54" spans="15:31" x14ac:dyDescent="0.25">
      <c r="O54" s="128">
        <v>0.99</v>
      </c>
      <c r="P54" s="128">
        <f t="shared" si="2"/>
        <v>45.916200000000003</v>
      </c>
      <c r="Q54" s="128"/>
      <c r="T54" s="138" t="s">
        <v>140</v>
      </c>
      <c r="U54" s="135">
        <v>2741920</v>
      </c>
      <c r="W54" s="196">
        <v>42206</v>
      </c>
      <c r="X54" s="13">
        <v>56</v>
      </c>
      <c r="Y54" s="13">
        <v>56.59</v>
      </c>
      <c r="Z54" s="13">
        <v>55.12</v>
      </c>
      <c r="AA54" s="13">
        <v>56.2</v>
      </c>
      <c r="AB54" s="140">
        <v>1787200</v>
      </c>
      <c r="AC54" s="13">
        <v>56.2</v>
      </c>
      <c r="AD54" s="2">
        <f t="shared" si="0"/>
        <v>1.470000000000006</v>
      </c>
      <c r="AE54" s="201">
        <f t="shared" si="1"/>
        <v>7.710238479469167E-3</v>
      </c>
    </row>
    <row r="55" spans="15:31" x14ac:dyDescent="0.25">
      <c r="O55" s="128">
        <v>0.98</v>
      </c>
      <c r="P55" s="128">
        <f t="shared" si="2"/>
        <v>45.452400000000004</v>
      </c>
      <c r="Q55" s="128"/>
      <c r="T55" s="138" t="s">
        <v>136</v>
      </c>
      <c r="U55" s="133" t="s">
        <v>340</v>
      </c>
      <c r="W55" s="196">
        <v>42205</v>
      </c>
      <c r="X55" s="13">
        <v>55.01</v>
      </c>
      <c r="Y55" s="13">
        <v>56.96</v>
      </c>
      <c r="Z55" s="13">
        <v>53.76</v>
      </c>
      <c r="AA55" s="13">
        <v>55.77</v>
      </c>
      <c r="AB55" s="140">
        <v>4765900</v>
      </c>
      <c r="AC55" s="13">
        <v>55.77</v>
      </c>
      <c r="AD55" s="2">
        <f t="shared" si="0"/>
        <v>3.2000000000000028</v>
      </c>
      <c r="AE55" s="201">
        <f t="shared" si="1"/>
        <v>6.9415148609779598E-2</v>
      </c>
    </row>
    <row r="56" spans="15:31" x14ac:dyDescent="0.25">
      <c r="O56" s="128">
        <v>0.97</v>
      </c>
      <c r="P56" s="128">
        <f t="shared" si="2"/>
        <v>44.988599999999998</v>
      </c>
      <c r="Q56" s="128"/>
      <c r="T56" s="138" t="s">
        <v>141</v>
      </c>
      <c r="U56" s="133" t="s">
        <v>226</v>
      </c>
      <c r="W56" s="196">
        <v>42202</v>
      </c>
      <c r="X56" s="13">
        <v>52.8</v>
      </c>
      <c r="Y56" s="13">
        <v>53.16</v>
      </c>
      <c r="Z56" s="13">
        <v>51.62</v>
      </c>
      <c r="AA56" s="13">
        <v>52.15</v>
      </c>
      <c r="AB56" s="140">
        <v>1553400</v>
      </c>
      <c r="AC56" s="13">
        <v>52.15</v>
      </c>
      <c r="AD56" s="2">
        <f t="shared" si="0"/>
        <v>1.5399999999999991</v>
      </c>
      <c r="AE56" s="201">
        <f t="shared" si="1"/>
        <v>-1.2310606060606077E-2</v>
      </c>
    </row>
    <row r="57" spans="15:31" x14ac:dyDescent="0.25">
      <c r="O57" s="128">
        <v>0.96</v>
      </c>
      <c r="P57" s="128">
        <f t="shared" si="2"/>
        <v>44.524799999999999</v>
      </c>
      <c r="Q57" s="128"/>
      <c r="T57" s="138" t="s">
        <v>142</v>
      </c>
      <c r="U57" s="133">
        <v>-0.28999999999999998</v>
      </c>
      <c r="W57" s="196">
        <v>42201</v>
      </c>
      <c r="X57" s="13">
        <v>52.81</v>
      </c>
      <c r="Y57" s="13">
        <v>53.33</v>
      </c>
      <c r="Z57" s="13">
        <v>52.52</v>
      </c>
      <c r="AA57" s="13">
        <v>52.8</v>
      </c>
      <c r="AB57" s="140">
        <v>1269100</v>
      </c>
      <c r="AC57" s="13">
        <v>52.8</v>
      </c>
      <c r="AD57" s="2">
        <f t="shared" si="0"/>
        <v>0.80999999999999517</v>
      </c>
      <c r="AE57" s="201">
        <f t="shared" si="1"/>
        <v>4.9486105824134707E-3</v>
      </c>
    </row>
    <row r="58" spans="15:31" x14ac:dyDescent="0.25">
      <c r="O58" s="128">
        <v>0.95</v>
      </c>
      <c r="P58" s="128">
        <f t="shared" si="2"/>
        <v>44.061</v>
      </c>
      <c r="Q58" s="128"/>
      <c r="T58" s="138" t="s">
        <v>137</v>
      </c>
      <c r="U58" s="133" t="s">
        <v>160</v>
      </c>
      <c r="W58" s="196">
        <v>42200</v>
      </c>
      <c r="X58" s="13">
        <v>54.17</v>
      </c>
      <c r="Y58" s="13">
        <v>54.32</v>
      </c>
      <c r="Z58" s="13">
        <v>52.31</v>
      </c>
      <c r="AA58" s="13">
        <v>52.54</v>
      </c>
      <c r="AB58" s="140">
        <v>1585600</v>
      </c>
      <c r="AC58" s="13">
        <v>52.54</v>
      </c>
      <c r="AD58" s="2">
        <f t="shared" si="0"/>
        <v>2.009999999999998</v>
      </c>
      <c r="AE58" s="201">
        <f t="shared" si="1"/>
        <v>-3.1699225949133769E-2</v>
      </c>
    </row>
    <row r="59" spans="15:31" x14ac:dyDescent="0.25">
      <c r="O59" s="128">
        <v>0.94</v>
      </c>
      <c r="P59" s="128">
        <f t="shared" si="2"/>
        <v>43.597200000000001</v>
      </c>
      <c r="Q59" s="128"/>
      <c r="W59" s="196">
        <v>42199</v>
      </c>
      <c r="X59" s="13">
        <v>53.41</v>
      </c>
      <c r="Y59" s="13">
        <v>55</v>
      </c>
      <c r="Z59" s="13">
        <v>53.1</v>
      </c>
      <c r="AA59" s="13">
        <v>54.26</v>
      </c>
      <c r="AB59" s="140">
        <v>1753000</v>
      </c>
      <c r="AC59" s="13">
        <v>54.26</v>
      </c>
      <c r="AD59" s="2">
        <f t="shared" si="0"/>
        <v>1.8999999999999986</v>
      </c>
      <c r="AE59" s="201">
        <f t="shared" si="1"/>
        <v>1.629518636448779E-2</v>
      </c>
    </row>
    <row r="60" spans="15:31" x14ac:dyDescent="0.25">
      <c r="O60" s="128">
        <v>0.93</v>
      </c>
      <c r="P60" s="128">
        <f t="shared" si="2"/>
        <v>43.133400000000002</v>
      </c>
      <c r="Q60" s="128"/>
      <c r="W60" s="196">
        <v>42198</v>
      </c>
      <c r="X60" s="13">
        <v>53.31</v>
      </c>
      <c r="Y60" s="13">
        <v>53.93</v>
      </c>
      <c r="Z60" s="13">
        <v>52.79</v>
      </c>
      <c r="AA60" s="13">
        <v>53.39</v>
      </c>
      <c r="AB60" s="140">
        <v>1620100</v>
      </c>
      <c r="AC60" s="13">
        <v>53.39</v>
      </c>
      <c r="AD60" s="2">
        <f t="shared" si="0"/>
        <v>1.1400000000000006</v>
      </c>
      <c r="AE60" s="201">
        <f t="shared" si="1"/>
        <v>7.3584905660377675E-3</v>
      </c>
    </row>
    <row r="61" spans="15:31" x14ac:dyDescent="0.25">
      <c r="O61" s="128">
        <v>0.92</v>
      </c>
      <c r="P61" s="128">
        <f t="shared" si="2"/>
        <v>42.669600000000003</v>
      </c>
      <c r="Q61" s="128"/>
      <c r="W61" s="196">
        <v>42195</v>
      </c>
      <c r="X61" s="13">
        <v>52.8</v>
      </c>
      <c r="Y61" s="13">
        <v>53.19</v>
      </c>
      <c r="Z61" s="13">
        <v>52.15</v>
      </c>
      <c r="AA61" s="13">
        <v>53</v>
      </c>
      <c r="AB61" s="140">
        <v>1203100</v>
      </c>
      <c r="AC61" s="13">
        <v>53</v>
      </c>
      <c r="AD61" s="2">
        <f t="shared" si="0"/>
        <v>1.0399999999999991</v>
      </c>
      <c r="AE61" s="201">
        <f t="shared" si="1"/>
        <v>1.9622931896883467E-2</v>
      </c>
    </row>
    <row r="62" spans="15:31" x14ac:dyDescent="0.25">
      <c r="O62" s="128">
        <v>0.91</v>
      </c>
      <c r="P62" s="128">
        <f t="shared" si="2"/>
        <v>42.205800000000004</v>
      </c>
      <c r="Q62" s="128"/>
      <c r="W62" s="196">
        <v>42194</v>
      </c>
      <c r="X62" s="13">
        <v>52.53</v>
      </c>
      <c r="Y62" s="13">
        <v>53.08</v>
      </c>
      <c r="Z62" s="13">
        <v>51.7</v>
      </c>
      <c r="AA62" s="13">
        <v>51.98</v>
      </c>
      <c r="AB62" s="140">
        <v>1441800</v>
      </c>
      <c r="AC62" s="13">
        <v>51.98</v>
      </c>
      <c r="AD62" s="2">
        <f t="shared" si="0"/>
        <v>1.3799999999999955</v>
      </c>
      <c r="AE62" s="201">
        <f t="shared" si="1"/>
        <v>9.7125097125096982E-3</v>
      </c>
    </row>
    <row r="63" spans="15:31" x14ac:dyDescent="0.25">
      <c r="O63" s="128">
        <v>0.9</v>
      </c>
      <c r="P63" s="128">
        <f t="shared" si="2"/>
        <v>41.742000000000004</v>
      </c>
      <c r="Q63" s="128"/>
      <c r="W63" s="196">
        <v>42193</v>
      </c>
      <c r="X63" s="13">
        <v>52.35</v>
      </c>
      <c r="Y63" s="13">
        <v>52.9</v>
      </c>
      <c r="Z63" s="13">
        <v>50.92</v>
      </c>
      <c r="AA63" s="13">
        <v>51.48</v>
      </c>
      <c r="AB63" s="140">
        <v>1843000</v>
      </c>
      <c r="AC63" s="13">
        <v>51.48</v>
      </c>
      <c r="AD63" s="2">
        <f t="shared" si="0"/>
        <v>1.9799999999999969</v>
      </c>
      <c r="AE63" s="201">
        <f t="shared" si="1"/>
        <v>-3.2512685585416312E-2</v>
      </c>
    </row>
    <row r="64" spans="15:31" x14ac:dyDescent="0.25">
      <c r="O64" s="49"/>
      <c r="W64" s="196">
        <v>42192</v>
      </c>
      <c r="X64" s="13">
        <v>51.74</v>
      </c>
      <c r="Y64" s="13">
        <v>53.37</v>
      </c>
      <c r="Z64" s="13">
        <v>50.84</v>
      </c>
      <c r="AA64" s="13">
        <v>53.21</v>
      </c>
      <c r="AB64" s="140">
        <v>2978400</v>
      </c>
      <c r="AC64" s="13">
        <v>53.21</v>
      </c>
      <c r="AD64" s="2">
        <f t="shared" si="0"/>
        <v>2.529999999999994</v>
      </c>
      <c r="AE64" s="201">
        <f t="shared" si="1"/>
        <v>2.8212560386473351E-2</v>
      </c>
    </row>
    <row r="65" spans="15:31" x14ac:dyDescent="0.25">
      <c r="O65" s="49"/>
      <c r="W65" s="196">
        <v>42191</v>
      </c>
      <c r="X65" s="13">
        <v>51.5</v>
      </c>
      <c r="Y65" s="13">
        <v>52.19</v>
      </c>
      <c r="Z65" s="13">
        <v>51.11</v>
      </c>
      <c r="AA65" s="13">
        <v>51.75</v>
      </c>
      <c r="AB65" s="140">
        <v>1608100</v>
      </c>
      <c r="AC65" s="13">
        <v>51.75</v>
      </c>
      <c r="AD65" s="2">
        <f t="shared" si="0"/>
        <v>1.0799999999999983</v>
      </c>
      <c r="AE65" s="201">
        <f t="shared" si="1"/>
        <v>-9.9483451310503623E-3</v>
      </c>
    </row>
    <row r="66" spans="15:31" x14ac:dyDescent="0.25">
      <c r="O66" s="49"/>
      <c r="W66" s="196">
        <v>42187</v>
      </c>
      <c r="X66" s="13">
        <v>52.47</v>
      </c>
      <c r="Y66" s="13">
        <v>52.67</v>
      </c>
      <c r="Z66" s="13">
        <v>51.05</v>
      </c>
      <c r="AA66" s="13">
        <v>52.27</v>
      </c>
      <c r="AB66" s="140">
        <v>1730500</v>
      </c>
      <c r="AC66" s="13">
        <v>52.27</v>
      </c>
      <c r="AD66" s="2">
        <f t="shared" si="0"/>
        <v>1.6200000000000045</v>
      </c>
      <c r="AE66" s="201">
        <f t="shared" si="1"/>
        <v>-2.4809160305342415E-3</v>
      </c>
    </row>
    <row r="67" spans="15:31" x14ac:dyDescent="0.25">
      <c r="W67" s="196">
        <v>42186</v>
      </c>
      <c r="X67" s="13">
        <v>53.77</v>
      </c>
      <c r="Y67" s="13">
        <v>54.21</v>
      </c>
      <c r="Z67" s="13">
        <v>52.07</v>
      </c>
      <c r="AA67" s="13">
        <v>52.4</v>
      </c>
      <c r="AB67" s="140">
        <v>2668100</v>
      </c>
      <c r="AC67" s="13">
        <v>52.4</v>
      </c>
      <c r="AD67" s="2">
        <f t="shared" ref="AD67:AD68" si="3">Y67-Z67</f>
        <v>2.1400000000000006</v>
      </c>
      <c r="AE67" s="201" t="e">
        <f t="shared" ref="AE67:AE68" si="4">AC67/AC68-1</f>
        <v>#DIV/0!</v>
      </c>
    </row>
    <row r="68" spans="15:31" x14ac:dyDescent="0.25">
      <c r="W68" s="13" t="s">
        <v>153</v>
      </c>
      <c r="X68" s="13"/>
      <c r="Y68" s="13"/>
      <c r="Z68" s="13"/>
      <c r="AA68" s="13"/>
      <c r="AB68" s="13"/>
      <c r="AC68" s="13"/>
      <c r="AD68" s="2">
        <f t="shared" si="3"/>
        <v>0</v>
      </c>
      <c r="AE68" s="201" t="e">
        <f t="shared" si="4"/>
        <v>#DIV/0!</v>
      </c>
    </row>
  </sheetData>
  <mergeCells count="1">
    <mergeCell ref="O42:P42"/>
  </mergeCells>
  <conditionalFormatting sqref="Q7">
    <cfRule type="expression" dxfId="29" priority="7">
      <formula>Q7&gt;0</formula>
    </cfRule>
    <cfRule type="expression" dxfId="28" priority="8">
      <formula>Q7&lt;0</formula>
    </cfRule>
  </conditionalFormatting>
  <conditionalFormatting sqref="O43:O63">
    <cfRule type="colorScale" priority="5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P43:P63">
    <cfRule type="colorScale" priority="4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Q46:Q63">
    <cfRule type="colorScale" priority="3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AD1:AD68">
    <cfRule type="dataBar" priority="2">
      <dataBar>
        <cfvo type="min"/>
        <cfvo type="max"/>
        <color rgb="FFFF555A"/>
      </dataBar>
      <extLst>
        <ext xmlns:x14="http://schemas.microsoft.com/office/spreadsheetml/2009/9/main" uri="{B025F937-C7B1-47D3-B67F-A62EFF666E3E}">
          <x14:id>{D535377A-56DD-420B-950E-66A59EECF5DE}</x14:id>
        </ext>
      </extLst>
    </cfRule>
  </conditionalFormatting>
  <conditionalFormatting sqref="AE1:AE68">
    <cfRule type="iconSet" priority="1">
      <iconSet iconSet="3Arrows">
        <cfvo type="percent" val="0"/>
        <cfvo type="num" val="0"/>
        <cfvo type="num" val="0"/>
      </iconSet>
    </cfRule>
  </conditionalFormatting>
  <hyperlinks>
    <hyperlink ref="A3" location="ACTIVE!A1" display="Back"/>
  </hyperlinks>
  <pageMargins left="0.7" right="0.7" top="0.75" bottom="0.75" header="0.3" footer="0.3"/>
  <drawing r:id="rId1"/>
  <extLst>
    <ext xmlns:x14="http://schemas.microsoft.com/office/spreadsheetml/2009/9/main" uri="{78C0D931-6437-407d-A8EE-F0AAD7539E65}">
      <x14:conditionalFormattings>
        <x14:conditionalFormatting xmlns:xm="http://schemas.microsoft.com/office/excel/2006/main">
          <x14:cfRule type="dataBar" id="{D535377A-56DD-420B-950E-66A59EECF5DE}">
            <x14:dataBar minLength="0" maxLength="100" border="1" negativeBarBorderColorSameAsPositive="0">
              <x14:cfvo type="autoMin"/>
              <x14:cfvo type="autoMax"/>
              <x14:borderColor rgb="FFFF555A"/>
              <x14:negativeFillColor rgb="FFFF0000"/>
              <x14:negativeBorderColor rgb="FFFF0000"/>
              <x14:axisColor rgb="FF000000"/>
            </x14:dataBar>
          </x14:cfRule>
          <xm:sqref>AD1:AD68</xm:sqref>
        </x14:conditionalFormatting>
      </x14:conditionalFormattings>
    </ext>
  </extLst>
</worksheet>
</file>

<file path=xl/worksheets/sheet1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8"/>
  <dimension ref="A1:AE68"/>
  <sheetViews>
    <sheetView workbookViewId="0">
      <pane ySplit="1" topLeftCell="A2" activePane="bottomLeft" state="frozen"/>
      <selection activeCell="A2" sqref="A2"/>
      <selection pane="bottomLeft" activeCell="A3" sqref="A3"/>
    </sheetView>
  </sheetViews>
  <sheetFormatPr defaultRowHeight="15" x14ac:dyDescent="0.25"/>
  <cols>
    <col min="20" max="20" width="18.5703125" bestFit="1" customWidth="1"/>
    <col min="21" max="21" width="34.7109375" customWidth="1"/>
    <col min="23" max="23" width="12.85546875" customWidth="1"/>
    <col min="24" max="27" width="6" bestFit="1" customWidth="1"/>
    <col min="28" max="28" width="8" bestFit="1" customWidth="1"/>
    <col min="29" max="29" width="10.28515625" bestFit="1" customWidth="1"/>
  </cols>
  <sheetData>
    <row r="1" spans="1:31" s="15" customFormat="1" x14ac:dyDescent="0.25">
      <c r="A1" s="15" t="s">
        <v>1</v>
      </c>
      <c r="B1" s="15" t="s">
        <v>2</v>
      </c>
      <c r="C1" s="15" t="s">
        <v>4</v>
      </c>
      <c r="D1" s="15" t="s">
        <v>5</v>
      </c>
      <c r="E1" s="15" t="s">
        <v>116</v>
      </c>
      <c r="F1" s="15" t="s">
        <v>60</v>
      </c>
      <c r="G1" s="15" t="s">
        <v>3</v>
      </c>
      <c r="H1" s="15" t="s">
        <v>6</v>
      </c>
      <c r="I1" s="15" t="s">
        <v>7</v>
      </c>
      <c r="J1" s="15" t="s">
        <v>117</v>
      </c>
      <c r="K1" s="15" t="s">
        <v>61</v>
      </c>
      <c r="L1" s="15" t="s">
        <v>37</v>
      </c>
      <c r="M1" s="15" t="s">
        <v>38</v>
      </c>
      <c r="T1" s="15" t="s">
        <v>72</v>
      </c>
      <c r="W1" s="138" t="s">
        <v>145</v>
      </c>
      <c r="X1" s="138" t="s">
        <v>146</v>
      </c>
      <c r="Y1" s="138" t="s">
        <v>147</v>
      </c>
      <c r="Z1" s="138" t="s">
        <v>148</v>
      </c>
      <c r="AA1" s="138" t="s">
        <v>149</v>
      </c>
      <c r="AB1" s="138" t="s">
        <v>150</v>
      </c>
      <c r="AC1" s="138" t="s">
        <v>151</v>
      </c>
      <c r="AD1" s="15" t="s">
        <v>221</v>
      </c>
      <c r="AE1" s="15" t="s">
        <v>223</v>
      </c>
    </row>
    <row r="2" spans="1:31" x14ac:dyDescent="0.25">
      <c r="A2" s="6" t="s">
        <v>68</v>
      </c>
      <c r="B2" s="1">
        <v>42164</v>
      </c>
      <c r="C2">
        <v>20</v>
      </c>
      <c r="D2">
        <v>11.25</v>
      </c>
      <c r="E2" s="2">
        <v>0</v>
      </c>
      <c r="F2" s="2">
        <f>C2*D2+E2</f>
        <v>225</v>
      </c>
      <c r="G2" s="1">
        <v>42235</v>
      </c>
      <c r="H2" s="13">
        <v>110</v>
      </c>
      <c r="I2" s="13">
        <v>8.69</v>
      </c>
      <c r="J2" s="13">
        <v>0.02</v>
      </c>
      <c r="K2" s="13">
        <f>H2*I2-J2</f>
        <v>955.88</v>
      </c>
      <c r="O2" s="15" t="s">
        <v>57</v>
      </c>
      <c r="Q2">
        <f>C12-H12</f>
        <v>270</v>
      </c>
      <c r="T2" s="1">
        <v>42305</v>
      </c>
      <c r="U2" t="s">
        <v>277</v>
      </c>
      <c r="W2" s="196">
        <v>42279</v>
      </c>
      <c r="X2" s="13">
        <v>7.36</v>
      </c>
      <c r="Y2" s="13">
        <v>7.52</v>
      </c>
      <c r="Z2" s="13">
        <v>7.36</v>
      </c>
      <c r="AA2" s="13">
        <v>7.47</v>
      </c>
      <c r="AB2" s="140">
        <v>14400</v>
      </c>
      <c r="AC2" s="13">
        <v>7.47</v>
      </c>
      <c r="AD2" s="2">
        <f>Y2-Z2</f>
        <v>0.15999999999999925</v>
      </c>
      <c r="AE2" s="201">
        <f>AC2/AC3-1</f>
        <v>4.6218487394958041E-2</v>
      </c>
    </row>
    <row r="3" spans="1:31" x14ac:dyDescent="0.25">
      <c r="A3" s="28" t="s">
        <v>75</v>
      </c>
      <c r="B3" s="1">
        <v>42187</v>
      </c>
      <c r="C3">
        <v>20</v>
      </c>
      <c r="D3">
        <v>10.28</v>
      </c>
      <c r="E3" s="2">
        <v>0</v>
      </c>
      <c r="F3" s="2">
        <f t="shared" ref="F3:F7" si="0">C3*D3+E3</f>
        <v>205.6</v>
      </c>
      <c r="O3" s="15" t="s">
        <v>58</v>
      </c>
      <c r="Q3" s="2">
        <f>(F12-K12)/Q2</f>
        <v>8.7756296296296306</v>
      </c>
      <c r="W3" s="196">
        <v>42278</v>
      </c>
      <c r="X3" s="13">
        <v>7.14</v>
      </c>
      <c r="Y3" s="13">
        <v>7.21</v>
      </c>
      <c r="Z3" s="13">
        <v>7.12</v>
      </c>
      <c r="AA3" s="13">
        <v>7.14</v>
      </c>
      <c r="AB3" s="140">
        <v>13700</v>
      </c>
      <c r="AC3" s="13">
        <v>7.14</v>
      </c>
      <c r="AD3" s="2">
        <f t="shared" ref="AD3:AD66" si="1">Y3-Z3</f>
        <v>8.9999999999999858E-2</v>
      </c>
      <c r="AE3" s="201">
        <f t="shared" ref="AE3:AE66" si="2">AC3/AC4-1</f>
        <v>-4.1841004184101083E-3</v>
      </c>
    </row>
    <row r="4" spans="1:31" x14ac:dyDescent="0.25">
      <c r="B4" s="1">
        <v>42198</v>
      </c>
      <c r="C4">
        <v>40</v>
      </c>
      <c r="D4">
        <v>10.119999999999999</v>
      </c>
      <c r="E4" s="2">
        <v>0</v>
      </c>
      <c r="F4" s="2">
        <f t="shared" si="0"/>
        <v>404.79999999999995</v>
      </c>
      <c r="O4" s="15" t="s">
        <v>66</v>
      </c>
      <c r="Q4" s="78">
        <v>7.47</v>
      </c>
      <c r="W4" s="196">
        <v>42277</v>
      </c>
      <c r="X4" s="13">
        <v>7.13</v>
      </c>
      <c r="Y4" s="13">
        <v>7.17</v>
      </c>
      <c r="Z4" s="13">
        <v>7.1</v>
      </c>
      <c r="AA4" s="13">
        <v>7.17</v>
      </c>
      <c r="AB4" s="140">
        <v>3600</v>
      </c>
      <c r="AC4" s="13">
        <v>7.17</v>
      </c>
      <c r="AD4" s="2">
        <f t="shared" si="1"/>
        <v>7.0000000000000284E-2</v>
      </c>
      <c r="AE4" s="201">
        <f t="shared" si="2"/>
        <v>2.2824536376604865E-2</v>
      </c>
    </row>
    <row r="5" spans="1:31" x14ac:dyDescent="0.25">
      <c r="B5" s="1">
        <v>42198</v>
      </c>
      <c r="C5">
        <v>40</v>
      </c>
      <c r="D5">
        <v>9.94</v>
      </c>
      <c r="E5" s="2">
        <v>0</v>
      </c>
      <c r="F5" s="2">
        <f t="shared" si="0"/>
        <v>397.59999999999997</v>
      </c>
      <c r="O5" s="15" t="s">
        <v>67</v>
      </c>
      <c r="Q5" s="3">
        <f>Q4*Q2</f>
        <v>2016.8999999999999</v>
      </c>
      <c r="W5" s="196">
        <v>42276</v>
      </c>
      <c r="X5" s="13">
        <v>7.18</v>
      </c>
      <c r="Y5" s="13">
        <v>7.27</v>
      </c>
      <c r="Z5" s="13">
        <v>7.01</v>
      </c>
      <c r="AA5" s="13">
        <v>7.01</v>
      </c>
      <c r="AB5" s="140">
        <v>33400</v>
      </c>
      <c r="AC5" s="13">
        <v>7.01</v>
      </c>
      <c r="AD5" s="2">
        <f t="shared" si="1"/>
        <v>0.25999999999999979</v>
      </c>
      <c r="AE5" s="201">
        <f t="shared" si="2"/>
        <v>-2.5034770514603677E-2</v>
      </c>
    </row>
    <row r="6" spans="1:31" x14ac:dyDescent="0.25">
      <c r="B6" s="1">
        <v>42233</v>
      </c>
      <c r="C6" s="13">
        <v>110</v>
      </c>
      <c r="D6" s="13">
        <v>8.48</v>
      </c>
      <c r="E6" s="56">
        <v>0</v>
      </c>
      <c r="F6" s="56">
        <f t="shared" si="0"/>
        <v>932.80000000000007</v>
      </c>
      <c r="O6" s="15" t="s">
        <v>64</v>
      </c>
      <c r="Q6" s="2">
        <f>Q3*Q2</f>
        <v>2369.42</v>
      </c>
      <c r="W6" s="196">
        <v>42275</v>
      </c>
      <c r="X6" s="13">
        <v>7.29</v>
      </c>
      <c r="Y6" s="13">
        <v>7.29</v>
      </c>
      <c r="Z6" s="13">
        <v>7.16</v>
      </c>
      <c r="AA6" s="13">
        <v>7.19</v>
      </c>
      <c r="AB6" s="140">
        <v>3300</v>
      </c>
      <c r="AC6" s="13">
        <v>7.19</v>
      </c>
      <c r="AD6" s="2">
        <f t="shared" si="1"/>
        <v>0.12999999999999989</v>
      </c>
      <c r="AE6" s="201">
        <f t="shared" si="2"/>
        <v>-2.9689608636977005E-2</v>
      </c>
    </row>
    <row r="7" spans="1:31" x14ac:dyDescent="0.25">
      <c r="B7" s="1">
        <v>42270</v>
      </c>
      <c r="C7">
        <v>150</v>
      </c>
      <c r="D7">
        <v>7.73</v>
      </c>
      <c r="E7" s="2">
        <v>0</v>
      </c>
      <c r="F7" s="2">
        <f t="shared" si="0"/>
        <v>1159.5</v>
      </c>
      <c r="O7" s="15" t="s">
        <v>65</v>
      </c>
      <c r="Q7" s="2">
        <f>Q5-Q6</f>
        <v>-352.52000000000021</v>
      </c>
      <c r="R7" s="217" t="s">
        <v>237</v>
      </c>
      <c r="W7" s="196">
        <v>42272</v>
      </c>
      <c r="X7" s="13">
        <v>7.43</v>
      </c>
      <c r="Y7" s="13">
        <v>7.45</v>
      </c>
      <c r="Z7" s="13">
        <v>7.41</v>
      </c>
      <c r="AA7" s="13">
        <v>7.41</v>
      </c>
      <c r="AB7" s="140">
        <v>2200</v>
      </c>
      <c r="AC7" s="13">
        <v>7.41</v>
      </c>
      <c r="AD7" s="2">
        <f t="shared" si="1"/>
        <v>4.0000000000000036E-2</v>
      </c>
      <c r="AE7" s="201">
        <f t="shared" si="2"/>
        <v>-1.3477088948786742E-3</v>
      </c>
    </row>
    <row r="8" spans="1:31" x14ac:dyDescent="0.25">
      <c r="E8" s="2"/>
      <c r="F8" s="2"/>
      <c r="W8" s="196">
        <v>42271</v>
      </c>
      <c r="X8" s="13">
        <v>7.41</v>
      </c>
      <c r="Y8" s="13">
        <v>7.49</v>
      </c>
      <c r="Z8" s="13">
        <v>7.27</v>
      </c>
      <c r="AA8" s="13">
        <v>7.42</v>
      </c>
      <c r="AB8" s="140">
        <v>9500</v>
      </c>
      <c r="AC8" s="13">
        <v>7.42</v>
      </c>
      <c r="AD8" s="2">
        <f t="shared" si="1"/>
        <v>0.22000000000000064</v>
      </c>
      <c r="AE8" s="201">
        <f t="shared" si="2"/>
        <v>-2.2397891963109373E-2</v>
      </c>
    </row>
    <row r="9" spans="1:31" x14ac:dyDescent="0.25">
      <c r="E9" s="2"/>
      <c r="F9" s="2"/>
      <c r="W9" s="196">
        <v>42270</v>
      </c>
      <c r="X9" s="13">
        <v>7.61</v>
      </c>
      <c r="Y9" s="13">
        <v>7.61</v>
      </c>
      <c r="Z9" s="13">
        <v>7.55</v>
      </c>
      <c r="AA9" s="13">
        <v>7.59</v>
      </c>
      <c r="AB9" s="140">
        <v>7300</v>
      </c>
      <c r="AC9" s="13">
        <v>7.59</v>
      </c>
      <c r="AD9" s="2">
        <f t="shared" si="1"/>
        <v>6.0000000000000497E-2</v>
      </c>
      <c r="AE9" s="201">
        <f t="shared" si="2"/>
        <v>2.6420079260236484E-3</v>
      </c>
    </row>
    <row r="10" spans="1:31" x14ac:dyDescent="0.25">
      <c r="E10" s="2"/>
      <c r="F10" s="2"/>
      <c r="W10" s="196">
        <v>42269</v>
      </c>
      <c r="X10" s="13">
        <v>7.7</v>
      </c>
      <c r="Y10" s="13">
        <v>7.7</v>
      </c>
      <c r="Z10" s="13">
        <v>7.54</v>
      </c>
      <c r="AA10" s="13">
        <v>7.57</v>
      </c>
      <c r="AB10" s="140">
        <v>17500</v>
      </c>
      <c r="AC10" s="13">
        <v>7.57</v>
      </c>
      <c r="AD10" s="2">
        <f t="shared" si="1"/>
        <v>0.16000000000000014</v>
      </c>
      <c r="AE10" s="201">
        <f t="shared" si="2"/>
        <v>-3.0729833546734864E-2</v>
      </c>
    </row>
    <row r="11" spans="1:31" x14ac:dyDescent="0.25">
      <c r="E11" s="2"/>
      <c r="F11" s="2"/>
      <c r="W11" s="196">
        <v>42268</v>
      </c>
      <c r="X11" s="13">
        <v>7.79</v>
      </c>
      <c r="Y11" s="13">
        <v>7.85</v>
      </c>
      <c r="Z11" s="13">
        <v>7.79</v>
      </c>
      <c r="AA11" s="13">
        <v>7.81</v>
      </c>
      <c r="AB11" s="140">
        <v>1100</v>
      </c>
      <c r="AC11" s="13">
        <v>7.81</v>
      </c>
      <c r="AD11" s="2">
        <f t="shared" si="1"/>
        <v>5.9999999999999609E-2</v>
      </c>
      <c r="AE11" s="201">
        <f t="shared" si="2"/>
        <v>9.0439276485787534E-3</v>
      </c>
    </row>
    <row r="12" spans="1:31" x14ac:dyDescent="0.25">
      <c r="A12" s="27" t="s">
        <v>87</v>
      </c>
      <c r="B12" s="16"/>
      <c r="C12" s="16">
        <f>SUM(C2:C11)</f>
        <v>380</v>
      </c>
      <c r="D12" s="16"/>
      <c r="E12" s="16"/>
      <c r="F12" s="17">
        <f>SUM(F2:F11)</f>
        <v>3325.3</v>
      </c>
      <c r="G12" s="16"/>
      <c r="H12" s="16">
        <f>SUM(H2:H11)</f>
        <v>110</v>
      </c>
      <c r="I12" s="16"/>
      <c r="J12" s="16"/>
      <c r="K12" s="16">
        <f>SUM(K2:K11)</f>
        <v>955.88</v>
      </c>
      <c r="L12" s="16"/>
      <c r="M12" s="16"/>
      <c r="T12" s="1">
        <v>42233</v>
      </c>
      <c r="U12" t="s">
        <v>284</v>
      </c>
      <c r="W12" s="196">
        <v>42265</v>
      </c>
      <c r="X12" s="13">
        <v>7.79</v>
      </c>
      <c r="Y12" s="13">
        <v>7.81</v>
      </c>
      <c r="Z12" s="13">
        <v>7.72</v>
      </c>
      <c r="AA12" s="13">
        <v>7.74</v>
      </c>
      <c r="AB12" s="140">
        <v>9900</v>
      </c>
      <c r="AC12" s="13">
        <v>7.74</v>
      </c>
      <c r="AD12" s="2">
        <f t="shared" si="1"/>
        <v>8.9999999999999858E-2</v>
      </c>
      <c r="AE12" s="201">
        <f t="shared" si="2"/>
        <v>-3.4912718204488713E-2</v>
      </c>
    </row>
    <row r="13" spans="1:31" x14ac:dyDescent="0.25">
      <c r="W13" s="196">
        <v>42264</v>
      </c>
      <c r="X13" s="13">
        <v>7.99</v>
      </c>
      <c r="Y13" s="13">
        <v>8.15</v>
      </c>
      <c r="Z13" s="13">
        <v>7.99</v>
      </c>
      <c r="AA13" s="13">
        <v>8.02</v>
      </c>
      <c r="AB13" s="140">
        <v>9600</v>
      </c>
      <c r="AC13" s="13">
        <v>8.02</v>
      </c>
      <c r="AD13" s="2">
        <f t="shared" si="1"/>
        <v>0.16000000000000014</v>
      </c>
      <c r="AE13" s="201">
        <f t="shared" si="2"/>
        <v>6.273525721455453E-3</v>
      </c>
    </row>
    <row r="14" spans="1:31" x14ac:dyDescent="0.25">
      <c r="R14" s="49"/>
      <c r="W14" s="196">
        <v>42263</v>
      </c>
      <c r="X14" s="13">
        <v>7.88</v>
      </c>
      <c r="Y14" s="13">
        <v>7.99</v>
      </c>
      <c r="Z14" s="13">
        <v>7.85</v>
      </c>
      <c r="AA14" s="13">
        <v>7.97</v>
      </c>
      <c r="AB14" s="140">
        <v>9700</v>
      </c>
      <c r="AC14" s="13">
        <v>7.97</v>
      </c>
      <c r="AD14" s="2">
        <f t="shared" si="1"/>
        <v>0.14000000000000057</v>
      </c>
      <c r="AE14" s="201">
        <f t="shared" si="2"/>
        <v>3.2383419689119064E-2</v>
      </c>
    </row>
    <row r="15" spans="1:31" x14ac:dyDescent="0.25">
      <c r="R15" s="49"/>
      <c r="W15" s="196">
        <v>42262</v>
      </c>
      <c r="X15" s="13">
        <v>7.71</v>
      </c>
      <c r="Y15" s="13">
        <v>7.76</v>
      </c>
      <c r="Z15" s="13">
        <v>7.65</v>
      </c>
      <c r="AA15" s="13">
        <v>7.72</v>
      </c>
      <c r="AB15" s="140">
        <v>12600</v>
      </c>
      <c r="AC15" s="13">
        <v>7.72</v>
      </c>
      <c r="AD15" s="2">
        <f t="shared" si="1"/>
        <v>0.10999999999999943</v>
      </c>
      <c r="AE15" s="201">
        <f t="shared" si="2"/>
        <v>7.8328981723236879E-3</v>
      </c>
    </row>
    <row r="16" spans="1:31" x14ac:dyDescent="0.25">
      <c r="R16" s="49"/>
      <c r="W16" s="196">
        <v>42261</v>
      </c>
      <c r="X16" s="13">
        <v>7.66</v>
      </c>
      <c r="Y16" s="13">
        <v>7.68</v>
      </c>
      <c r="Z16" s="13">
        <v>7.66</v>
      </c>
      <c r="AA16" s="13">
        <v>7.66</v>
      </c>
      <c r="AB16" s="13">
        <v>700</v>
      </c>
      <c r="AC16" s="13">
        <v>7.66</v>
      </c>
      <c r="AD16" s="2">
        <f t="shared" si="1"/>
        <v>1.9999999999999574E-2</v>
      </c>
      <c r="AE16" s="201">
        <f t="shared" si="2"/>
        <v>1.3071895424836555E-3</v>
      </c>
    </row>
    <row r="17" spans="18:31" x14ac:dyDescent="0.25">
      <c r="R17" s="49"/>
      <c r="W17" s="196">
        <v>42258</v>
      </c>
      <c r="X17" s="13">
        <v>7.61</v>
      </c>
      <c r="Y17" s="13">
        <v>7.67</v>
      </c>
      <c r="Z17" s="13">
        <v>7.59</v>
      </c>
      <c r="AA17" s="13">
        <v>7.65</v>
      </c>
      <c r="AB17" s="140">
        <v>8400</v>
      </c>
      <c r="AC17" s="13">
        <v>7.65</v>
      </c>
      <c r="AD17" s="2">
        <f t="shared" si="1"/>
        <v>8.0000000000000071E-2</v>
      </c>
      <c r="AE17" s="201">
        <f t="shared" si="2"/>
        <v>-9.0673575129532891E-3</v>
      </c>
    </row>
    <row r="18" spans="18:31" x14ac:dyDescent="0.25">
      <c r="R18" s="49"/>
      <c r="W18" s="196">
        <v>42257</v>
      </c>
      <c r="X18" s="13">
        <v>7.77</v>
      </c>
      <c r="Y18" s="13">
        <v>7.81</v>
      </c>
      <c r="Z18" s="13">
        <v>7.7</v>
      </c>
      <c r="AA18" s="13">
        <v>7.72</v>
      </c>
      <c r="AB18" s="140">
        <v>9200</v>
      </c>
      <c r="AC18" s="13">
        <v>7.72</v>
      </c>
      <c r="AD18" s="2">
        <f t="shared" si="1"/>
        <v>0.10999999999999943</v>
      </c>
      <c r="AE18" s="201">
        <f t="shared" si="2"/>
        <v>-3.1367628607277265E-2</v>
      </c>
    </row>
    <row r="19" spans="18:31" x14ac:dyDescent="0.25">
      <c r="R19" s="49"/>
      <c r="W19" s="196">
        <v>42256</v>
      </c>
      <c r="X19" s="13">
        <v>8.1300000000000008</v>
      </c>
      <c r="Y19" s="13">
        <v>8.15</v>
      </c>
      <c r="Z19" s="13">
        <v>7.97</v>
      </c>
      <c r="AA19" s="13">
        <v>7.97</v>
      </c>
      <c r="AB19" s="140">
        <v>3700</v>
      </c>
      <c r="AC19" s="13">
        <v>7.97</v>
      </c>
      <c r="AD19" s="2">
        <f t="shared" si="1"/>
        <v>0.1800000000000006</v>
      </c>
      <c r="AE19" s="201">
        <f t="shared" si="2"/>
        <v>-1.7262638717632561E-2</v>
      </c>
    </row>
    <row r="20" spans="18:31" x14ac:dyDescent="0.25">
      <c r="R20" s="49"/>
      <c r="W20" s="196">
        <v>42255</v>
      </c>
      <c r="X20" s="13">
        <v>8.1199999999999992</v>
      </c>
      <c r="Y20" s="13">
        <v>8.26</v>
      </c>
      <c r="Z20" s="13">
        <v>8.08</v>
      </c>
      <c r="AA20" s="13">
        <v>8.11</v>
      </c>
      <c r="AB20" s="140">
        <v>10700</v>
      </c>
      <c r="AC20" s="13">
        <v>8.11</v>
      </c>
      <c r="AD20" s="2">
        <f t="shared" si="1"/>
        <v>0.17999999999999972</v>
      </c>
      <c r="AE20" s="201">
        <f t="shared" si="2"/>
        <v>5.4616384915474603E-2</v>
      </c>
    </row>
    <row r="21" spans="18:31" x14ac:dyDescent="0.25">
      <c r="R21" s="49"/>
      <c r="W21" s="196">
        <v>42251</v>
      </c>
      <c r="X21" s="13">
        <v>7.61</v>
      </c>
      <c r="Y21" s="13">
        <v>7.96</v>
      </c>
      <c r="Z21" s="13">
        <v>7.61</v>
      </c>
      <c r="AA21" s="13">
        <v>7.69</v>
      </c>
      <c r="AB21" s="140">
        <v>23300</v>
      </c>
      <c r="AC21" s="13">
        <v>7.69</v>
      </c>
      <c r="AD21" s="2">
        <f t="shared" si="1"/>
        <v>0.34999999999999964</v>
      </c>
      <c r="AE21" s="201">
        <f t="shared" si="2"/>
        <v>-1.7879948914431676E-2</v>
      </c>
    </row>
    <row r="22" spans="18:31" x14ac:dyDescent="0.25">
      <c r="R22" s="49"/>
      <c r="W22" s="196">
        <v>42250</v>
      </c>
      <c r="X22" s="13">
        <v>7.76</v>
      </c>
      <c r="Y22" s="13">
        <v>7.87</v>
      </c>
      <c r="Z22" s="13">
        <v>7.76</v>
      </c>
      <c r="AA22" s="13">
        <v>7.83</v>
      </c>
      <c r="AB22" s="140">
        <v>14600</v>
      </c>
      <c r="AC22" s="13">
        <v>7.83</v>
      </c>
      <c r="AD22" s="2">
        <f t="shared" si="1"/>
        <v>0.11000000000000032</v>
      </c>
      <c r="AE22" s="201">
        <f t="shared" si="2"/>
        <v>5.1347881899872494E-3</v>
      </c>
    </row>
    <row r="23" spans="18:31" x14ac:dyDescent="0.25">
      <c r="R23" s="49"/>
      <c r="W23" s="196">
        <v>42249</v>
      </c>
      <c r="X23" s="13">
        <v>7.77</v>
      </c>
      <c r="Y23" s="13">
        <v>7.84</v>
      </c>
      <c r="Z23" s="13">
        <v>7.7</v>
      </c>
      <c r="AA23" s="13">
        <v>7.79</v>
      </c>
      <c r="AB23" s="140">
        <v>17100</v>
      </c>
      <c r="AC23" s="13">
        <v>7.79</v>
      </c>
      <c r="AD23" s="2">
        <f t="shared" si="1"/>
        <v>0.13999999999999968</v>
      </c>
      <c r="AE23" s="201">
        <f t="shared" si="2"/>
        <v>1.6971279373368064E-2</v>
      </c>
    </row>
    <row r="24" spans="18:31" x14ac:dyDescent="0.25">
      <c r="R24" s="49"/>
      <c r="W24" s="196">
        <v>42248</v>
      </c>
      <c r="X24" s="13">
        <v>7.63</v>
      </c>
      <c r="Y24" s="13">
        <v>7.85</v>
      </c>
      <c r="Z24" s="13">
        <v>7.61</v>
      </c>
      <c r="AA24" s="13">
        <v>7.66</v>
      </c>
      <c r="AB24" s="140">
        <v>27600</v>
      </c>
      <c r="AC24" s="13">
        <v>7.66</v>
      </c>
      <c r="AD24" s="2">
        <f t="shared" si="1"/>
        <v>0.23999999999999932</v>
      </c>
      <c r="AE24" s="201">
        <f t="shared" si="2"/>
        <v>-6.8126520681265235E-2</v>
      </c>
    </row>
    <row r="25" spans="18:31" x14ac:dyDescent="0.25">
      <c r="R25" s="49"/>
      <c r="W25" s="196">
        <v>42247</v>
      </c>
      <c r="X25" s="13">
        <v>8</v>
      </c>
      <c r="Y25" s="13">
        <v>8.42</v>
      </c>
      <c r="Z25" s="13">
        <v>7.99</v>
      </c>
      <c r="AA25" s="13">
        <v>8.2200000000000006</v>
      </c>
      <c r="AB25" s="140">
        <v>105200</v>
      </c>
      <c r="AC25" s="13">
        <v>8.2200000000000006</v>
      </c>
      <c r="AD25" s="2">
        <f t="shared" si="1"/>
        <v>0.42999999999999972</v>
      </c>
      <c r="AE25" s="201">
        <f t="shared" si="2"/>
        <v>-8.443908323280902E-3</v>
      </c>
    </row>
    <row r="26" spans="18:31" x14ac:dyDescent="0.25">
      <c r="R26" s="49"/>
      <c r="W26" s="196">
        <v>42244</v>
      </c>
      <c r="X26" s="13">
        <v>8.36</v>
      </c>
      <c r="Y26" s="13">
        <v>8.36</v>
      </c>
      <c r="Z26" s="13">
        <v>8.23</v>
      </c>
      <c r="AA26" s="13">
        <v>8.2899999999999991</v>
      </c>
      <c r="AB26" s="140">
        <v>17300</v>
      </c>
      <c r="AC26" s="13">
        <v>8.2899999999999991</v>
      </c>
      <c r="AD26" s="2">
        <f t="shared" si="1"/>
        <v>0.12999999999999901</v>
      </c>
      <c r="AE26" s="201">
        <f t="shared" si="2"/>
        <v>-4.8019207683074328E-3</v>
      </c>
    </row>
    <row r="27" spans="18:31" x14ac:dyDescent="0.25">
      <c r="R27" s="49"/>
      <c r="W27" s="196">
        <v>42243</v>
      </c>
      <c r="X27" s="13">
        <v>8.44</v>
      </c>
      <c r="Y27" s="13">
        <v>8.49</v>
      </c>
      <c r="Z27" s="13">
        <v>8.33</v>
      </c>
      <c r="AA27" s="13">
        <v>8.33</v>
      </c>
      <c r="AB27" s="140">
        <v>10900</v>
      </c>
      <c r="AC27" s="13">
        <v>8.33</v>
      </c>
      <c r="AD27" s="2">
        <f t="shared" si="1"/>
        <v>0.16000000000000014</v>
      </c>
      <c r="AE27" s="201">
        <f t="shared" si="2"/>
        <v>1.8337408312958381E-2</v>
      </c>
    </row>
    <row r="28" spans="18:31" x14ac:dyDescent="0.25">
      <c r="W28" s="196">
        <v>42242</v>
      </c>
      <c r="X28" s="13">
        <v>8.06</v>
      </c>
      <c r="Y28" s="13">
        <v>8.19</v>
      </c>
      <c r="Z28" s="13">
        <v>7.95</v>
      </c>
      <c r="AA28" s="13">
        <v>8.18</v>
      </c>
      <c r="AB28" s="140">
        <v>14300</v>
      </c>
      <c r="AC28" s="13">
        <v>8.18</v>
      </c>
      <c r="AD28" s="2">
        <f t="shared" si="1"/>
        <v>0.23999999999999932</v>
      </c>
      <c r="AE28" s="201">
        <f t="shared" si="2"/>
        <v>7.3490813648293907E-2</v>
      </c>
    </row>
    <row r="29" spans="18:31" x14ac:dyDescent="0.25">
      <c r="W29" s="196">
        <v>42241</v>
      </c>
      <c r="X29" s="13">
        <v>8.01</v>
      </c>
      <c r="Y29" s="13">
        <v>8.01</v>
      </c>
      <c r="Z29" s="13">
        <v>7.62</v>
      </c>
      <c r="AA29" s="13">
        <v>7.62</v>
      </c>
      <c r="AB29" s="140">
        <v>38900</v>
      </c>
      <c r="AC29" s="13">
        <v>7.62</v>
      </c>
      <c r="AD29" s="2">
        <f t="shared" si="1"/>
        <v>0.38999999999999968</v>
      </c>
      <c r="AE29" s="201">
        <f t="shared" si="2"/>
        <v>0</v>
      </c>
    </row>
    <row r="30" spans="18:31" x14ac:dyDescent="0.25">
      <c r="W30" s="196">
        <v>42240</v>
      </c>
      <c r="X30" s="13">
        <v>8.08</v>
      </c>
      <c r="Y30" s="13">
        <v>8.11</v>
      </c>
      <c r="Z30" s="13">
        <v>7.62</v>
      </c>
      <c r="AA30" s="13">
        <v>7.62</v>
      </c>
      <c r="AB30" s="140">
        <v>36100</v>
      </c>
      <c r="AC30" s="13">
        <v>7.62</v>
      </c>
      <c r="AD30" s="2">
        <f t="shared" si="1"/>
        <v>0.48999999999999932</v>
      </c>
      <c r="AE30" s="201">
        <f t="shared" si="2"/>
        <v>-3.6662452591656125E-2</v>
      </c>
    </row>
    <row r="31" spans="18:31" x14ac:dyDescent="0.25">
      <c r="W31" s="196">
        <v>42237</v>
      </c>
      <c r="X31" s="13">
        <v>8.08</v>
      </c>
      <c r="Y31" s="13">
        <v>8.11</v>
      </c>
      <c r="Z31" s="13">
        <v>7.91</v>
      </c>
      <c r="AA31" s="13">
        <v>7.91</v>
      </c>
      <c r="AB31" s="140">
        <v>60500</v>
      </c>
      <c r="AC31" s="13">
        <v>7.91</v>
      </c>
      <c r="AD31" s="2">
        <f t="shared" si="1"/>
        <v>0.19999999999999929</v>
      </c>
      <c r="AE31" s="201">
        <f t="shared" si="2"/>
        <v>-5.031446540880502E-3</v>
      </c>
    </row>
    <row r="32" spans="18:31" x14ac:dyDescent="0.25">
      <c r="W32" s="196">
        <v>42236</v>
      </c>
      <c r="X32" s="13">
        <v>8.07</v>
      </c>
      <c r="Y32" s="13">
        <v>8.08</v>
      </c>
      <c r="Z32" s="13">
        <v>7.94</v>
      </c>
      <c r="AA32" s="13">
        <v>7.95</v>
      </c>
      <c r="AB32" s="140">
        <v>9000</v>
      </c>
      <c r="AC32" s="13">
        <v>7.95</v>
      </c>
      <c r="AD32" s="2">
        <f t="shared" si="1"/>
        <v>0.13999999999999968</v>
      </c>
      <c r="AE32" s="201">
        <f t="shared" si="2"/>
        <v>-2.5735294117647078E-2</v>
      </c>
    </row>
    <row r="33" spans="15:31" x14ac:dyDescent="0.25">
      <c r="W33" s="196">
        <v>42235</v>
      </c>
      <c r="X33" s="13">
        <v>8.25</v>
      </c>
      <c r="Y33" s="13">
        <v>8.27</v>
      </c>
      <c r="Z33" s="13">
        <v>8.16</v>
      </c>
      <c r="AA33" s="13">
        <v>8.16</v>
      </c>
      <c r="AB33" s="140">
        <v>25500</v>
      </c>
      <c r="AC33" s="13">
        <v>8.16</v>
      </c>
      <c r="AD33" s="2">
        <f t="shared" si="1"/>
        <v>0.10999999999999943</v>
      </c>
      <c r="AE33" s="201">
        <f t="shared" si="2"/>
        <v>-5.6647398843930663E-2</v>
      </c>
    </row>
    <row r="34" spans="15:31" x14ac:dyDescent="0.25">
      <c r="W34" s="196">
        <v>42234</v>
      </c>
      <c r="X34" s="13">
        <v>8.64</v>
      </c>
      <c r="Y34" s="13">
        <v>8.7100000000000009</v>
      </c>
      <c r="Z34" s="13">
        <v>8.59</v>
      </c>
      <c r="AA34" s="13">
        <v>8.65</v>
      </c>
      <c r="AB34" s="140">
        <v>17700</v>
      </c>
      <c r="AC34" s="13">
        <v>8.65</v>
      </c>
      <c r="AD34" s="2">
        <f t="shared" si="1"/>
        <v>0.12000000000000099</v>
      </c>
      <c r="AE34" s="201">
        <f t="shared" si="2"/>
        <v>-5.7471264367814356E-3</v>
      </c>
    </row>
    <row r="35" spans="15:31" x14ac:dyDescent="0.25">
      <c r="W35" s="196">
        <v>42233</v>
      </c>
      <c r="X35" s="13">
        <v>8.7100000000000009</v>
      </c>
      <c r="Y35" s="13">
        <v>8.73</v>
      </c>
      <c r="Z35" s="13">
        <v>8.68</v>
      </c>
      <c r="AA35" s="13">
        <v>8.6999999999999993</v>
      </c>
      <c r="AB35" s="140">
        <v>4100</v>
      </c>
      <c r="AC35" s="13">
        <v>8.6999999999999993</v>
      </c>
      <c r="AD35" s="2">
        <f t="shared" si="1"/>
        <v>5.0000000000000711E-2</v>
      </c>
      <c r="AE35" s="201">
        <f t="shared" si="2"/>
        <v>1.1507479861909697E-3</v>
      </c>
    </row>
    <row r="36" spans="15:31" x14ac:dyDescent="0.25">
      <c r="W36" s="196">
        <v>42230</v>
      </c>
      <c r="X36" s="13">
        <v>8.6300000000000008</v>
      </c>
      <c r="Y36" s="13">
        <v>8.6999999999999993</v>
      </c>
      <c r="Z36" s="13">
        <v>8.6199999999999992</v>
      </c>
      <c r="AA36" s="13">
        <v>8.69</v>
      </c>
      <c r="AB36" s="140">
        <v>5500</v>
      </c>
      <c r="AC36" s="13">
        <v>8.69</v>
      </c>
      <c r="AD36" s="2">
        <f t="shared" si="1"/>
        <v>8.0000000000000071E-2</v>
      </c>
      <c r="AE36" s="201">
        <f t="shared" si="2"/>
        <v>9.2915214866433615E-3</v>
      </c>
    </row>
    <row r="37" spans="15:31" ht="20.25" thickBot="1" x14ac:dyDescent="0.35">
      <c r="O37" s="272" t="s">
        <v>83</v>
      </c>
      <c r="P37" s="272"/>
      <c r="T37" s="136" t="s">
        <v>144</v>
      </c>
      <c r="W37" s="196">
        <v>42229</v>
      </c>
      <c r="X37" s="13">
        <v>8.56</v>
      </c>
      <c r="Y37" s="13">
        <v>8.64</v>
      </c>
      <c r="Z37" s="13">
        <v>8.56</v>
      </c>
      <c r="AA37" s="13">
        <v>8.61</v>
      </c>
      <c r="AB37" s="140">
        <v>6200</v>
      </c>
      <c r="AC37" s="13">
        <v>8.61</v>
      </c>
      <c r="AD37" s="2">
        <f t="shared" si="1"/>
        <v>8.0000000000000071E-2</v>
      </c>
      <c r="AE37" s="201">
        <f t="shared" si="2"/>
        <v>5.8411214953268953E-3</v>
      </c>
    </row>
    <row r="38" spans="15:31" ht="15.75" thickTop="1" x14ac:dyDescent="0.25">
      <c r="O38" s="128">
        <v>1.1000000000000001</v>
      </c>
      <c r="P38" s="128">
        <f>O38*$Q$4</f>
        <v>8.2170000000000005</v>
      </c>
      <c r="Q38" s="2"/>
      <c r="T38" s="191" t="s">
        <v>126</v>
      </c>
      <c r="U38" s="143">
        <v>7.14</v>
      </c>
      <c r="W38" s="196">
        <v>42228</v>
      </c>
      <c r="X38" s="13">
        <v>8.49</v>
      </c>
      <c r="Y38" s="13">
        <v>8.58</v>
      </c>
      <c r="Z38" s="13">
        <v>8.41</v>
      </c>
      <c r="AA38" s="13">
        <v>8.56</v>
      </c>
      <c r="AB38" s="140">
        <v>11900</v>
      </c>
      <c r="AC38" s="13">
        <v>8.56</v>
      </c>
      <c r="AD38" s="2">
        <f t="shared" si="1"/>
        <v>0.16999999999999993</v>
      </c>
      <c r="AE38" s="201">
        <f t="shared" si="2"/>
        <v>-2.3945267958950911E-2</v>
      </c>
    </row>
    <row r="39" spans="15:31" x14ac:dyDescent="0.25">
      <c r="O39" s="128">
        <v>1.0900000000000001</v>
      </c>
      <c r="P39" s="128">
        <f t="shared" ref="P39:P58" si="3">O39*$Q$4</f>
        <v>8.1423000000000005</v>
      </c>
      <c r="Q39" s="2"/>
      <c r="T39" s="138" t="s">
        <v>127</v>
      </c>
      <c r="U39" s="133">
        <v>7.36</v>
      </c>
      <c r="W39" s="196">
        <v>42227</v>
      </c>
      <c r="X39" s="13">
        <v>8.6999999999999993</v>
      </c>
      <c r="Y39" s="13">
        <v>8.77</v>
      </c>
      <c r="Z39" s="13">
        <v>8.69</v>
      </c>
      <c r="AA39" s="13">
        <v>8.77</v>
      </c>
      <c r="AB39" s="140">
        <v>18200</v>
      </c>
      <c r="AC39" s="13">
        <v>8.77</v>
      </c>
      <c r="AD39" s="2">
        <f t="shared" si="1"/>
        <v>8.0000000000000071E-2</v>
      </c>
      <c r="AE39" s="201">
        <f t="shared" si="2"/>
        <v>1.270207852193983E-2</v>
      </c>
    </row>
    <row r="40" spans="15:31" x14ac:dyDescent="0.25">
      <c r="O40" s="128">
        <v>1.08</v>
      </c>
      <c r="P40" s="128">
        <f t="shared" si="3"/>
        <v>8.0676000000000005</v>
      </c>
      <c r="Q40" s="2"/>
      <c r="T40" s="138" t="s">
        <v>128</v>
      </c>
      <c r="U40" s="133" t="s">
        <v>278</v>
      </c>
      <c r="W40" s="196">
        <v>42226</v>
      </c>
      <c r="X40" s="13">
        <v>8.69</v>
      </c>
      <c r="Y40" s="13">
        <v>8.6999999999999993</v>
      </c>
      <c r="Z40" s="13">
        <v>8.65</v>
      </c>
      <c r="AA40" s="13">
        <v>8.66</v>
      </c>
      <c r="AB40" s="140">
        <v>5300</v>
      </c>
      <c r="AC40" s="13">
        <v>8.66</v>
      </c>
      <c r="AD40" s="2">
        <f t="shared" si="1"/>
        <v>4.9999999999998934E-2</v>
      </c>
      <c r="AE40" s="201">
        <f t="shared" si="2"/>
        <v>0</v>
      </c>
    </row>
    <row r="41" spans="15:31" x14ac:dyDescent="0.25">
      <c r="O41" s="128">
        <v>1.07</v>
      </c>
      <c r="P41" s="128">
        <f t="shared" si="3"/>
        <v>7.9929000000000006</v>
      </c>
      <c r="Q41" s="2"/>
      <c r="T41" s="138" t="s">
        <v>129</v>
      </c>
      <c r="U41" s="133" t="s">
        <v>279</v>
      </c>
      <c r="W41" s="196">
        <v>42223</v>
      </c>
      <c r="X41" s="13">
        <v>8.68</v>
      </c>
      <c r="Y41" s="13">
        <v>8.7100000000000009</v>
      </c>
      <c r="Z41" s="13">
        <v>8.6</v>
      </c>
      <c r="AA41" s="13">
        <v>8.66</v>
      </c>
      <c r="AB41" s="140">
        <v>12400</v>
      </c>
      <c r="AC41" s="13">
        <v>8.66</v>
      </c>
      <c r="AD41" s="2">
        <f t="shared" si="1"/>
        <v>0.11000000000000121</v>
      </c>
      <c r="AE41" s="201">
        <f t="shared" si="2"/>
        <v>-1.4789533560864543E-2</v>
      </c>
    </row>
    <row r="42" spans="15:31" x14ac:dyDescent="0.25">
      <c r="O42" s="128">
        <v>1.06</v>
      </c>
      <c r="P42" s="128">
        <f t="shared" si="3"/>
        <v>7.9182000000000006</v>
      </c>
      <c r="Q42" s="2"/>
      <c r="T42" s="138" t="s">
        <v>130</v>
      </c>
      <c r="U42" s="133">
        <v>28</v>
      </c>
      <c r="W42" s="196">
        <v>42222</v>
      </c>
      <c r="X42" s="13">
        <v>8.6999999999999993</v>
      </c>
      <c r="Y42" s="13">
        <v>8.81</v>
      </c>
      <c r="Z42" s="13">
        <v>8.69</v>
      </c>
      <c r="AA42" s="13">
        <v>8.7899999999999991</v>
      </c>
      <c r="AB42" s="140">
        <v>12700</v>
      </c>
      <c r="AC42" s="13">
        <v>8.7899999999999991</v>
      </c>
      <c r="AD42" s="2">
        <f t="shared" si="1"/>
        <v>0.12000000000000099</v>
      </c>
      <c r="AE42" s="201">
        <f t="shared" si="2"/>
        <v>0</v>
      </c>
    </row>
    <row r="43" spans="15:31" x14ac:dyDescent="0.25">
      <c r="O43" s="128">
        <v>1.05</v>
      </c>
      <c r="P43" s="128">
        <f t="shared" si="3"/>
        <v>7.8434999999999997</v>
      </c>
      <c r="Q43" s="2"/>
      <c r="T43" s="138" t="s">
        <v>131</v>
      </c>
      <c r="U43" s="133">
        <v>4.7626000000000002E-2</v>
      </c>
      <c r="W43" s="196">
        <v>42221</v>
      </c>
      <c r="X43" s="13">
        <v>8.67</v>
      </c>
      <c r="Y43" s="13">
        <v>8.81</v>
      </c>
      <c r="Z43" s="13">
        <v>8.67</v>
      </c>
      <c r="AA43" s="13">
        <v>8.7899999999999991</v>
      </c>
      <c r="AB43" s="140">
        <v>24000</v>
      </c>
      <c r="AC43" s="13">
        <v>8.7899999999999991</v>
      </c>
      <c r="AD43" s="2">
        <f t="shared" si="1"/>
        <v>0.14000000000000057</v>
      </c>
      <c r="AE43" s="201">
        <f t="shared" si="2"/>
        <v>3.900709219858145E-2</v>
      </c>
    </row>
    <row r="44" spans="15:31" x14ac:dyDescent="0.25">
      <c r="O44" s="128">
        <v>1.04</v>
      </c>
      <c r="P44" s="128">
        <f t="shared" si="3"/>
        <v>7.7687999999999997</v>
      </c>
      <c r="Q44" s="2"/>
      <c r="T44" s="138" t="s">
        <v>132</v>
      </c>
      <c r="U44" s="133" t="s">
        <v>226</v>
      </c>
      <c r="W44" s="196">
        <v>42220</v>
      </c>
      <c r="X44" s="13">
        <v>8.44</v>
      </c>
      <c r="Y44" s="13">
        <v>8.52</v>
      </c>
      <c r="Z44" s="13">
        <v>8.35</v>
      </c>
      <c r="AA44" s="13">
        <v>8.4600000000000009</v>
      </c>
      <c r="AB44" s="140">
        <v>33500</v>
      </c>
      <c r="AC44" s="13">
        <v>8.4600000000000009</v>
      </c>
      <c r="AD44" s="2">
        <f t="shared" si="1"/>
        <v>0.16999999999999993</v>
      </c>
      <c r="AE44" s="201">
        <f t="shared" si="2"/>
        <v>-2.8702640642939148E-2</v>
      </c>
    </row>
    <row r="45" spans="15:31" x14ac:dyDescent="0.25">
      <c r="O45" s="128">
        <v>1.03</v>
      </c>
      <c r="P45" s="128">
        <f t="shared" si="3"/>
        <v>7.6940999999999997</v>
      </c>
      <c r="Q45" s="2"/>
      <c r="T45" s="138"/>
      <c r="U45" s="133"/>
      <c r="W45" s="196">
        <v>42219</v>
      </c>
      <c r="X45" s="13">
        <v>8.58</v>
      </c>
      <c r="Y45" s="13">
        <v>8.73</v>
      </c>
      <c r="Z45" s="13">
        <v>8.5500000000000007</v>
      </c>
      <c r="AA45" s="13">
        <v>8.7100000000000009</v>
      </c>
      <c r="AB45" s="140">
        <v>19200</v>
      </c>
      <c r="AC45" s="13">
        <v>8.7100000000000009</v>
      </c>
      <c r="AD45" s="2">
        <f t="shared" si="1"/>
        <v>0.17999999999999972</v>
      </c>
      <c r="AE45" s="201">
        <f t="shared" si="2"/>
        <v>-5.7077625570775004E-3</v>
      </c>
    </row>
    <row r="46" spans="15:31" x14ac:dyDescent="0.25">
      <c r="O46" s="128">
        <v>1.02</v>
      </c>
      <c r="P46" s="128">
        <f t="shared" si="3"/>
        <v>7.6193999999999997</v>
      </c>
      <c r="Q46" s="2"/>
      <c r="T46" s="138" t="s">
        <v>133</v>
      </c>
      <c r="U46" s="133" t="s">
        <v>280</v>
      </c>
      <c r="W46" s="196">
        <v>42216</v>
      </c>
      <c r="X46" s="13">
        <v>8.8000000000000007</v>
      </c>
      <c r="Y46" s="13">
        <v>8.8000000000000007</v>
      </c>
      <c r="Z46" s="13">
        <v>8.73</v>
      </c>
      <c r="AA46" s="13">
        <v>8.76</v>
      </c>
      <c r="AB46" s="140">
        <v>2900</v>
      </c>
      <c r="AC46" s="13">
        <v>8.76</v>
      </c>
      <c r="AD46" s="2">
        <f t="shared" si="1"/>
        <v>7.0000000000000284E-2</v>
      </c>
      <c r="AE46" s="201">
        <f t="shared" si="2"/>
        <v>1.6241299303944468E-2</v>
      </c>
    </row>
    <row r="47" spans="15:31" x14ac:dyDescent="0.25">
      <c r="O47" s="128">
        <v>1.01</v>
      </c>
      <c r="P47" s="128">
        <f t="shared" si="3"/>
        <v>7.5446999999999997</v>
      </c>
      <c r="Q47" s="2"/>
      <c r="T47" s="138" t="s">
        <v>134</v>
      </c>
      <c r="U47" s="133" t="s">
        <v>281</v>
      </c>
      <c r="W47" s="196">
        <v>42215</v>
      </c>
      <c r="X47" s="13">
        <v>8.65</v>
      </c>
      <c r="Y47" s="13">
        <v>8.76</v>
      </c>
      <c r="Z47" s="13">
        <v>8.57</v>
      </c>
      <c r="AA47" s="13">
        <v>8.6199999999999992</v>
      </c>
      <c r="AB47" s="140">
        <v>8600</v>
      </c>
      <c r="AC47" s="13">
        <v>8.6199999999999992</v>
      </c>
      <c r="AD47" s="2">
        <f t="shared" si="1"/>
        <v>0.1899999999999995</v>
      </c>
      <c r="AE47" s="201">
        <f t="shared" si="2"/>
        <v>-9.1954022988506301E-3</v>
      </c>
    </row>
    <row r="48" spans="15:31" x14ac:dyDescent="0.25">
      <c r="O48" s="128">
        <v>1</v>
      </c>
      <c r="P48" s="128">
        <f t="shared" si="3"/>
        <v>7.47</v>
      </c>
      <c r="Q48" s="2"/>
      <c r="T48" s="138" t="s">
        <v>135</v>
      </c>
      <c r="U48" s="135">
        <v>14380</v>
      </c>
      <c r="W48" s="196">
        <v>42214</v>
      </c>
      <c r="X48" s="13">
        <v>8.67</v>
      </c>
      <c r="Y48" s="13">
        <v>8.73</v>
      </c>
      <c r="Z48" s="13">
        <v>8.6300000000000008</v>
      </c>
      <c r="AA48" s="13">
        <v>8.6999999999999993</v>
      </c>
      <c r="AB48" s="140">
        <v>15500</v>
      </c>
      <c r="AC48" s="13">
        <v>8.6999999999999993</v>
      </c>
      <c r="AD48" s="2">
        <f t="shared" si="1"/>
        <v>9.9999999999999645E-2</v>
      </c>
      <c r="AE48" s="201">
        <f t="shared" si="2"/>
        <v>-5.7142857142857828E-3</v>
      </c>
    </row>
    <row r="49" spans="15:31" x14ac:dyDescent="0.25">
      <c r="O49" s="128">
        <v>0.99</v>
      </c>
      <c r="P49" s="128">
        <f t="shared" si="3"/>
        <v>7.3952999999999998</v>
      </c>
      <c r="Q49" s="2"/>
      <c r="T49" s="138" t="s">
        <v>140</v>
      </c>
      <c r="U49" s="135">
        <v>15629</v>
      </c>
      <c r="W49" s="196">
        <v>42213</v>
      </c>
      <c r="X49" s="13">
        <v>9.5</v>
      </c>
      <c r="Y49" s="13">
        <v>9.5</v>
      </c>
      <c r="Z49" s="13">
        <v>8.6999999999999993</v>
      </c>
      <c r="AA49" s="13">
        <v>8.75</v>
      </c>
      <c r="AB49" s="140">
        <v>23300</v>
      </c>
      <c r="AC49" s="13">
        <v>8.75</v>
      </c>
      <c r="AD49" s="2">
        <f t="shared" si="1"/>
        <v>0.80000000000000071</v>
      </c>
      <c r="AE49" s="201">
        <f t="shared" si="2"/>
        <v>-6.0150375939849621E-2</v>
      </c>
    </row>
    <row r="50" spans="15:31" x14ac:dyDescent="0.25">
      <c r="O50" s="128">
        <v>0.98</v>
      </c>
      <c r="P50" s="128">
        <f t="shared" si="3"/>
        <v>7.3205999999999998</v>
      </c>
      <c r="Q50" s="2"/>
      <c r="T50" s="138" t="s">
        <v>136</v>
      </c>
      <c r="U50" s="133" t="s">
        <v>282</v>
      </c>
      <c r="W50" s="196">
        <v>42212</v>
      </c>
      <c r="X50" s="13">
        <v>9.5</v>
      </c>
      <c r="Y50" s="13">
        <v>9.5</v>
      </c>
      <c r="Z50" s="13">
        <v>9.3000000000000007</v>
      </c>
      <c r="AA50" s="13">
        <v>9.31</v>
      </c>
      <c r="AB50" s="140">
        <v>6800</v>
      </c>
      <c r="AC50" s="13">
        <v>9.31</v>
      </c>
      <c r="AD50" s="2">
        <f t="shared" si="1"/>
        <v>0.19999999999999929</v>
      </c>
      <c r="AE50" s="201">
        <f t="shared" si="2"/>
        <v>-2.9197080291970767E-2</v>
      </c>
    </row>
    <row r="51" spans="15:31" x14ac:dyDescent="0.25">
      <c r="O51" s="128">
        <v>0.97</v>
      </c>
      <c r="P51" s="128">
        <f t="shared" si="3"/>
        <v>7.2458999999999998</v>
      </c>
      <c r="T51" s="138" t="s">
        <v>141</v>
      </c>
      <c r="U51" s="133">
        <v>12.79</v>
      </c>
      <c r="W51" s="196">
        <v>42209</v>
      </c>
      <c r="X51" s="13">
        <v>9.68</v>
      </c>
      <c r="Y51" s="13">
        <v>9.68</v>
      </c>
      <c r="Z51" s="13">
        <v>9.59</v>
      </c>
      <c r="AA51" s="13">
        <v>9.59</v>
      </c>
      <c r="AB51" s="140">
        <v>1800</v>
      </c>
      <c r="AC51" s="13">
        <v>9.59</v>
      </c>
      <c r="AD51" s="2">
        <f t="shared" si="1"/>
        <v>8.9999999999999858E-2</v>
      </c>
      <c r="AE51" s="201">
        <f t="shared" si="2"/>
        <v>-1.7418032786885251E-2</v>
      </c>
    </row>
    <row r="52" spans="15:31" x14ac:dyDescent="0.25">
      <c r="O52" s="128">
        <v>0.96</v>
      </c>
      <c r="P52" s="128">
        <f t="shared" si="3"/>
        <v>7.1711999999999998</v>
      </c>
      <c r="T52" s="138" t="s">
        <v>142</v>
      </c>
      <c r="U52" s="133">
        <v>0.57999999999999996</v>
      </c>
      <c r="W52" s="196">
        <v>42208</v>
      </c>
      <c r="X52" s="13">
        <v>9.7200000000000006</v>
      </c>
      <c r="Y52" s="13">
        <v>9.76</v>
      </c>
      <c r="Z52" s="13">
        <v>9.64</v>
      </c>
      <c r="AA52" s="13">
        <v>9.76</v>
      </c>
      <c r="AB52" s="140">
        <v>10800</v>
      </c>
      <c r="AC52" s="13">
        <v>9.76</v>
      </c>
      <c r="AD52" s="2">
        <f t="shared" si="1"/>
        <v>0.11999999999999922</v>
      </c>
      <c r="AE52" s="201">
        <f t="shared" si="2"/>
        <v>-2.0449897750510759E-3</v>
      </c>
    </row>
    <row r="53" spans="15:31" x14ac:dyDescent="0.25">
      <c r="O53" s="128">
        <v>0.95</v>
      </c>
      <c r="P53" s="128">
        <f t="shared" si="3"/>
        <v>7.0964999999999998</v>
      </c>
      <c r="T53" s="138" t="s">
        <v>137</v>
      </c>
      <c r="U53" s="133" t="s">
        <v>283</v>
      </c>
      <c r="W53" s="196">
        <v>42207</v>
      </c>
      <c r="X53" s="13">
        <v>9.86</v>
      </c>
      <c r="Y53" s="13">
        <v>9.86</v>
      </c>
      <c r="Z53" s="13">
        <v>9.7799999999999994</v>
      </c>
      <c r="AA53" s="13">
        <v>9.7799999999999994</v>
      </c>
      <c r="AB53" s="140">
        <v>4800</v>
      </c>
      <c r="AC53" s="13">
        <v>9.7799999999999994</v>
      </c>
      <c r="AD53" s="2">
        <f t="shared" si="1"/>
        <v>8.0000000000000071E-2</v>
      </c>
      <c r="AE53" s="201">
        <f t="shared" si="2"/>
        <v>-2.1021021021021102E-2</v>
      </c>
    </row>
    <row r="54" spans="15:31" x14ac:dyDescent="0.25">
      <c r="O54" s="128">
        <v>0.94</v>
      </c>
      <c r="P54" s="128">
        <f t="shared" si="3"/>
        <v>7.0217999999999989</v>
      </c>
      <c r="W54" s="196">
        <v>42206</v>
      </c>
      <c r="X54" s="13">
        <v>10.029999999999999</v>
      </c>
      <c r="Y54" s="13">
        <v>10.050000000000001</v>
      </c>
      <c r="Z54" s="13">
        <v>9.9600000000000009</v>
      </c>
      <c r="AA54" s="13">
        <v>9.99</v>
      </c>
      <c r="AB54" s="140">
        <v>15600</v>
      </c>
      <c r="AC54" s="13">
        <v>9.99</v>
      </c>
      <c r="AD54" s="2">
        <f t="shared" si="1"/>
        <v>8.9999999999999858E-2</v>
      </c>
      <c r="AE54" s="201">
        <f t="shared" si="2"/>
        <v>-8.9285714285713969E-3</v>
      </c>
    </row>
    <row r="55" spans="15:31" x14ac:dyDescent="0.25">
      <c r="O55" s="128">
        <v>0.93</v>
      </c>
      <c r="P55" s="128">
        <f t="shared" si="3"/>
        <v>6.9470999999999998</v>
      </c>
      <c r="W55" s="196">
        <v>42205</v>
      </c>
      <c r="X55" s="13">
        <v>10.02</v>
      </c>
      <c r="Y55" s="13">
        <v>10.199999999999999</v>
      </c>
      <c r="Z55" s="13">
        <v>10.02</v>
      </c>
      <c r="AA55" s="13">
        <v>10.08</v>
      </c>
      <c r="AB55" s="140">
        <v>19900</v>
      </c>
      <c r="AC55" s="13">
        <v>10.08</v>
      </c>
      <c r="AD55" s="2">
        <f t="shared" si="1"/>
        <v>0.17999999999999972</v>
      </c>
      <c r="AE55" s="201">
        <f t="shared" si="2"/>
        <v>2.9850746268655914E-3</v>
      </c>
    </row>
    <row r="56" spans="15:31" x14ac:dyDescent="0.25">
      <c r="O56" s="128">
        <v>0.92</v>
      </c>
      <c r="P56" s="128">
        <f t="shared" si="3"/>
        <v>6.8723999999999998</v>
      </c>
      <c r="W56" s="196">
        <v>42202</v>
      </c>
      <c r="X56" s="13">
        <v>10.02</v>
      </c>
      <c r="Y56" s="13">
        <v>10.06</v>
      </c>
      <c r="Z56" s="13">
        <v>10.02</v>
      </c>
      <c r="AA56" s="13">
        <v>10.050000000000001</v>
      </c>
      <c r="AB56" s="140">
        <v>1000</v>
      </c>
      <c r="AC56" s="13">
        <v>10.050000000000001</v>
      </c>
      <c r="AD56" s="2">
        <f t="shared" si="1"/>
        <v>4.0000000000000924E-2</v>
      </c>
      <c r="AE56" s="201">
        <f t="shared" si="2"/>
        <v>-1.2770137524557912E-2</v>
      </c>
    </row>
    <row r="57" spans="15:31" x14ac:dyDescent="0.25">
      <c r="O57" s="128">
        <v>0.91</v>
      </c>
      <c r="P57" s="128">
        <f t="shared" si="3"/>
        <v>6.7976999999999999</v>
      </c>
      <c r="W57" s="196">
        <v>42201</v>
      </c>
      <c r="X57" s="13">
        <v>10.58</v>
      </c>
      <c r="Y57" s="13">
        <v>10.58</v>
      </c>
      <c r="Z57" s="13">
        <v>10.18</v>
      </c>
      <c r="AA57" s="13">
        <v>10.18</v>
      </c>
      <c r="AB57" s="140">
        <v>2600</v>
      </c>
      <c r="AC57" s="13">
        <v>10.18</v>
      </c>
      <c r="AD57" s="2">
        <f t="shared" si="1"/>
        <v>0.40000000000000036</v>
      </c>
      <c r="AE57" s="201">
        <f t="shared" si="2"/>
        <v>-2.6768642447418833E-2</v>
      </c>
    </row>
    <row r="58" spans="15:31" x14ac:dyDescent="0.25">
      <c r="O58" s="128">
        <v>0.9</v>
      </c>
      <c r="P58" s="128">
        <f t="shared" si="3"/>
        <v>6.7229999999999999</v>
      </c>
      <c r="W58" s="196">
        <v>42200</v>
      </c>
      <c r="X58" s="13">
        <v>10.43</v>
      </c>
      <c r="Y58" s="13">
        <v>10.53</v>
      </c>
      <c r="Z58" s="13">
        <v>10.43</v>
      </c>
      <c r="AA58" s="13">
        <v>10.46</v>
      </c>
      <c r="AB58" s="140">
        <v>14300</v>
      </c>
      <c r="AC58" s="13">
        <v>10.46</v>
      </c>
      <c r="AD58" s="2">
        <f t="shared" si="1"/>
        <v>9.9999999999999645E-2</v>
      </c>
      <c r="AE58" s="201">
        <f t="shared" si="2"/>
        <v>9.6525096525097442E-3</v>
      </c>
    </row>
    <row r="59" spans="15:31" x14ac:dyDescent="0.25">
      <c r="O59" s="49"/>
      <c r="W59" s="196">
        <v>42199</v>
      </c>
      <c r="X59" s="13">
        <v>10.31</v>
      </c>
      <c r="Y59" s="13">
        <v>10.4</v>
      </c>
      <c r="Z59" s="13">
        <v>10.27</v>
      </c>
      <c r="AA59" s="13">
        <v>10.36</v>
      </c>
      <c r="AB59" s="140">
        <v>8000</v>
      </c>
      <c r="AC59" s="13">
        <v>10.36</v>
      </c>
      <c r="AD59" s="2">
        <f t="shared" si="1"/>
        <v>0.13000000000000078</v>
      </c>
      <c r="AE59" s="201">
        <f t="shared" si="2"/>
        <v>2.6759167492566904E-2</v>
      </c>
    </row>
    <row r="60" spans="15:31" x14ac:dyDescent="0.25">
      <c r="W60" s="196">
        <v>42198</v>
      </c>
      <c r="X60" s="13">
        <v>10.11</v>
      </c>
      <c r="Y60" s="13">
        <v>10.11</v>
      </c>
      <c r="Z60" s="13">
        <v>10.039999999999999</v>
      </c>
      <c r="AA60" s="13">
        <v>10.09</v>
      </c>
      <c r="AB60" s="140">
        <v>10700</v>
      </c>
      <c r="AC60" s="13">
        <v>10.09</v>
      </c>
      <c r="AD60" s="2">
        <f t="shared" si="1"/>
        <v>7.0000000000000284E-2</v>
      </c>
      <c r="AE60" s="201">
        <f t="shared" si="2"/>
        <v>-7.8662733529990536E-3</v>
      </c>
    </row>
    <row r="61" spans="15:31" x14ac:dyDescent="0.25">
      <c r="W61" s="196">
        <v>42195</v>
      </c>
      <c r="X61" s="13">
        <v>10.220000000000001</v>
      </c>
      <c r="Y61" s="13">
        <v>10.220000000000001</v>
      </c>
      <c r="Z61" s="13">
        <v>10.130000000000001</v>
      </c>
      <c r="AA61" s="13">
        <v>10.17</v>
      </c>
      <c r="AB61" s="140">
        <v>7900</v>
      </c>
      <c r="AC61" s="13">
        <v>10.17</v>
      </c>
      <c r="AD61" s="2">
        <f t="shared" si="1"/>
        <v>8.9999999999999858E-2</v>
      </c>
      <c r="AE61" s="201">
        <f t="shared" si="2"/>
        <v>1.6999999999999904E-2</v>
      </c>
    </row>
    <row r="62" spans="15:31" x14ac:dyDescent="0.25">
      <c r="W62" s="196">
        <v>42194</v>
      </c>
      <c r="X62" s="13">
        <v>10.1</v>
      </c>
      <c r="Y62" s="13">
        <v>10.130000000000001</v>
      </c>
      <c r="Z62" s="13">
        <v>9.94</v>
      </c>
      <c r="AA62" s="13">
        <v>10</v>
      </c>
      <c r="AB62" s="140">
        <v>18000</v>
      </c>
      <c r="AC62" s="13">
        <v>10</v>
      </c>
      <c r="AD62" s="2">
        <f t="shared" si="1"/>
        <v>0.19000000000000128</v>
      </c>
      <c r="AE62" s="201">
        <f t="shared" si="2"/>
        <v>3.0090270812437314E-3</v>
      </c>
    </row>
    <row r="63" spans="15:31" x14ac:dyDescent="0.25">
      <c r="W63" s="196">
        <v>42193</v>
      </c>
      <c r="X63" s="13">
        <v>10.38</v>
      </c>
      <c r="Y63" s="13">
        <v>10.38</v>
      </c>
      <c r="Z63" s="13">
        <v>9.8800000000000008</v>
      </c>
      <c r="AA63" s="13">
        <v>9.9700000000000006</v>
      </c>
      <c r="AB63" s="140">
        <v>23000</v>
      </c>
      <c r="AC63" s="13">
        <v>9.9700000000000006</v>
      </c>
      <c r="AD63" s="2">
        <f t="shared" si="1"/>
        <v>0.5</v>
      </c>
      <c r="AE63" s="201">
        <f t="shared" si="2"/>
        <v>-4.7755491881566359E-2</v>
      </c>
    </row>
    <row r="64" spans="15:31" x14ac:dyDescent="0.25">
      <c r="W64" s="196">
        <v>42192</v>
      </c>
      <c r="X64" s="13">
        <v>10.42</v>
      </c>
      <c r="Y64" s="13">
        <v>10.5</v>
      </c>
      <c r="Z64" s="13">
        <v>10.39</v>
      </c>
      <c r="AA64" s="13">
        <v>10.47</v>
      </c>
      <c r="AB64" s="140">
        <v>6200</v>
      </c>
      <c r="AC64" s="13">
        <v>10.47</v>
      </c>
      <c r="AD64" s="2">
        <f t="shared" si="1"/>
        <v>0.10999999999999943</v>
      </c>
      <c r="AE64" s="201">
        <f t="shared" si="2"/>
        <v>3.835091083413289E-3</v>
      </c>
    </row>
    <row r="65" spans="23:31" x14ac:dyDescent="0.25">
      <c r="W65" s="196">
        <v>42191</v>
      </c>
      <c r="X65" s="13">
        <v>10.44</v>
      </c>
      <c r="Y65" s="13">
        <v>10.54</v>
      </c>
      <c r="Z65" s="13">
        <v>10.36</v>
      </c>
      <c r="AA65" s="13">
        <v>10.43</v>
      </c>
      <c r="AB65" s="140">
        <v>39300</v>
      </c>
      <c r="AC65" s="13">
        <v>10.43</v>
      </c>
      <c r="AD65" s="2">
        <f t="shared" si="1"/>
        <v>0.17999999999999972</v>
      </c>
      <c r="AE65" s="201">
        <f t="shared" si="2"/>
        <v>9.596928982724684E-4</v>
      </c>
    </row>
    <row r="66" spans="23:31" x14ac:dyDescent="0.25">
      <c r="W66" s="196">
        <v>42187</v>
      </c>
      <c r="X66" s="13">
        <v>10.25</v>
      </c>
      <c r="Y66" s="13">
        <v>10.42</v>
      </c>
      <c r="Z66" s="13">
        <v>10.25</v>
      </c>
      <c r="AA66" s="13">
        <v>10.42</v>
      </c>
      <c r="AB66" s="140">
        <v>21600</v>
      </c>
      <c r="AC66" s="13">
        <v>10.42</v>
      </c>
      <c r="AD66" s="2">
        <f t="shared" si="1"/>
        <v>0.16999999999999993</v>
      </c>
      <c r="AE66" s="201">
        <f t="shared" si="2"/>
        <v>-3.8240917782027539E-3</v>
      </c>
    </row>
    <row r="67" spans="23:31" x14ac:dyDescent="0.25">
      <c r="W67" s="196">
        <v>42186</v>
      </c>
      <c r="X67" s="13">
        <v>10.38</v>
      </c>
      <c r="Y67" s="13">
        <v>10.48</v>
      </c>
      <c r="Z67" s="13">
        <v>10.38</v>
      </c>
      <c r="AA67" s="13">
        <v>10.46</v>
      </c>
      <c r="AB67" s="140">
        <v>34900</v>
      </c>
      <c r="AC67" s="13">
        <v>10.46</v>
      </c>
      <c r="AD67" s="2">
        <f t="shared" ref="AD67:AD68" si="4">Y67-Z67</f>
        <v>9.9999999999999645E-2</v>
      </c>
      <c r="AE67" s="201" t="e">
        <f t="shared" ref="AE67:AE68" si="5">AC67/AC68-1</f>
        <v>#DIV/0!</v>
      </c>
    </row>
    <row r="68" spans="23:31" x14ac:dyDescent="0.25">
      <c r="W68" s="13" t="s">
        <v>153</v>
      </c>
      <c r="X68" s="13"/>
      <c r="Y68" s="13"/>
      <c r="Z68" s="13"/>
      <c r="AA68" s="13"/>
      <c r="AB68" s="13"/>
      <c r="AC68" s="13"/>
      <c r="AD68" s="2">
        <f t="shared" si="4"/>
        <v>0</v>
      </c>
      <c r="AE68" s="201" t="e">
        <f t="shared" si="5"/>
        <v>#DIV/0!</v>
      </c>
    </row>
  </sheetData>
  <mergeCells count="1">
    <mergeCell ref="O37:P37"/>
  </mergeCells>
  <conditionalFormatting sqref="Q7">
    <cfRule type="expression" dxfId="27" priority="6">
      <formula>Q7&gt;0</formula>
    </cfRule>
    <cfRule type="expression" dxfId="26" priority="7">
      <formula>Q7&lt;0</formula>
    </cfRule>
  </conditionalFormatting>
  <conditionalFormatting sqref="O38:O58">
    <cfRule type="colorScale" priority="4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P38:P58">
    <cfRule type="colorScale" priority="3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AD1:AD68">
    <cfRule type="dataBar" priority="2">
      <dataBar>
        <cfvo type="min"/>
        <cfvo type="max"/>
        <color rgb="FFFF555A"/>
      </dataBar>
      <extLst>
        <ext xmlns:x14="http://schemas.microsoft.com/office/spreadsheetml/2009/9/main" uri="{B025F937-C7B1-47D3-B67F-A62EFF666E3E}">
          <x14:id>{992E9B4A-2A58-4EFF-B4CD-48FEE5947C63}</x14:id>
        </ext>
      </extLst>
    </cfRule>
  </conditionalFormatting>
  <conditionalFormatting sqref="AE1:AE68">
    <cfRule type="iconSet" priority="1">
      <iconSet iconSet="3Arrows">
        <cfvo type="percent" val="0"/>
        <cfvo type="num" val="0"/>
        <cfvo type="num" val="0"/>
      </iconSet>
    </cfRule>
  </conditionalFormatting>
  <hyperlinks>
    <hyperlink ref="A3" location="ACTIVE!A1" display="Back"/>
  </hyperlinks>
  <pageMargins left="0.7" right="0.7" top="0.75" bottom="0.75" header="0.3" footer="0.3"/>
  <drawing r:id="rId1"/>
  <extLst>
    <ext xmlns:x14="http://schemas.microsoft.com/office/spreadsheetml/2009/9/main" uri="{78C0D931-6437-407d-A8EE-F0AAD7539E65}">
      <x14:conditionalFormattings>
        <x14:conditionalFormatting xmlns:xm="http://schemas.microsoft.com/office/excel/2006/main">
          <x14:cfRule type="dataBar" id="{992E9B4A-2A58-4EFF-B4CD-48FEE5947C63}">
            <x14:dataBar minLength="0" maxLength="100" border="1" negativeBarBorderColorSameAsPositive="0">
              <x14:cfvo type="autoMin"/>
              <x14:cfvo type="autoMax"/>
              <x14:borderColor rgb="FFFF555A"/>
              <x14:negativeFillColor rgb="FFFF0000"/>
              <x14:negativeBorderColor rgb="FFFF0000"/>
              <x14:axisColor rgb="FF000000"/>
            </x14:dataBar>
          </x14:cfRule>
          <xm:sqref>AD1:AD68</xm:sqref>
        </x14:conditionalFormatting>
      </x14:conditionalFormattings>
    </ext>
  </extLst>
</worksheet>
</file>

<file path=xl/worksheets/sheet1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0"/>
  <dimension ref="A1:AE69"/>
  <sheetViews>
    <sheetView workbookViewId="0">
      <selection activeCell="A3" sqref="A3"/>
    </sheetView>
  </sheetViews>
  <sheetFormatPr defaultRowHeight="15" x14ac:dyDescent="0.25"/>
  <cols>
    <col min="1" max="1" width="9.7109375" bestFit="1" customWidth="1"/>
    <col min="4" max="6" width="9.140625" style="2"/>
    <col min="9" max="11" width="9.140625" style="2"/>
    <col min="20" max="20" width="19.7109375" style="58" customWidth="1"/>
    <col min="21" max="21" width="35.140625" customWidth="1"/>
    <col min="23" max="23" width="10.42578125" customWidth="1"/>
    <col min="24" max="24" width="7.5703125" customWidth="1"/>
    <col min="25" max="27" width="7" customWidth="1"/>
    <col min="29" max="29" width="10.28515625" bestFit="1" customWidth="1"/>
    <col min="30" max="30" width="10.7109375" customWidth="1"/>
    <col min="31" max="31" width="11.28515625" customWidth="1"/>
  </cols>
  <sheetData>
    <row r="1" spans="1:31" x14ac:dyDescent="0.25">
      <c r="A1" s="15" t="s">
        <v>1</v>
      </c>
      <c r="B1" s="15" t="s">
        <v>2</v>
      </c>
      <c r="C1" s="15" t="s">
        <v>4</v>
      </c>
      <c r="D1" s="26" t="s">
        <v>5</v>
      </c>
      <c r="E1" s="26" t="s">
        <v>116</v>
      </c>
      <c r="F1" s="26" t="s">
        <v>69</v>
      </c>
      <c r="G1" s="15" t="s">
        <v>3</v>
      </c>
      <c r="H1" s="15" t="s">
        <v>6</v>
      </c>
      <c r="I1" s="26" t="s">
        <v>7</v>
      </c>
      <c r="J1" s="26" t="s">
        <v>117</v>
      </c>
      <c r="K1" s="26" t="s">
        <v>61</v>
      </c>
      <c r="L1" s="15" t="s">
        <v>37</v>
      </c>
      <c r="M1" s="15" t="s">
        <v>38</v>
      </c>
      <c r="T1" s="59" t="s">
        <v>112</v>
      </c>
      <c r="W1" s="138" t="s">
        <v>145</v>
      </c>
      <c r="X1" s="138" t="s">
        <v>146</v>
      </c>
      <c r="Y1" s="138" t="s">
        <v>147</v>
      </c>
      <c r="Z1" s="138" t="s">
        <v>148</v>
      </c>
      <c r="AA1" s="138" t="s">
        <v>149</v>
      </c>
      <c r="AB1" s="138" t="s">
        <v>150</v>
      </c>
      <c r="AC1" s="138" t="s">
        <v>151</v>
      </c>
      <c r="AD1" s="15" t="s">
        <v>221</v>
      </c>
      <c r="AE1" s="15" t="s">
        <v>223</v>
      </c>
    </row>
    <row r="2" spans="1:31" x14ac:dyDescent="0.25">
      <c r="A2" s="6" t="s">
        <v>33</v>
      </c>
      <c r="B2" s="1">
        <v>42166</v>
      </c>
      <c r="C2" s="164">
        <v>10</v>
      </c>
      <c r="D2" s="165">
        <v>139.16</v>
      </c>
      <c r="E2" s="165">
        <v>0</v>
      </c>
      <c r="F2" s="165">
        <f t="shared" ref="F2:F8" si="0">D2*C2</f>
        <v>1391.6</v>
      </c>
      <c r="G2" s="108">
        <v>42213</v>
      </c>
      <c r="H2" s="8">
        <v>10</v>
      </c>
      <c r="I2" s="19">
        <f>129.5</f>
        <v>129.5</v>
      </c>
      <c r="J2" s="19">
        <v>0.02</v>
      </c>
      <c r="K2" s="19">
        <f>H2*I2-J2</f>
        <v>1294.98</v>
      </c>
      <c r="L2" s="1">
        <v>42185</v>
      </c>
      <c r="M2" s="2">
        <v>4</v>
      </c>
      <c r="O2" s="15" t="s">
        <v>57</v>
      </c>
      <c r="Q2">
        <f>C10-H10</f>
        <v>5</v>
      </c>
      <c r="T2" s="94">
        <v>42219</v>
      </c>
      <c r="U2" t="s">
        <v>92</v>
      </c>
      <c r="W2" s="196">
        <v>42279</v>
      </c>
      <c r="X2" s="13">
        <v>119.99</v>
      </c>
      <c r="Y2" s="13">
        <v>123.36</v>
      </c>
      <c r="Z2" s="13">
        <v>118.21</v>
      </c>
      <c r="AA2" s="13">
        <v>123.33</v>
      </c>
      <c r="AB2" s="140">
        <v>3494000</v>
      </c>
      <c r="AC2" s="13">
        <v>123.33</v>
      </c>
      <c r="AD2" s="2">
        <f>Y2-Z2</f>
        <v>5.1500000000000057</v>
      </c>
      <c r="AE2" s="201">
        <f>AC2/AC3-1</f>
        <v>9.7429179629933138E-3</v>
      </c>
    </row>
    <row r="3" spans="1:31" x14ac:dyDescent="0.25">
      <c r="A3" s="28" t="s">
        <v>75</v>
      </c>
      <c r="B3" s="273">
        <v>42212</v>
      </c>
      <c r="C3" s="164">
        <v>10</v>
      </c>
      <c r="D3" s="165">
        <v>124.25</v>
      </c>
      <c r="E3" s="165">
        <v>0</v>
      </c>
      <c r="F3" s="165">
        <f t="shared" si="0"/>
        <v>1242.5</v>
      </c>
      <c r="G3" s="1">
        <v>42258</v>
      </c>
      <c r="H3" s="164">
        <v>45</v>
      </c>
      <c r="I3" s="165">
        <v>126.8</v>
      </c>
      <c r="J3" s="165">
        <v>0.1</v>
      </c>
      <c r="K3" s="165">
        <f>H3*I3-J3</f>
        <v>5705.9</v>
      </c>
      <c r="L3" s="1">
        <v>42277</v>
      </c>
      <c r="M3" s="2">
        <v>2.1</v>
      </c>
      <c r="O3" s="15" t="s">
        <v>58</v>
      </c>
      <c r="Q3" s="2">
        <f>(F10-K10-M10)/Q2</f>
        <v>78.42800000000031</v>
      </c>
      <c r="T3" s="94">
        <v>42242</v>
      </c>
      <c r="U3" t="s">
        <v>113</v>
      </c>
      <c r="W3" s="196">
        <v>42278</v>
      </c>
      <c r="X3" s="13">
        <v>123.11</v>
      </c>
      <c r="Y3" s="13">
        <v>124.9</v>
      </c>
      <c r="Z3" s="13">
        <v>119.5</v>
      </c>
      <c r="AA3" s="13">
        <v>122.14</v>
      </c>
      <c r="AB3" s="140">
        <v>4550200</v>
      </c>
      <c r="AC3" s="13">
        <v>122.14</v>
      </c>
      <c r="AD3" s="2">
        <f t="shared" ref="AD3:AD66" si="1">Y3-Z3</f>
        <v>5.4000000000000057</v>
      </c>
      <c r="AE3" s="201">
        <f t="shared" ref="AE3:AE66" si="2">AC3/AC4-1</f>
        <v>-2.2958163346932237E-2</v>
      </c>
    </row>
    <row r="4" spans="1:31" x14ac:dyDescent="0.25">
      <c r="B4" s="273"/>
      <c r="C4" s="8">
        <v>10</v>
      </c>
      <c r="D4" s="19">
        <v>124.25</v>
      </c>
      <c r="E4" s="19">
        <v>0</v>
      </c>
      <c r="F4" s="19">
        <f t="shared" si="0"/>
        <v>1242.5</v>
      </c>
      <c r="G4" s="1">
        <v>42265</v>
      </c>
      <c r="H4" s="125">
        <v>10</v>
      </c>
      <c r="I4" s="60">
        <v>134.5</v>
      </c>
      <c r="J4" s="60">
        <v>0.02</v>
      </c>
      <c r="K4" s="60">
        <f>H4*I4-J4</f>
        <v>1344.98</v>
      </c>
      <c r="M4" s="2"/>
      <c r="O4" s="15" t="s">
        <v>66</v>
      </c>
      <c r="Q4" s="78">
        <v>123.33</v>
      </c>
      <c r="T4" s="94">
        <v>42246</v>
      </c>
      <c r="U4" t="s">
        <v>111</v>
      </c>
      <c r="W4" s="196">
        <v>42277</v>
      </c>
      <c r="X4" s="13">
        <v>121.79</v>
      </c>
      <c r="Y4" s="13">
        <v>125.23</v>
      </c>
      <c r="Z4" s="13">
        <v>121</v>
      </c>
      <c r="AA4" s="13">
        <v>125.01</v>
      </c>
      <c r="AB4" s="140">
        <v>4375600</v>
      </c>
      <c r="AC4" s="13">
        <v>125.01</v>
      </c>
      <c r="AD4" s="2">
        <f t="shared" si="1"/>
        <v>4.230000000000004</v>
      </c>
      <c r="AE4" s="201">
        <f t="shared" si="2"/>
        <v>4.4622712459263081E-2</v>
      </c>
    </row>
    <row r="5" spans="1:31" x14ac:dyDescent="0.25">
      <c r="B5" s="1">
        <v>42220</v>
      </c>
      <c r="C5" s="164">
        <v>5</v>
      </c>
      <c r="D5" s="165">
        <v>123.2</v>
      </c>
      <c r="E5" s="165">
        <v>0</v>
      </c>
      <c r="F5" s="165">
        <f t="shared" si="0"/>
        <v>616</v>
      </c>
      <c r="M5" s="2"/>
      <c r="O5" s="15" t="s">
        <v>67</v>
      </c>
      <c r="Q5" s="3">
        <f>Q4*Q2</f>
        <v>616.65</v>
      </c>
      <c r="T5" s="94"/>
      <c r="W5" s="196">
        <v>42276</v>
      </c>
      <c r="X5" s="13">
        <v>121.91</v>
      </c>
      <c r="Y5" s="13">
        <v>122.48</v>
      </c>
      <c r="Z5" s="13">
        <v>118.06</v>
      </c>
      <c r="AA5" s="13">
        <v>119.67</v>
      </c>
      <c r="AB5" s="140">
        <v>4796400</v>
      </c>
      <c r="AC5" s="13">
        <v>119.67</v>
      </c>
      <c r="AD5" s="2">
        <f t="shared" si="1"/>
        <v>4.4200000000000017</v>
      </c>
      <c r="AE5" s="201">
        <f t="shared" si="2"/>
        <v>-9.7641704592469347E-3</v>
      </c>
    </row>
    <row r="6" spans="1:31" x14ac:dyDescent="0.25">
      <c r="B6" s="1">
        <v>42220</v>
      </c>
      <c r="C6" s="164">
        <v>20</v>
      </c>
      <c r="D6" s="165">
        <v>122.2</v>
      </c>
      <c r="E6" s="165">
        <v>0</v>
      </c>
      <c r="F6" s="165">
        <f t="shared" si="0"/>
        <v>2444</v>
      </c>
      <c r="M6" s="2"/>
      <c r="O6" s="15" t="s">
        <v>64</v>
      </c>
      <c r="Q6" s="2">
        <f>Q3*Q2</f>
        <v>392.14000000000158</v>
      </c>
      <c r="T6" s="94">
        <v>42250</v>
      </c>
      <c r="U6" t="s">
        <v>165</v>
      </c>
      <c r="W6" s="196">
        <v>42275</v>
      </c>
      <c r="X6" s="13">
        <v>125.96</v>
      </c>
      <c r="Y6" s="13">
        <v>128.16999999999999</v>
      </c>
      <c r="Z6" s="13">
        <v>120.81</v>
      </c>
      <c r="AA6" s="13">
        <v>120.85</v>
      </c>
      <c r="AB6" s="140">
        <v>3954900</v>
      </c>
      <c r="AC6" s="13">
        <v>120.85</v>
      </c>
      <c r="AD6" s="2">
        <f t="shared" si="1"/>
        <v>7.3599999999999852</v>
      </c>
      <c r="AE6" s="201">
        <f t="shared" si="2"/>
        <v>-4.647309452422288E-2</v>
      </c>
    </row>
    <row r="7" spans="1:31" ht="15.75" x14ac:dyDescent="0.25">
      <c r="B7" s="273">
        <v>42240</v>
      </c>
      <c r="C7">
        <v>5</v>
      </c>
      <c r="D7" s="2">
        <v>120.5</v>
      </c>
      <c r="E7" s="2">
        <v>0</v>
      </c>
      <c r="F7" s="2">
        <f t="shared" si="0"/>
        <v>602.5</v>
      </c>
      <c r="M7" s="2"/>
      <c r="O7" s="15" t="s">
        <v>65</v>
      </c>
      <c r="Q7" s="2">
        <f>Q5-Q6</f>
        <v>224.5099999999984</v>
      </c>
      <c r="R7" s="219" t="s">
        <v>237</v>
      </c>
      <c r="T7" s="94"/>
      <c r="W7" s="196">
        <v>42272</v>
      </c>
      <c r="X7" s="13">
        <v>125.96</v>
      </c>
      <c r="Y7" s="13">
        <v>128.93</v>
      </c>
      <c r="Z7" s="13">
        <v>125.2</v>
      </c>
      <c r="AA7" s="13">
        <v>126.74</v>
      </c>
      <c r="AB7" s="140">
        <v>3459900</v>
      </c>
      <c r="AC7" s="13">
        <v>126.74</v>
      </c>
      <c r="AD7" s="2">
        <f t="shared" si="1"/>
        <v>3.730000000000004</v>
      </c>
      <c r="AE7" s="201">
        <f t="shared" si="2"/>
        <v>2.1273166800966914E-2</v>
      </c>
    </row>
    <row r="8" spans="1:31" x14ac:dyDescent="0.25">
      <c r="B8" s="276"/>
      <c r="C8" s="7">
        <v>10</v>
      </c>
      <c r="D8" s="60">
        <v>120.5</v>
      </c>
      <c r="E8" s="60">
        <v>0</v>
      </c>
      <c r="F8" s="60">
        <f t="shared" si="0"/>
        <v>1205</v>
      </c>
      <c r="T8" s="94"/>
      <c r="W8" s="196">
        <v>42271</v>
      </c>
      <c r="X8" s="13">
        <v>124.1</v>
      </c>
      <c r="Y8" s="13">
        <v>125.35</v>
      </c>
      <c r="Z8" s="13">
        <v>119.45</v>
      </c>
      <c r="AA8" s="13">
        <v>124.1</v>
      </c>
      <c r="AB8" s="140">
        <v>4499500</v>
      </c>
      <c r="AC8" s="13">
        <v>124.1</v>
      </c>
      <c r="AD8" s="2">
        <f t="shared" si="1"/>
        <v>5.8999999999999915</v>
      </c>
      <c r="AE8" s="201">
        <f t="shared" si="2"/>
        <v>-1.1470447666082628E-2</v>
      </c>
    </row>
    <row r="9" spans="1:31" x14ac:dyDescent="0.25">
      <c r="T9" s="98">
        <v>42341</v>
      </c>
      <c r="U9" t="s">
        <v>124</v>
      </c>
      <c r="W9" s="196">
        <v>42270</v>
      </c>
      <c r="X9" s="13">
        <v>124.82</v>
      </c>
      <c r="Y9" s="13">
        <v>127.8</v>
      </c>
      <c r="Z9" s="13">
        <v>123.81</v>
      </c>
      <c r="AA9" s="13">
        <v>125.54</v>
      </c>
      <c r="AB9" s="140">
        <v>2187900</v>
      </c>
      <c r="AC9" s="13">
        <v>125.54</v>
      </c>
      <c r="AD9" s="2">
        <f t="shared" si="1"/>
        <v>3.9899999999999949</v>
      </c>
      <c r="AE9" s="201">
        <f t="shared" si="2"/>
        <v>6.736166800320742E-3</v>
      </c>
    </row>
    <row r="10" spans="1:31" x14ac:dyDescent="0.25">
      <c r="A10" s="95" t="s">
        <v>87</v>
      </c>
      <c r="B10" s="96"/>
      <c r="C10" s="96">
        <f>SUM(C2:C8)</f>
        <v>70</v>
      </c>
      <c r="D10" s="97"/>
      <c r="E10" s="97"/>
      <c r="F10" s="97">
        <f>SUM(F2:F8)</f>
        <v>8744.1</v>
      </c>
      <c r="G10" s="96"/>
      <c r="H10" s="96">
        <f>SUM(H2:H6)</f>
        <v>65</v>
      </c>
      <c r="I10" s="97"/>
      <c r="J10" s="97"/>
      <c r="K10" s="97">
        <f>SUM(K2:K7)</f>
        <v>8345.8599999999988</v>
      </c>
      <c r="L10" s="96"/>
      <c r="M10" s="97">
        <f>SUM(M2:M7)</f>
        <v>6.1</v>
      </c>
      <c r="W10" s="196">
        <v>42269</v>
      </c>
      <c r="X10" s="13">
        <v>124.99</v>
      </c>
      <c r="Y10" s="13">
        <v>125.84</v>
      </c>
      <c r="Z10" s="13">
        <v>123.7</v>
      </c>
      <c r="AA10" s="13">
        <v>124.7</v>
      </c>
      <c r="AB10" s="140">
        <v>2248300</v>
      </c>
      <c r="AC10" s="13">
        <v>124.7</v>
      </c>
      <c r="AD10" s="2">
        <f t="shared" si="1"/>
        <v>2.1400000000000006</v>
      </c>
      <c r="AE10" s="201">
        <f t="shared" si="2"/>
        <v>-2.0116297344020095E-2</v>
      </c>
    </row>
    <row r="11" spans="1:31" x14ac:dyDescent="0.25">
      <c r="W11" s="196">
        <v>42268</v>
      </c>
      <c r="X11" s="13">
        <v>128.37</v>
      </c>
      <c r="Y11" s="13">
        <v>129.38</v>
      </c>
      <c r="Z11" s="13">
        <v>126.22</v>
      </c>
      <c r="AA11" s="13">
        <v>127.26</v>
      </c>
      <c r="AB11" s="140">
        <v>1651500</v>
      </c>
      <c r="AC11" s="13">
        <v>127.26</v>
      </c>
      <c r="AD11" s="2">
        <f t="shared" si="1"/>
        <v>3.1599999999999966</v>
      </c>
      <c r="AE11" s="201">
        <f t="shared" si="2"/>
        <v>-2.5864095932283115E-3</v>
      </c>
    </row>
    <row r="12" spans="1:31" x14ac:dyDescent="0.25">
      <c r="G12" s="2"/>
      <c r="W12" s="196">
        <v>42265</v>
      </c>
      <c r="X12" s="13">
        <v>128.54</v>
      </c>
      <c r="Y12" s="13">
        <v>129.49</v>
      </c>
      <c r="Z12" s="13">
        <v>126.6</v>
      </c>
      <c r="AA12" s="13">
        <v>127.59</v>
      </c>
      <c r="AB12" s="140">
        <v>4402100</v>
      </c>
      <c r="AC12" s="13">
        <v>127.59</v>
      </c>
      <c r="AD12" s="2">
        <f t="shared" si="1"/>
        <v>2.8900000000000148</v>
      </c>
      <c r="AE12" s="201">
        <f t="shared" si="2"/>
        <v>-2.3122272414057177E-2</v>
      </c>
    </row>
    <row r="13" spans="1:31" x14ac:dyDescent="0.25">
      <c r="W13" s="196">
        <v>42264</v>
      </c>
      <c r="X13" s="13">
        <v>131.51</v>
      </c>
      <c r="Y13" s="13">
        <v>133.06</v>
      </c>
      <c r="Z13" s="13">
        <v>130.19999999999999</v>
      </c>
      <c r="AA13" s="13">
        <v>130.61000000000001</v>
      </c>
      <c r="AB13" s="140">
        <v>1991800</v>
      </c>
      <c r="AC13" s="13">
        <v>130.61000000000001</v>
      </c>
      <c r="AD13" s="2">
        <f t="shared" si="1"/>
        <v>2.8600000000000136</v>
      </c>
      <c r="AE13" s="201">
        <f t="shared" si="2"/>
        <v>-6.6925241463229312E-3</v>
      </c>
    </row>
    <row r="14" spans="1:31" x14ac:dyDescent="0.25">
      <c r="W14" s="196">
        <v>42263</v>
      </c>
      <c r="X14" s="13">
        <v>133.88999999999999</v>
      </c>
      <c r="Y14" s="13">
        <v>133.88999999999999</v>
      </c>
      <c r="Z14" s="13">
        <v>130.26</v>
      </c>
      <c r="AA14" s="13">
        <v>131.49</v>
      </c>
      <c r="AB14" s="140">
        <v>2731700</v>
      </c>
      <c r="AC14" s="13">
        <v>131.49</v>
      </c>
      <c r="AD14" s="2">
        <f t="shared" si="1"/>
        <v>3.6299999999999955</v>
      </c>
      <c r="AE14" s="201" t="e">
        <f t="shared" si="2"/>
        <v>#DIV/0!</v>
      </c>
    </row>
    <row r="15" spans="1:31" x14ac:dyDescent="0.25">
      <c r="W15" s="196">
        <v>42263</v>
      </c>
      <c r="X15" s="13" t="s">
        <v>292</v>
      </c>
      <c r="Y15" s="13"/>
      <c r="Z15" s="13"/>
      <c r="AA15" s="13"/>
      <c r="AB15" s="13"/>
      <c r="AC15" s="13"/>
      <c r="AD15" s="2">
        <f t="shared" si="1"/>
        <v>0</v>
      </c>
      <c r="AE15" s="201">
        <f t="shared" si="2"/>
        <v>-1</v>
      </c>
    </row>
    <row r="16" spans="1:31" x14ac:dyDescent="0.25">
      <c r="W16" s="196">
        <v>42262</v>
      </c>
      <c r="X16" s="13">
        <v>132.13</v>
      </c>
      <c r="Y16" s="13">
        <v>134.94999999999999</v>
      </c>
      <c r="Z16" s="13">
        <v>131</v>
      </c>
      <c r="AA16" s="13">
        <v>134.38</v>
      </c>
      <c r="AB16" s="140">
        <v>3080400</v>
      </c>
      <c r="AC16" s="13">
        <v>133.96</v>
      </c>
      <c r="AD16" s="2">
        <f t="shared" si="1"/>
        <v>3.9499999999999886</v>
      </c>
      <c r="AE16" s="201">
        <f t="shared" si="2"/>
        <v>2.4315644593974728E-2</v>
      </c>
    </row>
    <row r="17" spans="23:31" x14ac:dyDescent="0.25">
      <c r="W17" s="196">
        <v>42261</v>
      </c>
      <c r="X17" s="13">
        <v>132.5</v>
      </c>
      <c r="Y17" s="13">
        <v>133.72999999999999</v>
      </c>
      <c r="Z17" s="13">
        <v>130.6</v>
      </c>
      <c r="AA17" s="13">
        <v>131.19</v>
      </c>
      <c r="AB17" s="140">
        <v>3464300</v>
      </c>
      <c r="AC17" s="13">
        <v>130.78</v>
      </c>
      <c r="AD17" s="2">
        <f t="shared" si="1"/>
        <v>3.1299999999999955</v>
      </c>
      <c r="AE17" s="201">
        <f t="shared" si="2"/>
        <v>8.4181525981485983E-4</v>
      </c>
    </row>
    <row r="18" spans="23:31" x14ac:dyDescent="0.25">
      <c r="W18" s="196">
        <v>42258</v>
      </c>
      <c r="X18" s="13">
        <v>128.16</v>
      </c>
      <c r="Y18" s="13">
        <v>131.22</v>
      </c>
      <c r="Z18" s="13">
        <v>126.94</v>
      </c>
      <c r="AA18" s="13">
        <v>131.08000000000001</v>
      </c>
      <c r="AB18" s="140">
        <v>3960600</v>
      </c>
      <c r="AC18" s="13">
        <v>130.66999999999999</v>
      </c>
      <c r="AD18" s="2">
        <f t="shared" si="1"/>
        <v>4.2800000000000011</v>
      </c>
      <c r="AE18" s="201">
        <f t="shared" si="2"/>
        <v>1.8313591022443898E-2</v>
      </c>
    </row>
    <row r="19" spans="23:31" x14ac:dyDescent="0.25">
      <c r="W19" s="196">
        <v>42257</v>
      </c>
      <c r="X19" s="13">
        <v>128.54</v>
      </c>
      <c r="Y19" s="13">
        <v>129.16</v>
      </c>
      <c r="Z19" s="13">
        <v>124.8</v>
      </c>
      <c r="AA19" s="13">
        <v>128.72</v>
      </c>
      <c r="AB19" s="140">
        <v>3622400</v>
      </c>
      <c r="AC19" s="13">
        <v>128.32</v>
      </c>
      <c r="AD19" s="2">
        <f t="shared" si="1"/>
        <v>4.3599999999999994</v>
      </c>
      <c r="AE19" s="201">
        <f t="shared" si="2"/>
        <v>1.2226867555415355E-2</v>
      </c>
    </row>
    <row r="20" spans="23:31" x14ac:dyDescent="0.25">
      <c r="W20" s="196">
        <v>42256</v>
      </c>
      <c r="X20" s="13">
        <v>130.18</v>
      </c>
      <c r="Y20" s="13">
        <v>131.79</v>
      </c>
      <c r="Z20" s="13">
        <v>126.3</v>
      </c>
      <c r="AA20" s="13">
        <v>127.17</v>
      </c>
      <c r="AB20" s="140">
        <v>3150200</v>
      </c>
      <c r="AC20" s="13">
        <v>126.77</v>
      </c>
      <c r="AD20" s="2">
        <f t="shared" si="1"/>
        <v>5.4899999999999949</v>
      </c>
      <c r="AE20" s="201">
        <f t="shared" si="2"/>
        <v>-1.5455110282696416E-2</v>
      </c>
    </row>
    <row r="21" spans="23:31" x14ac:dyDescent="0.25">
      <c r="W21" s="196">
        <v>42255</v>
      </c>
      <c r="X21" s="13">
        <v>125.4</v>
      </c>
      <c r="Y21" s="13">
        <v>129.33000000000001</v>
      </c>
      <c r="Z21" s="13">
        <v>124.82</v>
      </c>
      <c r="AA21" s="13">
        <v>129.16</v>
      </c>
      <c r="AB21" s="140">
        <v>3547700</v>
      </c>
      <c r="AC21" s="13">
        <v>128.76</v>
      </c>
      <c r="AD21" s="2">
        <f t="shared" si="1"/>
        <v>4.5100000000000193</v>
      </c>
      <c r="AE21" s="201">
        <f t="shared" si="2"/>
        <v>6.6158814275068201E-2</v>
      </c>
    </row>
    <row r="22" spans="23:31" x14ac:dyDescent="0.25">
      <c r="W22" s="196">
        <v>42251</v>
      </c>
      <c r="X22" s="13">
        <v>121.24</v>
      </c>
      <c r="Y22" s="13">
        <v>123.81</v>
      </c>
      <c r="Z22" s="13">
        <v>120.65</v>
      </c>
      <c r="AA22" s="13">
        <v>121.15</v>
      </c>
      <c r="AB22" s="140">
        <v>2492300</v>
      </c>
      <c r="AC22" s="13">
        <v>120.77</v>
      </c>
      <c r="AD22" s="2">
        <f t="shared" si="1"/>
        <v>3.1599999999999966</v>
      </c>
      <c r="AE22" s="201">
        <f t="shared" si="2"/>
        <v>-2.1154157886205227E-2</v>
      </c>
    </row>
    <row r="23" spans="23:31" x14ac:dyDescent="0.25">
      <c r="W23" s="196">
        <v>42250</v>
      </c>
      <c r="X23" s="13">
        <v>125.4</v>
      </c>
      <c r="Y23" s="13">
        <v>126.9</v>
      </c>
      <c r="Z23" s="13">
        <v>123.21</v>
      </c>
      <c r="AA23" s="13">
        <v>123.77</v>
      </c>
      <c r="AB23" s="140">
        <v>2995400</v>
      </c>
      <c r="AC23" s="13">
        <v>123.38</v>
      </c>
      <c r="AD23" s="2">
        <f t="shared" si="1"/>
        <v>3.6900000000000119</v>
      </c>
      <c r="AE23" s="201">
        <f t="shared" si="2"/>
        <v>-2.1835826930853841E-3</v>
      </c>
    </row>
    <row r="24" spans="23:31" x14ac:dyDescent="0.25">
      <c r="W24" s="196">
        <v>42249</v>
      </c>
      <c r="X24" s="13">
        <v>122.15</v>
      </c>
      <c r="Y24" s="13">
        <v>124.07</v>
      </c>
      <c r="Z24" s="13">
        <v>120.16</v>
      </c>
      <c r="AA24" s="13">
        <v>124.04</v>
      </c>
      <c r="AB24" s="140">
        <v>3670000</v>
      </c>
      <c r="AC24" s="13">
        <v>123.65</v>
      </c>
      <c r="AD24" s="2">
        <f t="shared" si="1"/>
        <v>3.9099999999999966</v>
      </c>
      <c r="AE24" s="201">
        <f t="shared" si="2"/>
        <v>3.9075630252100924E-2</v>
      </c>
    </row>
    <row r="25" spans="23:31" x14ac:dyDescent="0.25">
      <c r="W25" s="196">
        <v>42248</v>
      </c>
      <c r="X25" s="13">
        <v>121.52</v>
      </c>
      <c r="Y25" s="13">
        <v>125.02</v>
      </c>
      <c r="Z25" s="13">
        <v>118.1</v>
      </c>
      <c r="AA25" s="13">
        <v>119.37</v>
      </c>
      <c r="AB25" s="140">
        <v>4974900</v>
      </c>
      <c r="AC25" s="13">
        <v>119</v>
      </c>
      <c r="AD25" s="2">
        <f t="shared" si="1"/>
        <v>6.9200000000000017</v>
      </c>
      <c r="AE25" s="201">
        <f t="shared" si="2"/>
        <v>-5.2396878483835008E-2</v>
      </c>
    </row>
    <row r="26" spans="23:31" x14ac:dyDescent="0.25">
      <c r="W26" s="196">
        <v>42247</v>
      </c>
      <c r="X26" s="13">
        <v>126.64</v>
      </c>
      <c r="Y26" s="13">
        <v>128.04</v>
      </c>
      <c r="Z26" s="13">
        <v>125</v>
      </c>
      <c r="AA26" s="13">
        <v>125.97</v>
      </c>
      <c r="AB26" s="140">
        <v>3008700</v>
      </c>
      <c r="AC26" s="13">
        <v>125.58</v>
      </c>
      <c r="AD26" s="2">
        <f t="shared" si="1"/>
        <v>3.039999999999992</v>
      </c>
      <c r="AE26" s="201">
        <f t="shared" si="2"/>
        <v>-1.289105486558717E-2</v>
      </c>
    </row>
    <row r="27" spans="23:31" x14ac:dyDescent="0.25">
      <c r="W27" s="196">
        <v>42244</v>
      </c>
      <c r="X27" s="13">
        <v>125.53</v>
      </c>
      <c r="Y27" s="13">
        <v>127.72</v>
      </c>
      <c r="Z27" s="13">
        <v>124.69</v>
      </c>
      <c r="AA27" s="13">
        <v>127.62</v>
      </c>
      <c r="AB27" s="140">
        <v>3632200</v>
      </c>
      <c r="AC27" s="13">
        <v>127.22</v>
      </c>
      <c r="AD27" s="2">
        <f t="shared" si="1"/>
        <v>3.0300000000000011</v>
      </c>
      <c r="AE27" s="201">
        <f t="shared" si="2"/>
        <v>1.0725351553189766E-2</v>
      </c>
    </row>
    <row r="28" spans="23:31" x14ac:dyDescent="0.25">
      <c r="W28" s="196">
        <v>42243</v>
      </c>
      <c r="X28" s="13">
        <v>120.5</v>
      </c>
      <c r="Y28" s="13">
        <v>127</v>
      </c>
      <c r="Z28" s="13">
        <v>120.38</v>
      </c>
      <c r="AA28" s="13">
        <v>126.26</v>
      </c>
      <c r="AB28" s="140">
        <v>9188200</v>
      </c>
      <c r="AC28" s="13">
        <v>125.87</v>
      </c>
      <c r="AD28" s="2">
        <f t="shared" si="1"/>
        <v>6.6200000000000045</v>
      </c>
      <c r="AE28" s="201">
        <f t="shared" si="2"/>
        <v>8.6584944751381121E-2</v>
      </c>
    </row>
    <row r="29" spans="23:31" x14ac:dyDescent="0.25">
      <c r="W29" s="196">
        <v>42242</v>
      </c>
      <c r="X29" s="13">
        <v>112.6</v>
      </c>
      <c r="Y29" s="13">
        <v>116.74</v>
      </c>
      <c r="Z29" s="13">
        <v>111.18</v>
      </c>
      <c r="AA29" s="13">
        <v>116.2</v>
      </c>
      <c r="AB29" s="140">
        <v>5935400</v>
      </c>
      <c r="AC29" s="13">
        <v>115.84</v>
      </c>
      <c r="AD29" s="2">
        <f t="shared" si="1"/>
        <v>5.5599999999999881</v>
      </c>
      <c r="AE29" s="201">
        <f t="shared" si="2"/>
        <v>7.0906905796431552E-2</v>
      </c>
    </row>
    <row r="30" spans="23:31" x14ac:dyDescent="0.25">
      <c r="W30" s="196">
        <v>42241</v>
      </c>
      <c r="X30" s="13">
        <v>114.13</v>
      </c>
      <c r="Y30" s="13">
        <v>115</v>
      </c>
      <c r="Z30" s="13">
        <v>108.2</v>
      </c>
      <c r="AA30" s="13">
        <v>108.51</v>
      </c>
      <c r="AB30" s="140">
        <v>4392100</v>
      </c>
      <c r="AC30" s="13">
        <v>108.17</v>
      </c>
      <c r="AD30" s="2">
        <f t="shared" si="1"/>
        <v>6.7999999999999972</v>
      </c>
      <c r="AE30" s="201">
        <f t="shared" si="2"/>
        <v>-1.304744525547441E-2</v>
      </c>
    </row>
    <row r="31" spans="23:31" x14ac:dyDescent="0.25">
      <c r="W31" s="196">
        <v>42240</v>
      </c>
      <c r="X31" s="13">
        <v>101.09</v>
      </c>
      <c r="Y31" s="13">
        <v>115.01</v>
      </c>
      <c r="Z31" s="13">
        <v>100</v>
      </c>
      <c r="AA31" s="13">
        <v>109.94</v>
      </c>
      <c r="AB31" s="140">
        <v>6904000</v>
      </c>
      <c r="AC31" s="13">
        <v>109.6</v>
      </c>
      <c r="AD31" s="2">
        <f t="shared" si="1"/>
        <v>15.010000000000005</v>
      </c>
      <c r="AE31" s="201">
        <f t="shared" si="2"/>
        <v>-1.3501350135013523E-2</v>
      </c>
    </row>
    <row r="32" spans="23:31" x14ac:dyDescent="0.25">
      <c r="W32" s="196">
        <v>42237</v>
      </c>
      <c r="X32" s="13">
        <v>112.75</v>
      </c>
      <c r="Y32" s="13">
        <v>115.49</v>
      </c>
      <c r="Z32" s="13">
        <v>111.33</v>
      </c>
      <c r="AA32" s="13">
        <v>111.45</v>
      </c>
      <c r="AB32" s="140">
        <v>5647200</v>
      </c>
      <c r="AC32" s="13">
        <v>111.1</v>
      </c>
      <c r="AD32" s="2">
        <f t="shared" si="1"/>
        <v>4.1599999999999966</v>
      </c>
      <c r="AE32" s="201">
        <f t="shared" si="2"/>
        <v>-3.1132815906514399E-2</v>
      </c>
    </row>
    <row r="33" spans="15:31" x14ac:dyDescent="0.25">
      <c r="W33" s="196">
        <v>42236</v>
      </c>
      <c r="X33" s="13">
        <v>120.08</v>
      </c>
      <c r="Y33" s="13">
        <v>120.64</v>
      </c>
      <c r="Z33" s="13">
        <v>115.03</v>
      </c>
      <c r="AA33" s="13">
        <v>115.03</v>
      </c>
      <c r="AB33" s="140">
        <v>4175600</v>
      </c>
      <c r="AC33" s="13">
        <v>114.67</v>
      </c>
      <c r="AD33" s="2">
        <f t="shared" si="1"/>
        <v>5.6099999999999994</v>
      </c>
      <c r="AE33" s="201">
        <f t="shared" si="2"/>
        <v>-5.2861980672338271E-2</v>
      </c>
    </row>
    <row r="34" spans="15:31" x14ac:dyDescent="0.25">
      <c r="W34" s="196">
        <v>42235</v>
      </c>
      <c r="X34" s="13">
        <v>121.58</v>
      </c>
      <c r="Y34" s="13">
        <v>122.78</v>
      </c>
      <c r="Z34" s="13">
        <v>119.3</v>
      </c>
      <c r="AA34" s="13">
        <v>121.45</v>
      </c>
      <c r="AB34" s="140">
        <v>3089100</v>
      </c>
      <c r="AC34" s="13">
        <v>121.07</v>
      </c>
      <c r="AD34" s="2">
        <f t="shared" si="1"/>
        <v>3.480000000000004</v>
      </c>
      <c r="AE34" s="201">
        <f t="shared" si="2"/>
        <v>-6.4828491711801384E-3</v>
      </c>
    </row>
    <row r="35" spans="15:31" x14ac:dyDescent="0.25">
      <c r="W35" s="196">
        <v>42234</v>
      </c>
      <c r="X35" s="13">
        <v>125.77</v>
      </c>
      <c r="Y35" s="13">
        <v>125.77</v>
      </c>
      <c r="Z35" s="13">
        <v>121.78</v>
      </c>
      <c r="AA35" s="13">
        <v>122.24</v>
      </c>
      <c r="AB35" s="140">
        <v>1950200</v>
      </c>
      <c r="AC35" s="13">
        <v>121.86</v>
      </c>
      <c r="AD35" s="2">
        <f t="shared" si="1"/>
        <v>3.9899999999999949</v>
      </c>
      <c r="AE35" s="201">
        <f t="shared" si="2"/>
        <v>-2.6132821865260114E-2</v>
      </c>
    </row>
    <row r="36" spans="15:31" x14ac:dyDescent="0.25">
      <c r="W36" s="196">
        <v>42233</v>
      </c>
      <c r="X36" s="13">
        <v>121.32</v>
      </c>
      <c r="Y36" s="13">
        <v>125.52</v>
      </c>
      <c r="Z36" s="13">
        <v>120.8</v>
      </c>
      <c r="AA36" s="13">
        <v>125.52</v>
      </c>
      <c r="AB36" s="140">
        <v>2129300</v>
      </c>
      <c r="AC36" s="13">
        <v>125.13</v>
      </c>
      <c r="AD36" s="2">
        <f t="shared" si="1"/>
        <v>4.7199999999999989</v>
      </c>
      <c r="AE36" s="201">
        <f t="shared" si="2"/>
        <v>2.9198881394966181E-2</v>
      </c>
    </row>
    <row r="37" spans="15:31" x14ac:dyDescent="0.25">
      <c r="W37" s="196">
        <v>42230</v>
      </c>
      <c r="X37" s="13">
        <v>124</v>
      </c>
      <c r="Y37" s="13">
        <v>124.5</v>
      </c>
      <c r="Z37" s="13">
        <v>121.17</v>
      </c>
      <c r="AA37" s="13">
        <v>121.96</v>
      </c>
      <c r="AB37" s="140">
        <v>2649600</v>
      </c>
      <c r="AC37" s="13">
        <v>121.58</v>
      </c>
      <c r="AD37" s="2">
        <f t="shared" si="1"/>
        <v>3.3299999999999983</v>
      </c>
      <c r="AE37" s="201">
        <f t="shared" si="2"/>
        <v>-1.7932148626817468E-2</v>
      </c>
    </row>
    <row r="38" spans="15:31" x14ac:dyDescent="0.25">
      <c r="W38" s="196">
        <v>42229</v>
      </c>
      <c r="X38" s="13">
        <v>125.62</v>
      </c>
      <c r="Y38" s="13">
        <v>126.82</v>
      </c>
      <c r="Z38" s="13">
        <v>124.01</v>
      </c>
      <c r="AA38" s="13">
        <v>124.19</v>
      </c>
      <c r="AB38" s="140">
        <v>1457100</v>
      </c>
      <c r="AC38" s="13">
        <v>123.8</v>
      </c>
      <c r="AD38" s="2">
        <f t="shared" si="1"/>
        <v>2.8099999999999881</v>
      </c>
      <c r="AE38" s="201">
        <f t="shared" si="2"/>
        <v>-1.2286580501037259E-2</v>
      </c>
    </row>
    <row r="39" spans="15:31" x14ac:dyDescent="0.25">
      <c r="W39" s="196">
        <v>42228</v>
      </c>
      <c r="X39" s="13">
        <v>121.59</v>
      </c>
      <c r="Y39" s="13">
        <v>126.68</v>
      </c>
      <c r="Z39" s="13">
        <v>120.62</v>
      </c>
      <c r="AA39" s="13">
        <v>125.73</v>
      </c>
      <c r="AB39" s="140">
        <v>2720500</v>
      </c>
      <c r="AC39" s="13">
        <v>125.34</v>
      </c>
      <c r="AD39" s="2">
        <f t="shared" si="1"/>
        <v>6.0600000000000023</v>
      </c>
      <c r="AE39" s="201">
        <f t="shared" si="2"/>
        <v>1.2275884348247557E-2</v>
      </c>
    </row>
    <row r="40" spans="15:31" x14ac:dyDescent="0.25">
      <c r="W40" s="196">
        <v>42227</v>
      </c>
      <c r="X40" s="13">
        <v>125.64</v>
      </c>
      <c r="Y40" s="13">
        <v>126.23</v>
      </c>
      <c r="Z40" s="13">
        <v>122.92</v>
      </c>
      <c r="AA40" s="13">
        <v>124.21</v>
      </c>
      <c r="AB40" s="140">
        <v>2674400</v>
      </c>
      <c r="AC40" s="13">
        <v>123.82</v>
      </c>
      <c r="AD40" s="2">
        <f t="shared" si="1"/>
        <v>3.3100000000000023</v>
      </c>
      <c r="AE40" s="201">
        <f t="shared" si="2"/>
        <v>-2.4117276166456536E-2</v>
      </c>
    </row>
    <row r="41" spans="15:31" ht="20.25" thickBot="1" x14ac:dyDescent="0.35">
      <c r="O41" s="272" t="s">
        <v>83</v>
      </c>
      <c r="P41" s="272"/>
      <c r="T41" s="136" t="s">
        <v>144</v>
      </c>
      <c r="W41" s="196">
        <v>42226</v>
      </c>
      <c r="X41" s="13">
        <v>123.49</v>
      </c>
      <c r="Y41" s="13">
        <v>127.4</v>
      </c>
      <c r="Z41" s="13">
        <v>123</v>
      </c>
      <c r="AA41" s="13">
        <v>127.28</v>
      </c>
      <c r="AB41" s="140">
        <v>2890700</v>
      </c>
      <c r="AC41" s="13">
        <v>126.88</v>
      </c>
      <c r="AD41" s="2">
        <f t="shared" si="1"/>
        <v>4.4000000000000057</v>
      </c>
      <c r="AE41" s="201">
        <f t="shared" si="2"/>
        <v>3.8552836211835917E-2</v>
      </c>
    </row>
    <row r="42" spans="15:31" ht="15.75" thickTop="1" x14ac:dyDescent="0.25">
      <c r="O42" s="128">
        <v>1.1000000000000001</v>
      </c>
      <c r="P42" s="128">
        <f>O42*$Q$4</f>
        <v>135.66300000000001</v>
      </c>
      <c r="Q42" s="2"/>
      <c r="T42" s="198" t="s">
        <v>126</v>
      </c>
      <c r="U42" s="143">
        <v>122.14</v>
      </c>
      <c r="W42" s="196">
        <v>42223</v>
      </c>
      <c r="X42" s="13">
        <v>121.02</v>
      </c>
      <c r="Y42" s="13">
        <v>123.98</v>
      </c>
      <c r="Z42" s="13">
        <v>120.82</v>
      </c>
      <c r="AA42" s="13">
        <v>122.55</v>
      </c>
      <c r="AB42" s="140">
        <v>3052700</v>
      </c>
      <c r="AC42" s="13">
        <v>122.17</v>
      </c>
      <c r="AD42" s="2">
        <f t="shared" si="1"/>
        <v>3.1600000000000108</v>
      </c>
      <c r="AE42" s="201">
        <f t="shared" si="2"/>
        <v>-5.7779947916666297E-3</v>
      </c>
    </row>
    <row r="43" spans="15:31" x14ac:dyDescent="0.25">
      <c r="O43" s="128">
        <v>1.0900000000000001</v>
      </c>
      <c r="P43" s="128">
        <f t="shared" ref="P43:P62" si="3">O43*$Q$4</f>
        <v>134.4297</v>
      </c>
      <c r="Q43" s="2"/>
      <c r="T43" s="199" t="s">
        <v>127</v>
      </c>
      <c r="U43" s="133">
        <v>119.99</v>
      </c>
      <c r="W43" s="196">
        <v>42222</v>
      </c>
      <c r="X43" s="13">
        <v>125.04</v>
      </c>
      <c r="Y43" s="13">
        <v>125.4</v>
      </c>
      <c r="Z43" s="13">
        <v>120.6</v>
      </c>
      <c r="AA43" s="13">
        <v>123.27</v>
      </c>
      <c r="AB43" s="140">
        <v>4605200</v>
      </c>
      <c r="AC43" s="13">
        <v>122.88</v>
      </c>
      <c r="AD43" s="2">
        <f t="shared" si="1"/>
        <v>4.8000000000000114</v>
      </c>
      <c r="AE43" s="201">
        <f t="shared" si="2"/>
        <v>-1.1900932775812167E-2</v>
      </c>
    </row>
    <row r="44" spans="15:31" x14ac:dyDescent="0.25">
      <c r="O44" s="128">
        <v>1.08</v>
      </c>
      <c r="P44" s="128">
        <f t="shared" si="3"/>
        <v>133.19640000000001</v>
      </c>
      <c r="Q44" s="2"/>
      <c r="T44" s="199" t="s">
        <v>128</v>
      </c>
      <c r="U44" s="133" t="s">
        <v>285</v>
      </c>
      <c r="W44" s="196">
        <v>42221</v>
      </c>
      <c r="X44" s="13">
        <v>123</v>
      </c>
      <c r="Y44" s="13">
        <v>125.69</v>
      </c>
      <c r="Z44" s="13">
        <v>121</v>
      </c>
      <c r="AA44" s="13">
        <v>124.75</v>
      </c>
      <c r="AB44" s="140">
        <v>3415800</v>
      </c>
      <c r="AC44" s="13">
        <v>124.36</v>
      </c>
      <c r="AD44" s="2">
        <f t="shared" si="1"/>
        <v>4.6899999999999977</v>
      </c>
      <c r="AE44" s="201">
        <f t="shared" si="2"/>
        <v>1.0399740006499902E-2</v>
      </c>
    </row>
    <row r="45" spans="15:31" x14ac:dyDescent="0.25">
      <c r="O45" s="128">
        <v>1.07</v>
      </c>
      <c r="P45" s="128">
        <f t="shared" si="3"/>
        <v>131.9631</v>
      </c>
      <c r="Q45" s="2"/>
      <c r="T45" s="199" t="s">
        <v>129</v>
      </c>
      <c r="U45" s="133" t="s">
        <v>286</v>
      </c>
      <c r="W45" s="196">
        <v>42220</v>
      </c>
      <c r="X45" s="13">
        <v>125.55</v>
      </c>
      <c r="Y45" s="13">
        <v>125.55</v>
      </c>
      <c r="Z45" s="13">
        <v>118.76</v>
      </c>
      <c r="AA45" s="13">
        <v>123.47</v>
      </c>
      <c r="AB45" s="140">
        <v>4746700</v>
      </c>
      <c r="AC45" s="13">
        <v>123.08</v>
      </c>
      <c r="AD45" s="2">
        <f t="shared" si="1"/>
        <v>6.789999999999992</v>
      </c>
      <c r="AE45" s="201">
        <f t="shared" si="2"/>
        <v>-1.8579060680966375E-2</v>
      </c>
    </row>
    <row r="46" spans="15:31" x14ac:dyDescent="0.25">
      <c r="O46" s="128">
        <v>1.06</v>
      </c>
      <c r="P46" s="128">
        <f t="shared" si="3"/>
        <v>130.72980000000001</v>
      </c>
      <c r="Q46" s="2"/>
      <c r="T46" s="199" t="s">
        <v>130</v>
      </c>
      <c r="U46" s="133">
        <v>164.33</v>
      </c>
      <c r="W46" s="196">
        <v>42219</v>
      </c>
      <c r="X46" s="13">
        <v>126.42</v>
      </c>
      <c r="Y46" s="13">
        <v>127.49</v>
      </c>
      <c r="Z46" s="13">
        <v>124.24</v>
      </c>
      <c r="AA46" s="13">
        <v>125.8</v>
      </c>
      <c r="AB46" s="140">
        <v>2727300</v>
      </c>
      <c r="AC46" s="13">
        <v>125.41</v>
      </c>
      <c r="AD46" s="2">
        <f t="shared" si="1"/>
        <v>3.25</v>
      </c>
      <c r="AE46" s="201">
        <f t="shared" si="2"/>
        <v>5.2905811623247256E-3</v>
      </c>
    </row>
    <row r="47" spans="15:31" x14ac:dyDescent="0.25">
      <c r="O47" s="128">
        <v>1.05</v>
      </c>
      <c r="P47" s="128">
        <f t="shared" si="3"/>
        <v>129.4965</v>
      </c>
      <c r="Q47" s="2"/>
      <c r="T47" s="199" t="s">
        <v>131</v>
      </c>
      <c r="U47" s="133">
        <v>1.2612399999999999</v>
      </c>
      <c r="W47" s="196">
        <v>42216</v>
      </c>
      <c r="X47" s="13">
        <v>128.34</v>
      </c>
      <c r="Y47" s="13">
        <v>128.34</v>
      </c>
      <c r="Z47" s="13">
        <v>124.96</v>
      </c>
      <c r="AA47" s="13">
        <v>125.14</v>
      </c>
      <c r="AB47" s="140">
        <v>3059300</v>
      </c>
      <c r="AC47" s="13">
        <v>124.75</v>
      </c>
      <c r="AD47" s="2">
        <f t="shared" si="1"/>
        <v>3.3800000000000097</v>
      </c>
      <c r="AE47" s="201">
        <f t="shared" si="2"/>
        <v>-1.9646365422396839E-2</v>
      </c>
    </row>
    <row r="48" spans="15:31" x14ac:dyDescent="0.25">
      <c r="O48" s="128">
        <v>1.04</v>
      </c>
      <c r="P48" s="128">
        <f t="shared" si="3"/>
        <v>128.26320000000001</v>
      </c>
      <c r="Q48" s="2"/>
      <c r="T48" s="199" t="s">
        <v>157</v>
      </c>
      <c r="U48" s="133" t="s">
        <v>287</v>
      </c>
      <c r="W48" s="196">
        <v>42215</v>
      </c>
      <c r="X48" s="13">
        <v>125.74</v>
      </c>
      <c r="Y48" s="13">
        <v>128.79</v>
      </c>
      <c r="Z48" s="13">
        <v>125.07</v>
      </c>
      <c r="AA48" s="13">
        <v>127.65</v>
      </c>
      <c r="AB48" s="140">
        <v>3916900</v>
      </c>
      <c r="AC48" s="13">
        <v>127.25</v>
      </c>
      <c r="AD48" s="2">
        <f t="shared" si="1"/>
        <v>3.7199999999999989</v>
      </c>
      <c r="AE48" s="201">
        <f t="shared" si="2"/>
        <v>-7.2554220627243371E-3</v>
      </c>
    </row>
    <row r="49" spans="15:31" x14ac:dyDescent="0.25">
      <c r="O49" s="128">
        <v>1.03</v>
      </c>
      <c r="P49" s="128">
        <f t="shared" si="3"/>
        <v>127.0299</v>
      </c>
      <c r="Q49" s="2"/>
      <c r="T49" s="199"/>
      <c r="U49" s="133"/>
      <c r="W49" s="196">
        <v>42214</v>
      </c>
      <c r="X49" s="13">
        <v>128.37</v>
      </c>
      <c r="Y49" s="13">
        <v>129.12</v>
      </c>
      <c r="Z49" s="13">
        <v>125.45</v>
      </c>
      <c r="AA49" s="13">
        <v>128.58000000000001</v>
      </c>
      <c r="AB49" s="140">
        <v>3340700</v>
      </c>
      <c r="AC49" s="13">
        <v>128.18</v>
      </c>
      <c r="AD49" s="2">
        <f t="shared" si="1"/>
        <v>3.6700000000000017</v>
      </c>
      <c r="AE49" s="201">
        <f t="shared" si="2"/>
        <v>1.2498047180127259E-3</v>
      </c>
    </row>
    <row r="50" spans="15:31" x14ac:dyDescent="0.25">
      <c r="O50" s="128">
        <v>1.02</v>
      </c>
      <c r="P50" s="128">
        <f t="shared" si="3"/>
        <v>125.7966</v>
      </c>
      <c r="Q50" s="2"/>
      <c r="T50" s="199" t="s">
        <v>133</v>
      </c>
      <c r="U50" s="133" t="s">
        <v>288</v>
      </c>
      <c r="W50" s="196">
        <v>42213</v>
      </c>
      <c r="X50" s="13">
        <v>125.58</v>
      </c>
      <c r="Y50" s="13">
        <v>129.55000000000001</v>
      </c>
      <c r="Z50" s="13">
        <v>123.52</v>
      </c>
      <c r="AA50" s="13">
        <v>128.41999999999999</v>
      </c>
      <c r="AB50" s="140">
        <v>2786900</v>
      </c>
      <c r="AC50" s="13">
        <v>128.02000000000001</v>
      </c>
      <c r="AD50" s="2">
        <f t="shared" si="1"/>
        <v>6.0300000000000153</v>
      </c>
      <c r="AE50" s="201">
        <f t="shared" si="2"/>
        <v>3.0259134073716387E-2</v>
      </c>
    </row>
    <row r="51" spans="15:31" x14ac:dyDescent="0.25">
      <c r="O51" s="128">
        <v>1.01</v>
      </c>
      <c r="P51" s="128">
        <f t="shared" si="3"/>
        <v>124.5633</v>
      </c>
      <c r="Q51" s="2"/>
      <c r="T51" s="199" t="s">
        <v>134</v>
      </c>
      <c r="U51" s="133" t="s">
        <v>289</v>
      </c>
      <c r="W51" s="196">
        <v>42212</v>
      </c>
      <c r="X51" s="13">
        <v>127.35</v>
      </c>
      <c r="Y51" s="13">
        <v>127.5</v>
      </c>
      <c r="Z51" s="13">
        <v>124.1</v>
      </c>
      <c r="AA51" s="13">
        <v>124.65</v>
      </c>
      <c r="AB51" s="140">
        <v>3489300</v>
      </c>
      <c r="AC51" s="13">
        <v>124.26</v>
      </c>
      <c r="AD51" s="2">
        <f t="shared" si="1"/>
        <v>3.4000000000000057</v>
      </c>
      <c r="AE51" s="201">
        <f t="shared" si="2"/>
        <v>-2.9825109306683362E-2</v>
      </c>
    </row>
    <row r="52" spans="15:31" x14ac:dyDescent="0.25">
      <c r="O52" s="128">
        <v>1</v>
      </c>
      <c r="P52" s="128">
        <f t="shared" si="3"/>
        <v>123.33</v>
      </c>
      <c r="Q52" s="2"/>
      <c r="T52" s="199" t="s">
        <v>135</v>
      </c>
      <c r="U52" s="135">
        <v>3520745</v>
      </c>
      <c r="W52" s="196">
        <v>42209</v>
      </c>
      <c r="X52" s="13">
        <v>133.51</v>
      </c>
      <c r="Y52" s="13">
        <v>133.85</v>
      </c>
      <c r="Z52" s="13">
        <v>128.34</v>
      </c>
      <c r="AA52" s="13">
        <v>128.47999999999999</v>
      </c>
      <c r="AB52" s="140">
        <v>3631100</v>
      </c>
      <c r="AC52" s="13">
        <v>128.08000000000001</v>
      </c>
      <c r="AD52" s="2">
        <f t="shared" si="1"/>
        <v>5.5099999999999909</v>
      </c>
      <c r="AE52" s="201">
        <f t="shared" si="2"/>
        <v>-2.6451809060504594E-2</v>
      </c>
    </row>
    <row r="53" spans="15:31" x14ac:dyDescent="0.25">
      <c r="O53" s="128">
        <v>0.99</v>
      </c>
      <c r="P53" s="128">
        <f t="shared" si="3"/>
        <v>122.0967</v>
      </c>
      <c r="Q53" s="2"/>
      <c r="T53" s="199" t="s">
        <v>140</v>
      </c>
      <c r="U53" s="135">
        <v>3681830</v>
      </c>
      <c r="W53" s="196">
        <v>42208</v>
      </c>
      <c r="X53" s="13">
        <v>131.18</v>
      </c>
      <c r="Y53" s="13">
        <v>135</v>
      </c>
      <c r="Z53" s="13">
        <v>130.5</v>
      </c>
      <c r="AA53" s="13">
        <v>131.97</v>
      </c>
      <c r="AB53" s="140">
        <v>3060800</v>
      </c>
      <c r="AC53" s="13">
        <v>131.56</v>
      </c>
      <c r="AD53" s="2">
        <f t="shared" si="1"/>
        <v>4.5</v>
      </c>
      <c r="AE53" s="201">
        <f t="shared" si="2"/>
        <v>1.8423904629199628E-2</v>
      </c>
    </row>
    <row r="54" spans="15:31" x14ac:dyDescent="0.25">
      <c r="O54" s="128">
        <v>0.98</v>
      </c>
      <c r="P54" s="128">
        <f t="shared" si="3"/>
        <v>120.8634</v>
      </c>
      <c r="Q54" s="2"/>
      <c r="T54" s="199" t="s">
        <v>136</v>
      </c>
      <c r="U54" s="133" t="s">
        <v>290</v>
      </c>
      <c r="W54" s="196">
        <v>42207</v>
      </c>
      <c r="X54" s="13">
        <v>127.04</v>
      </c>
      <c r="Y54" s="13">
        <v>130</v>
      </c>
      <c r="Z54" s="13">
        <v>125.38</v>
      </c>
      <c r="AA54" s="13">
        <v>129.59</v>
      </c>
      <c r="AB54" s="140">
        <v>6134600</v>
      </c>
      <c r="AC54" s="13">
        <v>129.18</v>
      </c>
      <c r="AD54" s="2">
        <f t="shared" si="1"/>
        <v>4.6200000000000045</v>
      </c>
      <c r="AE54" s="201">
        <f t="shared" si="2"/>
        <v>-3.661719740472813E-2</v>
      </c>
    </row>
    <row r="55" spans="15:31" x14ac:dyDescent="0.25">
      <c r="O55" s="128">
        <v>0.97</v>
      </c>
      <c r="P55" s="128">
        <f t="shared" si="3"/>
        <v>119.6301</v>
      </c>
      <c r="T55" s="199" t="s">
        <v>141</v>
      </c>
      <c r="U55" s="133">
        <v>32.35</v>
      </c>
      <c r="W55" s="196">
        <v>42206</v>
      </c>
      <c r="X55" s="13">
        <v>135.1</v>
      </c>
      <c r="Y55" s="13">
        <v>136.38</v>
      </c>
      <c r="Z55" s="13">
        <v>134.13999999999999</v>
      </c>
      <c r="AA55" s="13">
        <v>134.51</v>
      </c>
      <c r="AB55" s="140">
        <v>3153200</v>
      </c>
      <c r="AC55" s="13">
        <v>134.09</v>
      </c>
      <c r="AD55" s="2">
        <f t="shared" si="1"/>
        <v>2.2400000000000091</v>
      </c>
      <c r="AE55" s="201">
        <f t="shared" si="2"/>
        <v>-9.6855908210402575E-4</v>
      </c>
    </row>
    <row r="56" spans="15:31" x14ac:dyDescent="0.25">
      <c r="O56" s="128">
        <v>0.96</v>
      </c>
      <c r="P56" s="128">
        <f t="shared" si="3"/>
        <v>118.3968</v>
      </c>
      <c r="T56" s="199" t="s">
        <v>142</v>
      </c>
      <c r="U56" s="133">
        <v>3.81</v>
      </c>
      <c r="W56" s="196">
        <v>42205</v>
      </c>
      <c r="X56" s="13">
        <v>134.55000000000001</v>
      </c>
      <c r="Y56" s="13">
        <v>135.62</v>
      </c>
      <c r="Z56" s="13">
        <v>133.75</v>
      </c>
      <c r="AA56" s="13">
        <v>134.63999999999999</v>
      </c>
      <c r="AB56" s="140">
        <v>2356300</v>
      </c>
      <c r="AC56" s="13">
        <v>134.22</v>
      </c>
      <c r="AD56" s="2">
        <f t="shared" si="1"/>
        <v>1.8700000000000045</v>
      </c>
      <c r="AE56" s="201">
        <f t="shared" si="2"/>
        <v>7.3551486040226433E-3</v>
      </c>
    </row>
    <row r="57" spans="15:31" x14ac:dyDescent="0.25">
      <c r="O57" s="128">
        <v>0.95</v>
      </c>
      <c r="P57" s="128">
        <f t="shared" si="3"/>
        <v>117.1635</v>
      </c>
      <c r="T57" s="199" t="s">
        <v>137</v>
      </c>
      <c r="U57" s="133" t="s">
        <v>291</v>
      </c>
      <c r="W57" s="196">
        <v>42202</v>
      </c>
      <c r="X57" s="13">
        <v>134.96</v>
      </c>
      <c r="Y57" s="13">
        <v>135</v>
      </c>
      <c r="Z57" s="13">
        <v>131.96</v>
      </c>
      <c r="AA57" s="13">
        <v>133.66</v>
      </c>
      <c r="AB57" s="140">
        <v>2900000</v>
      </c>
      <c r="AC57" s="13">
        <v>133.24</v>
      </c>
      <c r="AD57" s="2">
        <f t="shared" si="1"/>
        <v>3.039999999999992</v>
      </c>
      <c r="AE57" s="201">
        <f t="shared" si="2"/>
        <v>-7.7450104259755292E-3</v>
      </c>
    </row>
    <row r="58" spans="15:31" x14ac:dyDescent="0.25">
      <c r="O58" s="128">
        <v>0.94</v>
      </c>
      <c r="P58" s="128">
        <f t="shared" si="3"/>
        <v>115.93019999999999</v>
      </c>
      <c r="W58" s="196">
        <v>42201</v>
      </c>
      <c r="X58" s="13">
        <v>133.63</v>
      </c>
      <c r="Y58" s="13">
        <v>134.77000000000001</v>
      </c>
      <c r="Z58" s="13">
        <v>130.88999999999999</v>
      </c>
      <c r="AA58" s="13">
        <v>134.69999999999999</v>
      </c>
      <c r="AB58" s="140">
        <v>3397700</v>
      </c>
      <c r="AC58" s="13">
        <v>134.28</v>
      </c>
      <c r="AD58" s="2">
        <f t="shared" si="1"/>
        <v>3.8800000000000239</v>
      </c>
      <c r="AE58" s="201">
        <f t="shared" si="2"/>
        <v>2.2618231665524346E-2</v>
      </c>
    </row>
    <row r="59" spans="15:31" x14ac:dyDescent="0.25">
      <c r="O59" s="128">
        <v>0.93</v>
      </c>
      <c r="P59" s="128">
        <f t="shared" si="3"/>
        <v>114.6969</v>
      </c>
      <c r="W59" s="196">
        <v>42200</v>
      </c>
      <c r="X59" s="13">
        <v>131.66999999999999</v>
      </c>
      <c r="Y59" s="13">
        <v>133.49</v>
      </c>
      <c r="Z59" s="13">
        <v>130.82</v>
      </c>
      <c r="AA59" s="13">
        <v>131.72</v>
      </c>
      <c r="AB59" s="140">
        <v>2310000</v>
      </c>
      <c r="AC59" s="13">
        <v>131.31</v>
      </c>
      <c r="AD59" s="2">
        <f t="shared" si="1"/>
        <v>2.6700000000000159</v>
      </c>
      <c r="AE59" s="201">
        <f t="shared" si="2"/>
        <v>-4.3976040639925884E-3</v>
      </c>
    </row>
    <row r="60" spans="15:31" x14ac:dyDescent="0.25">
      <c r="O60" s="128">
        <v>0.92</v>
      </c>
      <c r="P60" s="128">
        <f t="shared" si="3"/>
        <v>113.4636</v>
      </c>
      <c r="W60" s="196">
        <v>42199</v>
      </c>
      <c r="X60" s="13">
        <v>129.35</v>
      </c>
      <c r="Y60" s="13">
        <v>132.47999999999999</v>
      </c>
      <c r="Z60" s="13">
        <v>128.51</v>
      </c>
      <c r="AA60" s="13">
        <v>132.30000000000001</v>
      </c>
      <c r="AB60" s="140">
        <v>2628900</v>
      </c>
      <c r="AC60" s="13">
        <v>131.88999999999999</v>
      </c>
      <c r="AD60" s="2">
        <f t="shared" si="1"/>
        <v>3.9699999999999989</v>
      </c>
      <c r="AE60" s="201">
        <f t="shared" si="2"/>
        <v>2.4149712688305458E-2</v>
      </c>
    </row>
    <row r="61" spans="15:31" x14ac:dyDescent="0.25">
      <c r="O61" s="128">
        <v>0.91</v>
      </c>
      <c r="P61" s="128">
        <f t="shared" si="3"/>
        <v>112.2303</v>
      </c>
      <c r="W61" s="196">
        <v>42198</v>
      </c>
      <c r="X61" s="13">
        <v>131.38</v>
      </c>
      <c r="Y61" s="13">
        <v>131.38</v>
      </c>
      <c r="Z61" s="13">
        <v>128.46</v>
      </c>
      <c r="AA61" s="13">
        <v>129.18</v>
      </c>
      <c r="AB61" s="140">
        <v>2530400</v>
      </c>
      <c r="AC61" s="13">
        <v>128.78</v>
      </c>
      <c r="AD61" s="2">
        <f t="shared" si="1"/>
        <v>2.9199999999999875</v>
      </c>
      <c r="AE61" s="201">
        <f t="shared" si="2"/>
        <v>-5.0220196245075455E-3</v>
      </c>
    </row>
    <row r="62" spans="15:31" x14ac:dyDescent="0.25">
      <c r="O62" s="128">
        <v>0.9</v>
      </c>
      <c r="P62" s="128">
        <f t="shared" si="3"/>
        <v>110.997</v>
      </c>
      <c r="W62" s="196">
        <v>42195</v>
      </c>
      <c r="X62" s="13">
        <v>126.61</v>
      </c>
      <c r="Y62" s="13">
        <v>130.82</v>
      </c>
      <c r="Z62" s="13">
        <v>126.5</v>
      </c>
      <c r="AA62" s="13">
        <v>129.84</v>
      </c>
      <c r="AB62" s="140">
        <v>5094800</v>
      </c>
      <c r="AC62" s="13">
        <v>129.43</v>
      </c>
      <c r="AD62" s="2">
        <f t="shared" si="1"/>
        <v>4.3199999999999932</v>
      </c>
      <c r="AE62" s="201">
        <f t="shared" si="2"/>
        <v>4.1354895808190628E-2</v>
      </c>
    </row>
    <row r="63" spans="15:31" x14ac:dyDescent="0.25">
      <c r="W63" s="196">
        <v>42194</v>
      </c>
      <c r="X63" s="13">
        <v>130.18</v>
      </c>
      <c r="Y63" s="13">
        <v>131.36000000000001</v>
      </c>
      <c r="Z63" s="13">
        <v>123.72</v>
      </c>
      <c r="AA63" s="13">
        <v>124.68</v>
      </c>
      <c r="AB63" s="140">
        <v>7346900</v>
      </c>
      <c r="AC63" s="13">
        <v>124.29</v>
      </c>
      <c r="AD63" s="2">
        <f t="shared" si="1"/>
        <v>7.6400000000000148</v>
      </c>
      <c r="AE63" s="201">
        <f t="shared" si="2"/>
        <v>-2.6321974148061145E-2</v>
      </c>
    </row>
    <row r="64" spans="15:31" x14ac:dyDescent="0.25">
      <c r="W64" s="196">
        <v>42193</v>
      </c>
      <c r="X64" s="13">
        <v>130.1</v>
      </c>
      <c r="Y64" s="13">
        <v>131.34</v>
      </c>
      <c r="Z64" s="13">
        <v>126.86</v>
      </c>
      <c r="AA64" s="13">
        <v>128.05000000000001</v>
      </c>
      <c r="AB64" s="140">
        <v>5137100</v>
      </c>
      <c r="AC64" s="13">
        <v>127.65</v>
      </c>
      <c r="AD64" s="2">
        <f t="shared" si="1"/>
        <v>4.480000000000004</v>
      </c>
      <c r="AE64" s="201">
        <f t="shared" si="2"/>
        <v>-3.6021748980516355E-2</v>
      </c>
    </row>
    <row r="65" spans="23:31" x14ac:dyDescent="0.25">
      <c r="W65" s="196">
        <v>42192</v>
      </c>
      <c r="X65" s="13">
        <v>133.94999999999999</v>
      </c>
      <c r="Y65" s="13">
        <v>134.44999999999999</v>
      </c>
      <c r="Z65" s="13">
        <v>126.16</v>
      </c>
      <c r="AA65" s="13">
        <v>132.84</v>
      </c>
      <c r="AB65" s="140">
        <v>5926800</v>
      </c>
      <c r="AC65" s="13">
        <v>132.41999999999999</v>
      </c>
      <c r="AD65" s="2">
        <f t="shared" si="1"/>
        <v>8.289999999999992</v>
      </c>
      <c r="AE65" s="201">
        <f t="shared" si="2"/>
        <v>-1.0165944087307643E-2</v>
      </c>
    </row>
    <row r="66" spans="23:31" x14ac:dyDescent="0.25">
      <c r="W66" s="196">
        <v>42191</v>
      </c>
      <c r="X66" s="13">
        <v>136.16</v>
      </c>
      <c r="Y66" s="13">
        <v>137.61000000000001</v>
      </c>
      <c r="Z66" s="13">
        <v>133.87</v>
      </c>
      <c r="AA66" s="13">
        <v>134.19999999999999</v>
      </c>
      <c r="AB66" s="140">
        <v>3018800</v>
      </c>
      <c r="AC66" s="13">
        <v>133.78</v>
      </c>
      <c r="AD66" s="2">
        <f t="shared" si="1"/>
        <v>3.7400000000000091</v>
      </c>
      <c r="AE66" s="201">
        <f t="shared" si="2"/>
        <v>-2.4998177975366298E-2</v>
      </c>
    </row>
    <row r="67" spans="23:31" x14ac:dyDescent="0.25">
      <c r="W67" s="196">
        <v>42187</v>
      </c>
      <c r="X67" s="13">
        <v>135.6</v>
      </c>
      <c r="Y67" s="13">
        <v>137.75</v>
      </c>
      <c r="Z67" s="13">
        <v>135.35</v>
      </c>
      <c r="AA67" s="13">
        <v>137.63999999999999</v>
      </c>
      <c r="AB67" s="140">
        <v>3279700</v>
      </c>
      <c r="AC67" s="13">
        <v>137.21</v>
      </c>
      <c r="AD67" s="2">
        <f t="shared" ref="AD67:AD69" si="4">Y67-Z67</f>
        <v>2.4000000000000057</v>
      </c>
      <c r="AE67" s="201">
        <f t="shared" ref="AE67:AE69" si="5">AC67/AC68-1</f>
        <v>1.5768433520876535E-2</v>
      </c>
    </row>
    <row r="68" spans="23:31" x14ac:dyDescent="0.25">
      <c r="W68" s="196">
        <v>42186</v>
      </c>
      <c r="X68" s="13">
        <v>134.41</v>
      </c>
      <c r="Y68" s="13">
        <v>137.69999999999999</v>
      </c>
      <c r="Z68" s="13">
        <v>134.32</v>
      </c>
      <c r="AA68" s="13">
        <v>135.5</v>
      </c>
      <c r="AB68" s="140">
        <v>4305900</v>
      </c>
      <c r="AC68" s="13">
        <v>135.08000000000001</v>
      </c>
      <c r="AD68" s="2">
        <f t="shared" si="4"/>
        <v>3.3799999999999955</v>
      </c>
      <c r="AE68" s="201" t="e">
        <f t="shared" si="5"/>
        <v>#DIV/0!</v>
      </c>
    </row>
    <row r="69" spans="23:31" x14ac:dyDescent="0.25">
      <c r="W69" s="13" t="s">
        <v>153</v>
      </c>
      <c r="X69" s="13"/>
      <c r="Y69" s="13"/>
      <c r="Z69" s="13"/>
      <c r="AA69" s="13"/>
      <c r="AB69" s="13"/>
      <c r="AC69" s="13"/>
      <c r="AD69" s="2">
        <f t="shared" si="4"/>
        <v>0</v>
      </c>
      <c r="AE69" s="201" t="e">
        <f t="shared" si="5"/>
        <v>#DIV/0!</v>
      </c>
    </row>
  </sheetData>
  <sortState ref="B35:K39">
    <sortCondition ref="B35"/>
  </sortState>
  <mergeCells count="3">
    <mergeCell ref="B3:B4"/>
    <mergeCell ref="O41:P41"/>
    <mergeCell ref="B7:B8"/>
  </mergeCells>
  <conditionalFormatting sqref="Q7">
    <cfRule type="expression" dxfId="25" priority="6">
      <formula>Q7&gt;0</formula>
    </cfRule>
    <cfRule type="expression" dxfId="24" priority="7">
      <formula>Q7&lt;0</formula>
    </cfRule>
  </conditionalFormatting>
  <conditionalFormatting sqref="O42:O62">
    <cfRule type="colorScale" priority="4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P42:P62">
    <cfRule type="colorScale" priority="3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AD1:AD69">
    <cfRule type="dataBar" priority="2">
      <dataBar>
        <cfvo type="min"/>
        <cfvo type="max"/>
        <color rgb="FFFF555A"/>
      </dataBar>
      <extLst>
        <ext xmlns:x14="http://schemas.microsoft.com/office/spreadsheetml/2009/9/main" uri="{B025F937-C7B1-47D3-B67F-A62EFF666E3E}">
          <x14:id>{1D0E78A1-D1FD-4A58-B09B-BB5686296A89}</x14:id>
        </ext>
      </extLst>
    </cfRule>
  </conditionalFormatting>
  <conditionalFormatting sqref="AE1:AE69">
    <cfRule type="iconSet" priority="1">
      <iconSet iconSet="3Arrows">
        <cfvo type="percent" val="0"/>
        <cfvo type="num" val="0"/>
        <cfvo type="num" val="0"/>
      </iconSet>
    </cfRule>
  </conditionalFormatting>
  <hyperlinks>
    <hyperlink ref="A3" location="ACTIVE!A1" display="Back"/>
  </hyperlinks>
  <pageMargins left="0.7" right="0.7" top="0.75" bottom="0.75" header="0.3" footer="0.3"/>
  <pageSetup orientation="portrait" horizontalDpi="4294967293" verticalDpi="0" r:id="rId1"/>
  <drawing r:id="rId2"/>
  <extLst>
    <ext xmlns:x14="http://schemas.microsoft.com/office/spreadsheetml/2009/9/main" uri="{78C0D931-6437-407d-A8EE-F0AAD7539E65}">
      <x14:conditionalFormattings>
        <x14:conditionalFormatting xmlns:xm="http://schemas.microsoft.com/office/excel/2006/main">
          <x14:cfRule type="dataBar" id="{1D0E78A1-D1FD-4A58-B09B-BB5686296A89}">
            <x14:dataBar minLength="0" maxLength="100" border="1" negativeBarBorderColorSameAsPositive="0">
              <x14:cfvo type="autoMin"/>
              <x14:cfvo type="autoMax"/>
              <x14:borderColor rgb="FFFF555A"/>
              <x14:negativeFillColor rgb="FFFF0000"/>
              <x14:negativeBorderColor rgb="FFFF0000"/>
              <x14:axisColor rgb="FF000000"/>
            </x14:dataBar>
          </x14:cfRule>
          <xm:sqref>AD1:AD69</xm:sqref>
        </x14:conditionalFormatting>
      </x14:conditionalFormattings>
    </ext>
  </extLst>
</worksheet>
</file>

<file path=xl/worksheets/sheet1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1"/>
  <dimension ref="A1:AE69"/>
  <sheetViews>
    <sheetView workbookViewId="0">
      <pane ySplit="1" topLeftCell="A2" activePane="bottomLeft" state="frozen"/>
      <selection activeCell="A2" sqref="A2"/>
      <selection pane="bottomLeft" activeCell="A3" sqref="A3"/>
    </sheetView>
  </sheetViews>
  <sheetFormatPr defaultRowHeight="15" x14ac:dyDescent="0.25"/>
  <cols>
    <col min="4" max="6" width="9.140625" style="2"/>
    <col min="9" max="11" width="9.140625" style="2"/>
    <col min="20" max="20" width="18.5703125" bestFit="1" customWidth="1"/>
    <col min="21" max="21" width="37.28515625" customWidth="1"/>
    <col min="23" max="23" width="11.85546875" customWidth="1"/>
    <col min="24" max="24" width="8.140625" customWidth="1"/>
    <col min="25" max="27" width="7" bestFit="1" customWidth="1"/>
    <col min="28" max="28" width="10.140625" bestFit="1" customWidth="1"/>
    <col min="29" max="29" width="10.28515625" bestFit="1" customWidth="1"/>
  </cols>
  <sheetData>
    <row r="1" spans="1:31" s="15" customFormat="1" x14ac:dyDescent="0.25">
      <c r="A1" s="15" t="s">
        <v>1</v>
      </c>
      <c r="B1" s="15" t="s">
        <v>2</v>
      </c>
      <c r="C1" s="15" t="s">
        <v>4</v>
      </c>
      <c r="D1" s="26" t="s">
        <v>5</v>
      </c>
      <c r="E1" s="26" t="s">
        <v>116</v>
      </c>
      <c r="F1" s="26" t="s">
        <v>60</v>
      </c>
      <c r="G1" s="15" t="s">
        <v>3</v>
      </c>
      <c r="H1" s="15" t="s">
        <v>6</v>
      </c>
      <c r="I1" s="26" t="s">
        <v>7</v>
      </c>
      <c r="J1" s="26" t="s">
        <v>117</v>
      </c>
      <c r="K1" s="26" t="s">
        <v>61</v>
      </c>
      <c r="L1" s="15" t="s">
        <v>37</v>
      </c>
      <c r="M1" s="15" t="s">
        <v>38</v>
      </c>
      <c r="T1" s="15" t="s">
        <v>72</v>
      </c>
      <c r="W1" s="138" t="s">
        <v>145</v>
      </c>
      <c r="X1" s="138" t="s">
        <v>146</v>
      </c>
      <c r="Y1" s="138" t="s">
        <v>147</v>
      </c>
      <c r="Z1" s="138" t="s">
        <v>148</v>
      </c>
      <c r="AA1" s="138" t="s">
        <v>149</v>
      </c>
      <c r="AB1" s="138" t="s">
        <v>150</v>
      </c>
      <c r="AC1" s="138" t="s">
        <v>151</v>
      </c>
      <c r="AD1" s="15" t="s">
        <v>221</v>
      </c>
      <c r="AE1" s="15" t="s">
        <v>223</v>
      </c>
    </row>
    <row r="2" spans="1:31" x14ac:dyDescent="0.25">
      <c r="A2" s="6" t="s">
        <v>63</v>
      </c>
      <c r="B2" s="1">
        <v>42226</v>
      </c>
      <c r="C2">
        <v>10</v>
      </c>
      <c r="D2" s="2">
        <v>113.72</v>
      </c>
      <c r="E2" s="2">
        <v>0</v>
      </c>
      <c r="F2" s="2">
        <f>C2*D2</f>
        <v>1137.2</v>
      </c>
      <c r="L2" t="s">
        <v>94</v>
      </c>
      <c r="O2" s="15" t="s">
        <v>57</v>
      </c>
      <c r="Q2">
        <f>C11-H11</f>
        <v>30</v>
      </c>
      <c r="T2" s="1">
        <v>42202</v>
      </c>
      <c r="U2" t="s">
        <v>93</v>
      </c>
      <c r="W2" s="196">
        <v>42279</v>
      </c>
      <c r="X2" s="13">
        <v>101.21</v>
      </c>
      <c r="Y2" s="13">
        <v>103.01</v>
      </c>
      <c r="Z2" s="13">
        <v>99.88</v>
      </c>
      <c r="AA2" s="13">
        <v>103</v>
      </c>
      <c r="AB2" s="140">
        <v>9079300</v>
      </c>
      <c r="AC2" s="13">
        <v>103</v>
      </c>
      <c r="AD2" s="2">
        <f>Y2-Z2</f>
        <v>3.1300000000000097</v>
      </c>
      <c r="AE2" s="201">
        <f>AC2/AC3-1</f>
        <v>3.2141813577482026E-3</v>
      </c>
    </row>
    <row r="3" spans="1:31" x14ac:dyDescent="0.25">
      <c r="A3" s="28" t="s">
        <v>75</v>
      </c>
      <c r="B3" s="1">
        <v>42226</v>
      </c>
      <c r="C3">
        <v>5</v>
      </c>
      <c r="D3" s="2">
        <v>112.2</v>
      </c>
      <c r="E3" s="2">
        <v>0</v>
      </c>
      <c r="F3" s="2">
        <f>C3*D3</f>
        <v>561</v>
      </c>
      <c r="O3" s="15" t="s">
        <v>58</v>
      </c>
      <c r="Q3" s="2">
        <f>(F11-K11)/Q2</f>
        <v>110.09500000000001</v>
      </c>
      <c r="T3" s="1">
        <v>42231</v>
      </c>
      <c r="U3" t="s">
        <v>301</v>
      </c>
      <c r="W3" s="196">
        <v>42278</v>
      </c>
      <c r="X3" s="13">
        <v>102.97</v>
      </c>
      <c r="Y3" s="13">
        <v>103.47</v>
      </c>
      <c r="Z3" s="13">
        <v>101.08</v>
      </c>
      <c r="AA3" s="13">
        <v>102.67</v>
      </c>
      <c r="AB3" s="140">
        <v>7488000</v>
      </c>
      <c r="AC3" s="13">
        <v>102.67</v>
      </c>
      <c r="AD3" s="2">
        <f t="shared" ref="AD3:AD66" si="0">Y3-Z3</f>
        <v>2.3900000000000006</v>
      </c>
      <c r="AE3" s="201">
        <f t="shared" ref="AE3:AE66" si="1">AC3/AC4-1</f>
        <v>4.5988258317024577E-3</v>
      </c>
    </row>
    <row r="4" spans="1:31" x14ac:dyDescent="0.25">
      <c r="B4" s="1">
        <v>42226</v>
      </c>
      <c r="C4">
        <v>5</v>
      </c>
      <c r="D4" s="2">
        <v>110.93</v>
      </c>
      <c r="E4" s="2">
        <v>0</v>
      </c>
      <c r="F4" s="2">
        <f>C4*D4</f>
        <v>554.65000000000009</v>
      </c>
      <c r="O4" s="15" t="s">
        <v>66</v>
      </c>
      <c r="Q4" s="78">
        <v>103</v>
      </c>
      <c r="T4" s="258">
        <v>42313</v>
      </c>
      <c r="U4" t="s">
        <v>300</v>
      </c>
      <c r="W4" s="196">
        <v>42277</v>
      </c>
      <c r="X4" s="13">
        <v>100.78</v>
      </c>
      <c r="Y4" s="13">
        <v>102.43</v>
      </c>
      <c r="Z4" s="13">
        <v>100.5</v>
      </c>
      <c r="AA4" s="13">
        <v>102.2</v>
      </c>
      <c r="AB4" s="140">
        <v>9125400</v>
      </c>
      <c r="AC4" s="13">
        <v>102.2</v>
      </c>
      <c r="AD4" s="2">
        <f t="shared" si="0"/>
        <v>1.9300000000000068</v>
      </c>
      <c r="AE4" s="201">
        <f t="shared" si="1"/>
        <v>2.7962180647757018E-2</v>
      </c>
    </row>
    <row r="5" spans="1:31" x14ac:dyDescent="0.25">
      <c r="B5" s="1">
        <v>42227</v>
      </c>
      <c r="C5">
        <v>10</v>
      </c>
      <c r="D5" s="2">
        <v>105</v>
      </c>
      <c r="E5" s="2">
        <v>0</v>
      </c>
      <c r="F5" s="2">
        <f>C5*D5</f>
        <v>1050</v>
      </c>
      <c r="O5" s="15" t="s">
        <v>67</v>
      </c>
      <c r="Q5" s="3">
        <f>Q4*Q2</f>
        <v>3090</v>
      </c>
      <c r="W5" s="196">
        <v>42276</v>
      </c>
      <c r="X5" s="13">
        <v>98.51</v>
      </c>
      <c r="Y5" s="13">
        <v>100.06</v>
      </c>
      <c r="Z5" s="13">
        <v>97.77</v>
      </c>
      <c r="AA5" s="13">
        <v>99.42</v>
      </c>
      <c r="AB5" s="140">
        <v>9432400</v>
      </c>
      <c r="AC5" s="13">
        <v>99.42</v>
      </c>
      <c r="AD5" s="2">
        <f t="shared" si="0"/>
        <v>2.2900000000000063</v>
      </c>
      <c r="AE5" s="201">
        <f t="shared" si="1"/>
        <v>9.4425830033506575E-3</v>
      </c>
    </row>
    <row r="6" spans="1:31" x14ac:dyDescent="0.25">
      <c r="O6" s="15" t="s">
        <v>64</v>
      </c>
      <c r="Q6" s="2">
        <f>Q3*Q2</f>
        <v>3302.8500000000004</v>
      </c>
      <c r="W6" s="196">
        <v>42275</v>
      </c>
      <c r="X6" s="13">
        <v>99.9</v>
      </c>
      <c r="Y6" s="13">
        <v>100.39</v>
      </c>
      <c r="Z6" s="13">
        <v>98.3</v>
      </c>
      <c r="AA6" s="13">
        <v>98.49</v>
      </c>
      <c r="AB6" s="140">
        <v>8190700</v>
      </c>
      <c r="AC6" s="13">
        <v>98.49</v>
      </c>
      <c r="AD6" s="2">
        <f t="shared" si="0"/>
        <v>2.0900000000000034</v>
      </c>
      <c r="AE6" s="201">
        <f t="shared" si="1"/>
        <v>-1.8045862412761737E-2</v>
      </c>
    </row>
    <row r="7" spans="1:31" ht="15.75" x14ac:dyDescent="0.25">
      <c r="O7" s="15" t="s">
        <v>65</v>
      </c>
      <c r="Q7" s="2">
        <f>Q5-Q6</f>
        <v>-212.85000000000036</v>
      </c>
      <c r="R7" s="219" t="s">
        <v>237</v>
      </c>
      <c r="W7" s="196">
        <v>42272</v>
      </c>
      <c r="X7" s="13">
        <v>101.51</v>
      </c>
      <c r="Y7" s="13">
        <v>101.8</v>
      </c>
      <c r="Z7" s="13">
        <v>99.58</v>
      </c>
      <c r="AA7" s="13">
        <v>100.3</v>
      </c>
      <c r="AB7" s="140">
        <v>7155100</v>
      </c>
      <c r="AC7" s="13">
        <v>100.3</v>
      </c>
      <c r="AD7" s="2">
        <f t="shared" si="0"/>
        <v>2.2199999999999989</v>
      </c>
      <c r="AE7" s="201">
        <f t="shared" si="1"/>
        <v>-3.1802822500497374E-3</v>
      </c>
    </row>
    <row r="8" spans="1:31" x14ac:dyDescent="0.25">
      <c r="W8" s="196">
        <v>42271</v>
      </c>
      <c r="X8" s="13">
        <v>101</v>
      </c>
      <c r="Y8" s="13">
        <v>101.33</v>
      </c>
      <c r="Z8" s="13">
        <v>99.24</v>
      </c>
      <c r="AA8" s="13">
        <v>100.62</v>
      </c>
      <c r="AB8" s="140">
        <v>10599700</v>
      </c>
      <c r="AC8" s="13">
        <v>100.62</v>
      </c>
      <c r="AD8" s="2">
        <f t="shared" si="0"/>
        <v>2.0900000000000034</v>
      </c>
      <c r="AE8" s="201">
        <f t="shared" si="1"/>
        <v>-9.3531554592890531E-3</v>
      </c>
    </row>
    <row r="9" spans="1:31" x14ac:dyDescent="0.25">
      <c r="W9" s="196">
        <v>42270</v>
      </c>
      <c r="X9" s="13">
        <v>102.44</v>
      </c>
      <c r="Y9" s="13">
        <v>102.63</v>
      </c>
      <c r="Z9" s="13">
        <v>101.38</v>
      </c>
      <c r="AA9" s="13">
        <v>101.57</v>
      </c>
      <c r="AB9" s="140">
        <v>5807000</v>
      </c>
      <c r="AC9" s="13">
        <v>101.57</v>
      </c>
      <c r="AD9" s="2">
        <f t="shared" si="0"/>
        <v>1.25</v>
      </c>
      <c r="AE9" s="201">
        <f t="shared" si="1"/>
        <v>-8.9764855107815622E-3</v>
      </c>
    </row>
    <row r="10" spans="1:31" x14ac:dyDescent="0.25">
      <c r="W10" s="196">
        <v>42269</v>
      </c>
      <c r="X10" s="13">
        <v>102.18</v>
      </c>
      <c r="Y10" s="13">
        <v>102.75</v>
      </c>
      <c r="Z10" s="13">
        <v>101.48</v>
      </c>
      <c r="AA10" s="13">
        <v>102.49</v>
      </c>
      <c r="AB10" s="140">
        <v>8300500</v>
      </c>
      <c r="AC10" s="13">
        <v>102.49</v>
      </c>
      <c r="AD10" s="2">
        <f t="shared" si="0"/>
        <v>1.269999999999996</v>
      </c>
      <c r="AE10" s="201">
        <f t="shared" si="1"/>
        <v>-8.89662508461464E-3</v>
      </c>
    </row>
    <row r="11" spans="1:31" x14ac:dyDescent="0.25">
      <c r="A11" s="47" t="s">
        <v>87</v>
      </c>
      <c r="B11" s="18"/>
      <c r="C11" s="18">
        <f>SUM(C2:C5)</f>
        <v>30</v>
      </c>
      <c r="D11" s="23"/>
      <c r="E11" s="23"/>
      <c r="F11" s="23">
        <f>SUM(F2:F5)</f>
        <v>3302.8500000000004</v>
      </c>
      <c r="G11" s="18"/>
      <c r="H11" s="18">
        <f>SUM(H2:H5)</f>
        <v>0</v>
      </c>
      <c r="I11" s="23"/>
      <c r="J11" s="23"/>
      <c r="K11" s="23">
        <f>SUM(K2:K5)</f>
        <v>0</v>
      </c>
      <c r="L11" s="18"/>
      <c r="M11" s="23">
        <f>SUM(M2:M5)</f>
        <v>0</v>
      </c>
      <c r="W11" s="196">
        <v>42268</v>
      </c>
      <c r="X11" s="13">
        <v>103.68</v>
      </c>
      <c r="Y11" s="13">
        <v>103.83</v>
      </c>
      <c r="Z11" s="13">
        <v>102.46</v>
      </c>
      <c r="AA11" s="13">
        <v>103.41</v>
      </c>
      <c r="AB11" s="140">
        <v>7134900</v>
      </c>
      <c r="AC11" s="13">
        <v>103.41</v>
      </c>
      <c r="AD11" s="2">
        <f t="shared" si="0"/>
        <v>1.3700000000000045</v>
      </c>
      <c r="AE11" s="201">
        <f t="shared" si="1"/>
        <v>5.5425904317385477E-3</v>
      </c>
    </row>
    <row r="12" spans="1:31" x14ac:dyDescent="0.25">
      <c r="W12" s="196">
        <v>42265</v>
      </c>
      <c r="X12" s="13">
        <v>103.2</v>
      </c>
      <c r="Y12" s="13">
        <v>104.21</v>
      </c>
      <c r="Z12" s="13">
        <v>102.39</v>
      </c>
      <c r="AA12" s="13">
        <v>102.84</v>
      </c>
      <c r="AB12" s="140">
        <v>13423100</v>
      </c>
      <c r="AC12" s="13">
        <v>102.84</v>
      </c>
      <c r="AD12" s="2">
        <f t="shared" si="0"/>
        <v>1.8199999999999932</v>
      </c>
      <c r="AE12" s="201">
        <f t="shared" si="1"/>
        <v>-1.305182341650668E-2</v>
      </c>
    </row>
    <row r="13" spans="1:31" x14ac:dyDescent="0.25">
      <c r="W13" s="196">
        <v>42264</v>
      </c>
      <c r="X13" s="13">
        <v>104.2</v>
      </c>
      <c r="Y13" s="13">
        <v>105.95</v>
      </c>
      <c r="Z13" s="13">
        <v>103.75</v>
      </c>
      <c r="AA13" s="13">
        <v>104.2</v>
      </c>
      <c r="AB13" s="140">
        <v>7645600</v>
      </c>
      <c r="AC13" s="13">
        <v>104.2</v>
      </c>
      <c r="AD13" s="2">
        <f t="shared" si="0"/>
        <v>2.2000000000000028</v>
      </c>
      <c r="AE13" s="201">
        <f t="shared" si="1"/>
        <v>2.3085802231628261E-3</v>
      </c>
    </row>
    <row r="14" spans="1:31" x14ac:dyDescent="0.25">
      <c r="W14" s="196">
        <v>42263</v>
      </c>
      <c r="X14" s="13">
        <v>103.32</v>
      </c>
      <c r="Y14" s="13">
        <v>104.07</v>
      </c>
      <c r="Z14" s="13">
        <v>102.75</v>
      </c>
      <c r="AA14" s="13">
        <v>103.96</v>
      </c>
      <c r="AB14" s="140">
        <v>6499500</v>
      </c>
      <c r="AC14" s="13">
        <v>103.96</v>
      </c>
      <c r="AD14" s="2">
        <f t="shared" si="0"/>
        <v>1.3199999999999932</v>
      </c>
      <c r="AE14" s="201">
        <f t="shared" si="1"/>
        <v>5.1242386154886077E-3</v>
      </c>
    </row>
    <row r="15" spans="1:31" x14ac:dyDescent="0.25">
      <c r="W15" s="196">
        <v>42262</v>
      </c>
      <c r="X15" s="13">
        <v>103.25</v>
      </c>
      <c r="Y15" s="13">
        <v>103.8</v>
      </c>
      <c r="Z15" s="13">
        <v>101.83</v>
      </c>
      <c r="AA15" s="13">
        <v>103.43</v>
      </c>
      <c r="AB15" s="140">
        <v>9153500</v>
      </c>
      <c r="AC15" s="13">
        <v>103.43</v>
      </c>
      <c r="AD15" s="2">
        <f t="shared" si="0"/>
        <v>1.9699999999999989</v>
      </c>
      <c r="AE15" s="201">
        <f t="shared" si="1"/>
        <v>-3.7565016374493387E-3</v>
      </c>
    </row>
    <row r="16" spans="1:31" x14ac:dyDescent="0.25">
      <c r="W16" s="196">
        <v>42261</v>
      </c>
      <c r="X16" s="13">
        <v>104.65</v>
      </c>
      <c r="Y16" s="13">
        <v>104.9</v>
      </c>
      <c r="Z16" s="13">
        <v>102.99</v>
      </c>
      <c r="AA16" s="13">
        <v>103.82</v>
      </c>
      <c r="AB16" s="140">
        <v>6955600</v>
      </c>
      <c r="AC16" s="13">
        <v>103.82</v>
      </c>
      <c r="AD16" s="2">
        <f t="shared" si="0"/>
        <v>1.9100000000000108</v>
      </c>
      <c r="AE16" s="201">
        <f t="shared" si="1"/>
        <v>-6.3169984686065606E-3</v>
      </c>
    </row>
    <row r="17" spans="23:31" x14ac:dyDescent="0.25">
      <c r="W17" s="196">
        <v>42258</v>
      </c>
      <c r="X17" s="13">
        <v>102.35</v>
      </c>
      <c r="Y17" s="13">
        <v>104.5</v>
      </c>
      <c r="Z17" s="13">
        <v>102.2</v>
      </c>
      <c r="AA17" s="13">
        <v>104.48</v>
      </c>
      <c r="AB17" s="140">
        <v>9504700</v>
      </c>
      <c r="AC17" s="13">
        <v>104.48</v>
      </c>
      <c r="AD17" s="2">
        <f t="shared" si="0"/>
        <v>2.2999999999999972</v>
      </c>
      <c r="AE17" s="201">
        <f t="shared" si="1"/>
        <v>1.8323586744639409E-2</v>
      </c>
    </row>
    <row r="18" spans="23:31" x14ac:dyDescent="0.25">
      <c r="W18" s="196">
        <v>42257</v>
      </c>
      <c r="X18" s="13">
        <v>101.85</v>
      </c>
      <c r="Y18" s="13">
        <v>103.22</v>
      </c>
      <c r="Z18" s="13">
        <v>101.33</v>
      </c>
      <c r="AA18" s="13">
        <v>102.6</v>
      </c>
      <c r="AB18" s="140">
        <v>9003500</v>
      </c>
      <c r="AC18" s="13">
        <v>102.6</v>
      </c>
      <c r="AD18" s="2">
        <f t="shared" si="0"/>
        <v>1.8900000000000006</v>
      </c>
      <c r="AE18" s="201">
        <f t="shared" si="1"/>
        <v>6.7706800117750543E-3</v>
      </c>
    </row>
    <row r="19" spans="23:31" x14ac:dyDescent="0.25">
      <c r="W19" s="196">
        <v>42256</v>
      </c>
      <c r="X19" s="13">
        <v>104.75</v>
      </c>
      <c r="Y19" s="13">
        <v>104.95</v>
      </c>
      <c r="Z19" s="13">
        <v>101.68</v>
      </c>
      <c r="AA19" s="13">
        <v>101.91</v>
      </c>
      <c r="AB19" s="140">
        <v>9495600</v>
      </c>
      <c r="AC19" s="13">
        <v>101.91</v>
      </c>
      <c r="AD19" s="2">
        <f t="shared" si="0"/>
        <v>3.269999999999996</v>
      </c>
      <c r="AE19" s="201">
        <f t="shared" si="1"/>
        <v>-2.019036631093174E-2</v>
      </c>
    </row>
    <row r="20" spans="23:31" x14ac:dyDescent="0.25">
      <c r="W20" s="196">
        <v>42255</v>
      </c>
      <c r="X20" s="13">
        <v>102.95</v>
      </c>
      <c r="Y20" s="13">
        <v>104.15</v>
      </c>
      <c r="Z20" s="13">
        <v>102.52</v>
      </c>
      <c r="AA20" s="13">
        <v>104.01</v>
      </c>
      <c r="AB20" s="140">
        <v>8501400</v>
      </c>
      <c r="AC20" s="13">
        <v>104.01</v>
      </c>
      <c r="AD20" s="2">
        <f t="shared" si="0"/>
        <v>1.6300000000000097</v>
      </c>
      <c r="AE20" s="201">
        <f t="shared" si="1"/>
        <v>3.0107952857284515E-2</v>
      </c>
    </row>
    <row r="21" spans="23:31" x14ac:dyDescent="0.25">
      <c r="W21" s="196">
        <v>42251</v>
      </c>
      <c r="X21" s="13">
        <v>100.96</v>
      </c>
      <c r="Y21" s="13">
        <v>101.82</v>
      </c>
      <c r="Z21" s="13">
        <v>100.36</v>
      </c>
      <c r="AA21" s="13">
        <v>100.97</v>
      </c>
      <c r="AB21" s="140">
        <v>9205400</v>
      </c>
      <c r="AC21" s="13">
        <v>100.97</v>
      </c>
      <c r="AD21" s="2">
        <f t="shared" si="0"/>
        <v>1.4599999999999937</v>
      </c>
      <c r="AE21" s="201">
        <f t="shared" si="1"/>
        <v>-1.0000980488283129E-2</v>
      </c>
    </row>
    <row r="22" spans="23:31" x14ac:dyDescent="0.25">
      <c r="W22" s="196">
        <v>42250</v>
      </c>
      <c r="X22" s="13">
        <v>102.2</v>
      </c>
      <c r="Y22" s="13">
        <v>103.03</v>
      </c>
      <c r="Z22" s="13">
        <v>101.46</v>
      </c>
      <c r="AA22" s="13">
        <v>101.99</v>
      </c>
      <c r="AB22" s="140">
        <v>8930600</v>
      </c>
      <c r="AC22" s="13">
        <v>101.99</v>
      </c>
      <c r="AD22" s="2">
        <f t="shared" si="0"/>
        <v>1.5700000000000074</v>
      </c>
      <c r="AE22" s="201">
        <f t="shared" si="1"/>
        <v>9.8145058396315044E-4</v>
      </c>
    </row>
    <row r="23" spans="23:31" x14ac:dyDescent="0.25">
      <c r="W23" s="196">
        <v>42249</v>
      </c>
      <c r="X23" s="13">
        <v>100.92</v>
      </c>
      <c r="Y23" s="13">
        <v>101.94</v>
      </c>
      <c r="Z23" s="13">
        <v>99.55</v>
      </c>
      <c r="AA23" s="13">
        <v>101.89</v>
      </c>
      <c r="AB23" s="140">
        <v>12109700</v>
      </c>
      <c r="AC23" s="13">
        <v>101.89</v>
      </c>
      <c r="AD23" s="2">
        <f t="shared" si="0"/>
        <v>2.3900000000000006</v>
      </c>
      <c r="AE23" s="201">
        <f t="shared" si="1"/>
        <v>2.3917194251833918E-2</v>
      </c>
    </row>
    <row r="24" spans="23:31" x14ac:dyDescent="0.25">
      <c r="W24" s="196">
        <v>42248</v>
      </c>
      <c r="X24" s="13">
        <v>99.31</v>
      </c>
      <c r="Y24" s="13">
        <v>101.34</v>
      </c>
      <c r="Z24" s="13">
        <v>99.16</v>
      </c>
      <c r="AA24" s="13">
        <v>99.51</v>
      </c>
      <c r="AB24" s="140">
        <v>14169500</v>
      </c>
      <c r="AC24" s="13">
        <v>99.51</v>
      </c>
      <c r="AD24" s="2">
        <f t="shared" si="0"/>
        <v>2.1800000000000068</v>
      </c>
      <c r="AE24" s="201">
        <f t="shared" si="1"/>
        <v>-2.3262661955241404E-2</v>
      </c>
    </row>
    <row r="25" spans="23:31" x14ac:dyDescent="0.25">
      <c r="W25" s="196">
        <v>42247</v>
      </c>
      <c r="X25" s="13">
        <v>102.3</v>
      </c>
      <c r="Y25" s="13">
        <v>102.46</v>
      </c>
      <c r="Z25" s="13">
        <v>100.91</v>
      </c>
      <c r="AA25" s="13">
        <v>101.88</v>
      </c>
      <c r="AB25" s="140">
        <v>8473600</v>
      </c>
      <c r="AC25" s="13">
        <v>101.88</v>
      </c>
      <c r="AD25" s="2">
        <f t="shared" si="0"/>
        <v>1.5499999999999972</v>
      </c>
      <c r="AE25" s="201">
        <f t="shared" si="1"/>
        <v>-5.8548009367682674E-3</v>
      </c>
    </row>
    <row r="26" spans="23:31" x14ac:dyDescent="0.25">
      <c r="W26" s="196">
        <v>42244</v>
      </c>
      <c r="X26" s="13">
        <v>102.19</v>
      </c>
      <c r="Y26" s="13">
        <v>103.34</v>
      </c>
      <c r="Z26" s="13">
        <v>101.81</v>
      </c>
      <c r="AA26" s="13">
        <v>102.48</v>
      </c>
      <c r="AB26" s="140">
        <v>10992100</v>
      </c>
      <c r="AC26" s="13">
        <v>102.48</v>
      </c>
      <c r="AD26" s="2">
        <f t="shared" si="0"/>
        <v>1.5300000000000011</v>
      </c>
      <c r="AE26" s="201">
        <f t="shared" si="1"/>
        <v>3.0341587550162252E-3</v>
      </c>
    </row>
    <row r="27" spans="23:31" x14ac:dyDescent="0.25">
      <c r="W27" s="196">
        <v>42243</v>
      </c>
      <c r="X27" s="13">
        <v>101.35</v>
      </c>
      <c r="Y27" s="13">
        <v>102.62</v>
      </c>
      <c r="Z27" s="13">
        <v>99.78</v>
      </c>
      <c r="AA27" s="13">
        <v>102.17</v>
      </c>
      <c r="AB27" s="140">
        <v>17378300</v>
      </c>
      <c r="AC27" s="13">
        <v>102.17</v>
      </c>
      <c r="AD27" s="2">
        <f t="shared" si="0"/>
        <v>2.8400000000000034</v>
      </c>
      <c r="AE27" s="201">
        <f t="shared" si="1"/>
        <v>2.9628136652222192E-2</v>
      </c>
    </row>
    <row r="28" spans="23:31" x14ac:dyDescent="0.25">
      <c r="W28" s="196">
        <v>42242</v>
      </c>
      <c r="X28" s="13">
        <v>98.69</v>
      </c>
      <c r="Y28" s="13">
        <v>99.49</v>
      </c>
      <c r="Z28" s="13">
        <v>96.26</v>
      </c>
      <c r="AA28" s="13">
        <v>99.23</v>
      </c>
      <c r="AB28" s="140">
        <v>13691200</v>
      </c>
      <c r="AC28" s="13">
        <v>99.23</v>
      </c>
      <c r="AD28" s="2">
        <f t="shared" si="0"/>
        <v>3.2299999999999898</v>
      </c>
      <c r="AE28" s="201">
        <f t="shared" si="1"/>
        <v>3.4831577849619322E-2</v>
      </c>
    </row>
    <row r="29" spans="23:31" x14ac:dyDescent="0.25">
      <c r="W29" s="196">
        <v>42241</v>
      </c>
      <c r="X29" s="13">
        <v>99.73</v>
      </c>
      <c r="Y29" s="13">
        <v>100.09</v>
      </c>
      <c r="Z29" s="13">
        <v>95.72</v>
      </c>
      <c r="AA29" s="13">
        <v>95.89</v>
      </c>
      <c r="AB29" s="140">
        <v>18961000</v>
      </c>
      <c r="AC29" s="13">
        <v>95.89</v>
      </c>
      <c r="AD29" s="2">
        <f t="shared" si="0"/>
        <v>4.3700000000000045</v>
      </c>
      <c r="AE29" s="201">
        <f t="shared" si="1"/>
        <v>5.5578859060403385E-3</v>
      </c>
    </row>
    <row r="30" spans="23:31" x14ac:dyDescent="0.25">
      <c r="W30" s="196">
        <v>42240</v>
      </c>
      <c r="X30" s="13">
        <v>93.38</v>
      </c>
      <c r="Y30" s="13">
        <v>100</v>
      </c>
      <c r="Z30" s="13">
        <v>90</v>
      </c>
      <c r="AA30" s="13">
        <v>95.36</v>
      </c>
      <c r="AB30" s="140">
        <v>29907400</v>
      </c>
      <c r="AC30" s="13">
        <v>95.36</v>
      </c>
      <c r="AD30" s="2">
        <f t="shared" si="0"/>
        <v>10</v>
      </c>
      <c r="AE30" s="201">
        <f t="shared" si="1"/>
        <v>-3.5208417644678303E-2</v>
      </c>
    </row>
    <row r="31" spans="23:31" x14ac:dyDescent="0.25">
      <c r="W31" s="196">
        <v>42237</v>
      </c>
      <c r="X31" s="13">
        <v>97.5</v>
      </c>
      <c r="Y31" s="13">
        <v>100.63</v>
      </c>
      <c r="Z31" s="13">
        <v>96.61</v>
      </c>
      <c r="AA31" s="13">
        <v>98.84</v>
      </c>
      <c r="AB31" s="140">
        <v>30804400</v>
      </c>
      <c r="AC31" s="13">
        <v>98.84</v>
      </c>
      <c r="AD31" s="2">
        <f t="shared" si="0"/>
        <v>4.019999999999996</v>
      </c>
      <c r="AE31" s="201">
        <f t="shared" si="1"/>
        <v>-1.1797640471905568E-2</v>
      </c>
    </row>
    <row r="32" spans="23:31" x14ac:dyDescent="0.25">
      <c r="W32" s="196">
        <v>42236</v>
      </c>
      <c r="X32" s="13">
        <v>104.34</v>
      </c>
      <c r="Y32" s="13">
        <v>105</v>
      </c>
      <c r="Z32" s="13">
        <v>99.76</v>
      </c>
      <c r="AA32" s="13">
        <v>100.02</v>
      </c>
      <c r="AB32" s="140">
        <v>34534500</v>
      </c>
      <c r="AC32" s="13">
        <v>100.02</v>
      </c>
      <c r="AD32" s="2">
        <f t="shared" si="0"/>
        <v>5.2399999999999949</v>
      </c>
      <c r="AE32" s="201">
        <f t="shared" si="1"/>
        <v>-6.0403945514326041E-2</v>
      </c>
    </row>
    <row r="33" spans="15:31" x14ac:dyDescent="0.25">
      <c r="W33" s="196">
        <v>42235</v>
      </c>
      <c r="X33" s="13">
        <v>106.58</v>
      </c>
      <c r="Y33" s="13">
        <v>107.75</v>
      </c>
      <c r="Z33" s="13">
        <v>105.77</v>
      </c>
      <c r="AA33" s="13">
        <v>106.45</v>
      </c>
      <c r="AB33" s="140">
        <v>9420800</v>
      </c>
      <c r="AC33" s="13">
        <v>106.45</v>
      </c>
      <c r="AD33" s="2">
        <f t="shared" si="0"/>
        <v>1.980000000000004</v>
      </c>
      <c r="AE33" s="201">
        <f t="shared" si="1"/>
        <v>-4.582008602954879E-3</v>
      </c>
    </row>
    <row r="34" spans="15:31" x14ac:dyDescent="0.25">
      <c r="W34" s="196">
        <v>42234</v>
      </c>
      <c r="X34" s="13">
        <v>108.04</v>
      </c>
      <c r="Y34" s="13">
        <v>108.25</v>
      </c>
      <c r="Z34" s="13">
        <v>106.8</v>
      </c>
      <c r="AA34" s="13">
        <v>106.94</v>
      </c>
      <c r="AB34" s="140">
        <v>12021500</v>
      </c>
      <c r="AC34" s="13">
        <v>106.94</v>
      </c>
      <c r="AD34" s="2">
        <f t="shared" si="0"/>
        <v>1.4500000000000028</v>
      </c>
      <c r="AE34" s="201">
        <f t="shared" si="1"/>
        <v>-1.934892251260889E-2</v>
      </c>
    </row>
    <row r="35" spans="15:31" x14ac:dyDescent="0.25">
      <c r="W35" s="196">
        <v>42233</v>
      </c>
      <c r="X35" s="13">
        <v>107.3</v>
      </c>
      <c r="Y35" s="13">
        <v>109.28</v>
      </c>
      <c r="Z35" s="13">
        <v>106.84</v>
      </c>
      <c r="AA35" s="13">
        <v>109.05</v>
      </c>
      <c r="AB35" s="140">
        <v>7954000</v>
      </c>
      <c r="AC35" s="13">
        <v>109.05</v>
      </c>
      <c r="AD35" s="2">
        <f t="shared" si="0"/>
        <v>2.4399999999999977</v>
      </c>
      <c r="AE35" s="201">
        <f t="shared" si="1"/>
        <v>1.7637178051511659E-2</v>
      </c>
    </row>
    <row r="36" spans="15:31" x14ac:dyDescent="0.25">
      <c r="W36" s="196">
        <v>42230</v>
      </c>
      <c r="X36" s="13">
        <v>107.61</v>
      </c>
      <c r="Y36" s="13">
        <v>107.67</v>
      </c>
      <c r="Z36" s="13">
        <v>106.52</v>
      </c>
      <c r="AA36" s="13">
        <v>107.16</v>
      </c>
      <c r="AB36" s="140">
        <v>7088700</v>
      </c>
      <c r="AC36" s="13">
        <v>107.16</v>
      </c>
      <c r="AD36" s="2">
        <f t="shared" si="0"/>
        <v>1.1500000000000057</v>
      </c>
      <c r="AE36" s="201">
        <f t="shared" si="1"/>
        <v>-3.3482142857143016E-3</v>
      </c>
    </row>
    <row r="37" spans="15:31" x14ac:dyDescent="0.25">
      <c r="W37" s="196">
        <v>42229</v>
      </c>
      <c r="X37" s="13">
        <v>107.21</v>
      </c>
      <c r="Y37" s="13">
        <v>108.51</v>
      </c>
      <c r="Z37" s="13">
        <v>106.75</v>
      </c>
      <c r="AA37" s="13">
        <v>107.52</v>
      </c>
      <c r="AB37" s="140">
        <v>9698500</v>
      </c>
      <c r="AC37" s="13">
        <v>107.52</v>
      </c>
      <c r="AD37" s="2">
        <f t="shared" si="0"/>
        <v>1.7600000000000051</v>
      </c>
      <c r="AE37" s="201">
        <f t="shared" si="1"/>
        <v>4.9537339938312552E-3</v>
      </c>
    </row>
    <row r="38" spans="15:31" x14ac:dyDescent="0.25">
      <c r="W38" s="196">
        <v>42228</v>
      </c>
      <c r="X38" s="13">
        <v>107</v>
      </c>
      <c r="Y38" s="13">
        <v>107.44</v>
      </c>
      <c r="Z38" s="13">
        <v>105.51</v>
      </c>
      <c r="AA38" s="13">
        <v>106.99</v>
      </c>
      <c r="AB38" s="140">
        <v>16923500</v>
      </c>
      <c r="AC38" s="13">
        <v>106.99</v>
      </c>
      <c r="AD38" s="2">
        <f t="shared" si="0"/>
        <v>1.9299999999999926</v>
      </c>
      <c r="AE38" s="201">
        <f t="shared" si="1"/>
        <v>-9.3518518518519445E-3</v>
      </c>
    </row>
    <row r="39" spans="15:31" x14ac:dyDescent="0.25">
      <c r="W39" s="196">
        <v>42227</v>
      </c>
      <c r="X39" s="13">
        <v>110.34</v>
      </c>
      <c r="Y39" s="13">
        <v>110.49</v>
      </c>
      <c r="Z39" s="13">
        <v>107.95</v>
      </c>
      <c r="AA39" s="13">
        <v>108</v>
      </c>
      <c r="AB39" s="140">
        <v>13528500</v>
      </c>
      <c r="AC39" s="13">
        <v>108</v>
      </c>
      <c r="AD39" s="2">
        <f t="shared" si="0"/>
        <v>2.539999999999992</v>
      </c>
      <c r="AE39" s="201">
        <f t="shared" si="1"/>
        <v>-2.7027027027026973E-2</v>
      </c>
    </row>
    <row r="40" spans="15:31" ht="20.25" thickBot="1" x14ac:dyDescent="0.35">
      <c r="O40" s="272" t="s">
        <v>83</v>
      </c>
      <c r="P40" s="272"/>
      <c r="T40" s="136" t="s">
        <v>144</v>
      </c>
      <c r="W40" s="196">
        <v>42226</v>
      </c>
      <c r="X40" s="13">
        <v>110</v>
      </c>
      <c r="Y40" s="13">
        <v>111</v>
      </c>
      <c r="Z40" s="13">
        <v>109.74</v>
      </c>
      <c r="AA40" s="13">
        <v>111</v>
      </c>
      <c r="AB40" s="140">
        <v>11477400</v>
      </c>
      <c r="AC40" s="13">
        <v>111</v>
      </c>
      <c r="AD40" s="2">
        <f t="shared" si="0"/>
        <v>1.2600000000000051</v>
      </c>
      <c r="AE40" s="201">
        <f t="shared" si="1"/>
        <v>1.5089163237311354E-2</v>
      </c>
    </row>
    <row r="41" spans="15:31" ht="15.75" thickTop="1" x14ac:dyDescent="0.25">
      <c r="O41" s="128">
        <v>1.1000000000000001</v>
      </c>
      <c r="P41" s="128">
        <f>O41*$Q$4</f>
        <v>113.30000000000001</v>
      </c>
      <c r="Q41" s="2"/>
      <c r="T41" s="191" t="s">
        <v>126</v>
      </c>
      <c r="U41" s="143">
        <v>102.67</v>
      </c>
      <c r="W41" s="196">
        <v>42223</v>
      </c>
      <c r="X41" s="13">
        <v>108.75</v>
      </c>
      <c r="Y41" s="13">
        <v>109.56</v>
      </c>
      <c r="Z41" s="13">
        <v>107.66</v>
      </c>
      <c r="AA41" s="13">
        <v>109.35</v>
      </c>
      <c r="AB41" s="140">
        <v>15771600</v>
      </c>
      <c r="AC41" s="13">
        <v>109.35</v>
      </c>
      <c r="AD41" s="2">
        <f t="shared" si="0"/>
        <v>1.9000000000000057</v>
      </c>
      <c r="AE41" s="201">
        <f t="shared" si="1"/>
        <v>7.369875633348677E-3</v>
      </c>
    </row>
    <row r="42" spans="15:31" x14ac:dyDescent="0.25">
      <c r="O42" s="128">
        <v>1.0900000000000001</v>
      </c>
      <c r="P42" s="128">
        <f t="shared" ref="P42:P61" si="2">O42*$Q$4</f>
        <v>112.27000000000001</v>
      </c>
      <c r="Q42" s="2"/>
      <c r="T42" s="138" t="s">
        <v>127</v>
      </c>
      <c r="U42" s="133">
        <v>101.21</v>
      </c>
      <c r="W42" s="196">
        <v>42222</v>
      </c>
      <c r="X42" s="13">
        <v>110.4</v>
      </c>
      <c r="Y42" s="13">
        <v>110.4</v>
      </c>
      <c r="Z42" s="13">
        <v>104.24</v>
      </c>
      <c r="AA42" s="13">
        <v>108.55</v>
      </c>
      <c r="AB42" s="140">
        <v>57175200</v>
      </c>
      <c r="AC42" s="13">
        <v>108.55</v>
      </c>
      <c r="AD42" s="2">
        <f t="shared" si="0"/>
        <v>6.1600000000000108</v>
      </c>
      <c r="AE42" s="201">
        <f t="shared" si="1"/>
        <v>-1.7913688591332688E-2</v>
      </c>
    </row>
    <row r="43" spans="15:31" x14ac:dyDescent="0.25">
      <c r="O43" s="128">
        <v>1.08</v>
      </c>
      <c r="P43" s="128">
        <f t="shared" si="2"/>
        <v>111.24000000000001</v>
      </c>
      <c r="Q43" s="2"/>
      <c r="T43" s="138" t="s">
        <v>128</v>
      </c>
      <c r="U43" s="133" t="s">
        <v>293</v>
      </c>
      <c r="W43" s="196">
        <v>42221</v>
      </c>
      <c r="X43" s="13">
        <v>110.83</v>
      </c>
      <c r="Y43" s="13">
        <v>113.95</v>
      </c>
      <c r="Z43" s="13">
        <v>109.5</v>
      </c>
      <c r="AA43" s="13">
        <v>110.53</v>
      </c>
      <c r="AB43" s="140">
        <v>60905900</v>
      </c>
      <c r="AC43" s="13">
        <v>110.53</v>
      </c>
      <c r="AD43" s="2">
        <f t="shared" si="0"/>
        <v>4.4500000000000028</v>
      </c>
      <c r="AE43" s="201">
        <f t="shared" si="1"/>
        <v>-9.1708439477360515E-2</v>
      </c>
    </row>
    <row r="44" spans="15:31" x14ac:dyDescent="0.25">
      <c r="O44" s="128">
        <v>1.07</v>
      </c>
      <c r="P44" s="128">
        <f t="shared" si="2"/>
        <v>110.21000000000001</v>
      </c>
      <c r="Q44" s="2"/>
      <c r="T44" s="138" t="s">
        <v>129</v>
      </c>
      <c r="U44" s="133" t="s">
        <v>294</v>
      </c>
      <c r="W44" s="196">
        <v>42220</v>
      </c>
      <c r="X44" s="13">
        <v>121.5</v>
      </c>
      <c r="Y44" s="13">
        <v>122.08</v>
      </c>
      <c r="Z44" s="13">
        <v>120.61</v>
      </c>
      <c r="AA44" s="13">
        <v>121.69</v>
      </c>
      <c r="AB44" s="140">
        <v>10018300</v>
      </c>
      <c r="AC44" s="13">
        <v>121.69</v>
      </c>
      <c r="AD44" s="2">
        <f t="shared" si="0"/>
        <v>1.4699999999999989</v>
      </c>
      <c r="AE44" s="201">
        <f t="shared" si="1"/>
        <v>4.7060766182298597E-3</v>
      </c>
    </row>
    <row r="45" spans="15:31" x14ac:dyDescent="0.25">
      <c r="O45" s="128">
        <v>1.06</v>
      </c>
      <c r="P45" s="128">
        <f t="shared" si="2"/>
        <v>109.18</v>
      </c>
      <c r="Q45" s="2"/>
      <c r="T45" s="138" t="s">
        <v>130</v>
      </c>
      <c r="U45" s="133">
        <v>118.57</v>
      </c>
      <c r="W45" s="196">
        <v>42219</v>
      </c>
      <c r="X45" s="13">
        <v>120.88</v>
      </c>
      <c r="Y45" s="13">
        <v>121.73</v>
      </c>
      <c r="Z45" s="13">
        <v>120.17</v>
      </c>
      <c r="AA45" s="13">
        <v>121.12</v>
      </c>
      <c r="AB45" s="140">
        <v>8323300</v>
      </c>
      <c r="AC45" s="13">
        <v>121.12</v>
      </c>
      <c r="AD45" s="2">
        <f t="shared" si="0"/>
        <v>1.5600000000000023</v>
      </c>
      <c r="AE45" s="201">
        <f t="shared" si="1"/>
        <v>9.3333333333334156E-3</v>
      </c>
    </row>
    <row r="46" spans="15:31" x14ac:dyDescent="0.25">
      <c r="O46" s="128">
        <v>1.05</v>
      </c>
      <c r="P46" s="128">
        <f t="shared" si="2"/>
        <v>108.15</v>
      </c>
      <c r="Q46" s="2"/>
      <c r="T46" s="138" t="s">
        <v>131</v>
      </c>
      <c r="U46" s="133">
        <v>1.6279699999999999</v>
      </c>
      <c r="W46" s="196">
        <v>42216</v>
      </c>
      <c r="X46" s="13">
        <v>120.12</v>
      </c>
      <c r="Y46" s="13">
        <v>120.72</v>
      </c>
      <c r="Z46" s="13">
        <v>119.6</v>
      </c>
      <c r="AA46" s="13">
        <v>120</v>
      </c>
      <c r="AB46" s="140">
        <v>5691500</v>
      </c>
      <c r="AC46" s="13">
        <v>120</v>
      </c>
      <c r="AD46" s="2">
        <f t="shared" si="0"/>
        <v>1.1200000000000045</v>
      </c>
      <c r="AE46" s="201">
        <f t="shared" si="1"/>
        <v>-2.4993751562107924E-4</v>
      </c>
    </row>
    <row r="47" spans="15:31" x14ac:dyDescent="0.25">
      <c r="O47" s="128">
        <v>1.04</v>
      </c>
      <c r="P47" s="128">
        <f t="shared" si="2"/>
        <v>107.12</v>
      </c>
      <c r="Q47" s="2"/>
      <c r="T47" s="138" t="s">
        <v>132</v>
      </c>
      <c r="U47" s="133" t="s">
        <v>295</v>
      </c>
      <c r="W47" s="196">
        <v>42215</v>
      </c>
      <c r="X47" s="13">
        <v>119.71</v>
      </c>
      <c r="Y47" s="13">
        <v>120.35</v>
      </c>
      <c r="Z47" s="13">
        <v>119.01</v>
      </c>
      <c r="AA47" s="13">
        <v>120.03</v>
      </c>
      <c r="AB47" s="140">
        <v>4412400</v>
      </c>
      <c r="AC47" s="13">
        <v>120.03</v>
      </c>
      <c r="AD47" s="2">
        <f t="shared" si="0"/>
        <v>1.3399999999999892</v>
      </c>
      <c r="AE47" s="201">
        <f t="shared" si="1"/>
        <v>1.5854472630172367E-3</v>
      </c>
    </row>
    <row r="48" spans="15:31" x14ac:dyDescent="0.25">
      <c r="O48" s="128">
        <v>1.03</v>
      </c>
      <c r="P48" s="128">
        <f t="shared" si="2"/>
        <v>106.09</v>
      </c>
      <c r="Q48" s="2"/>
      <c r="T48" s="138"/>
      <c r="U48" s="133"/>
      <c r="W48" s="196">
        <v>42214</v>
      </c>
      <c r="X48" s="13">
        <v>118.85</v>
      </c>
      <c r="Y48" s="13">
        <v>119.86</v>
      </c>
      <c r="Z48" s="13">
        <v>118.41</v>
      </c>
      <c r="AA48" s="13">
        <v>119.84</v>
      </c>
      <c r="AB48" s="140">
        <v>6062600</v>
      </c>
      <c r="AC48" s="13">
        <v>119.84</v>
      </c>
      <c r="AD48" s="2">
        <f t="shared" si="0"/>
        <v>1.4500000000000028</v>
      </c>
      <c r="AE48" s="201">
        <f t="shared" si="1"/>
        <v>1.1649501941583651E-2</v>
      </c>
    </row>
    <row r="49" spans="15:31" x14ac:dyDescent="0.25">
      <c r="O49" s="128">
        <v>1.02</v>
      </c>
      <c r="P49" s="128">
        <f t="shared" si="2"/>
        <v>105.06</v>
      </c>
      <c r="Q49" s="2"/>
      <c r="T49" s="138" t="s">
        <v>133</v>
      </c>
      <c r="U49" s="133" t="s">
        <v>296</v>
      </c>
      <c r="W49" s="196">
        <v>42213</v>
      </c>
      <c r="X49" s="13">
        <v>118.68</v>
      </c>
      <c r="Y49" s="13">
        <v>118.9</v>
      </c>
      <c r="Z49" s="13">
        <v>117.87</v>
      </c>
      <c r="AA49" s="13">
        <v>118.46</v>
      </c>
      <c r="AB49" s="140">
        <v>6366100</v>
      </c>
      <c r="AC49" s="13">
        <v>118.46</v>
      </c>
      <c r="AD49" s="2">
        <f t="shared" si="0"/>
        <v>1.0300000000000011</v>
      </c>
      <c r="AE49" s="201">
        <f t="shared" si="1"/>
        <v>1.775898520084418E-3</v>
      </c>
    </row>
    <row r="50" spans="15:31" x14ac:dyDescent="0.25">
      <c r="O50" s="128">
        <v>1.01</v>
      </c>
      <c r="P50" s="128">
        <f t="shared" si="2"/>
        <v>104.03</v>
      </c>
      <c r="Q50" s="2"/>
      <c r="T50" s="138" t="s">
        <v>134</v>
      </c>
      <c r="U50" s="133" t="s">
        <v>297</v>
      </c>
      <c r="W50" s="196">
        <v>42212</v>
      </c>
      <c r="X50" s="13">
        <v>118.63</v>
      </c>
      <c r="Y50" s="13">
        <v>118.8</v>
      </c>
      <c r="Z50" s="13">
        <v>117.78</v>
      </c>
      <c r="AA50" s="13">
        <v>118.25</v>
      </c>
      <c r="AB50" s="140">
        <v>5174800</v>
      </c>
      <c r="AC50" s="13">
        <v>118.25</v>
      </c>
      <c r="AD50" s="2">
        <f t="shared" si="0"/>
        <v>1.019999999999996</v>
      </c>
      <c r="AE50" s="201">
        <f t="shared" si="1"/>
        <v>-5.5504162812211044E-3</v>
      </c>
    </row>
    <row r="51" spans="15:31" x14ac:dyDescent="0.25">
      <c r="O51" s="128">
        <v>1</v>
      </c>
      <c r="P51" s="128">
        <f t="shared" si="2"/>
        <v>103</v>
      </c>
      <c r="Q51" s="2"/>
      <c r="T51" s="138" t="s">
        <v>135</v>
      </c>
      <c r="U51" s="135">
        <v>9105646</v>
      </c>
      <c r="W51" s="196">
        <v>42209</v>
      </c>
      <c r="X51" s="13">
        <v>119.35</v>
      </c>
      <c r="Y51" s="13">
        <v>119.8</v>
      </c>
      <c r="Z51" s="13">
        <v>118.58</v>
      </c>
      <c r="AA51" s="13">
        <v>118.91</v>
      </c>
      <c r="AB51" s="140">
        <v>4084300</v>
      </c>
      <c r="AC51" s="13">
        <v>118.91</v>
      </c>
      <c r="AD51" s="2">
        <f t="shared" si="0"/>
        <v>1.2199999999999989</v>
      </c>
      <c r="AE51" s="201">
        <f t="shared" si="1"/>
        <v>9.2592592592599665E-4</v>
      </c>
    </row>
    <row r="52" spans="15:31" x14ac:dyDescent="0.25">
      <c r="O52" s="128">
        <v>0.99</v>
      </c>
      <c r="P52" s="128">
        <f t="shared" si="2"/>
        <v>101.97</v>
      </c>
      <c r="Q52" s="2"/>
      <c r="T52" s="138" t="s">
        <v>140</v>
      </c>
      <c r="U52" s="135">
        <v>11378200</v>
      </c>
      <c r="W52" s="196">
        <v>42208</v>
      </c>
      <c r="X52" s="13">
        <v>119.3</v>
      </c>
      <c r="Y52" s="13">
        <v>119.67</v>
      </c>
      <c r="Z52" s="13">
        <v>118.57</v>
      </c>
      <c r="AA52" s="13">
        <v>118.8</v>
      </c>
      <c r="AB52" s="140">
        <v>3304600</v>
      </c>
      <c r="AC52" s="13">
        <v>118.8</v>
      </c>
      <c r="AD52" s="2">
        <f t="shared" si="0"/>
        <v>1.1000000000000085</v>
      </c>
      <c r="AE52" s="201">
        <f t="shared" si="1"/>
        <v>-4.4414648453867667E-3</v>
      </c>
    </row>
    <row r="53" spans="15:31" x14ac:dyDescent="0.25">
      <c r="O53" s="128">
        <v>0.98</v>
      </c>
      <c r="P53" s="128">
        <f t="shared" si="2"/>
        <v>100.94</v>
      </c>
      <c r="Q53" s="2"/>
      <c r="T53" s="138" t="s">
        <v>136</v>
      </c>
      <c r="U53" s="133" t="s">
        <v>298</v>
      </c>
      <c r="W53" s="196">
        <v>42207</v>
      </c>
      <c r="X53" s="13">
        <v>119.28</v>
      </c>
      <c r="Y53" s="13">
        <v>119.7</v>
      </c>
      <c r="Z53" s="13">
        <v>118.93</v>
      </c>
      <c r="AA53" s="13">
        <v>119.33</v>
      </c>
      <c r="AB53" s="140">
        <v>4711800</v>
      </c>
      <c r="AC53" s="13">
        <v>119.33</v>
      </c>
      <c r="AD53" s="2">
        <f t="shared" si="0"/>
        <v>0.76999999999999602</v>
      </c>
      <c r="AE53" s="201">
        <f t="shared" si="1"/>
        <v>1.6763054228485785E-4</v>
      </c>
    </row>
    <row r="54" spans="15:31" x14ac:dyDescent="0.25">
      <c r="O54" s="128">
        <v>0.97</v>
      </c>
      <c r="P54" s="128">
        <f t="shared" si="2"/>
        <v>99.91</v>
      </c>
      <c r="T54" s="138" t="s">
        <v>141</v>
      </c>
      <c r="U54" s="133">
        <v>21.45</v>
      </c>
      <c r="W54" s="196">
        <v>42206</v>
      </c>
      <c r="X54" s="13">
        <v>119.76</v>
      </c>
      <c r="Y54" s="13">
        <v>119.8</v>
      </c>
      <c r="Z54" s="13">
        <v>118.83</v>
      </c>
      <c r="AA54" s="13">
        <v>119.31</v>
      </c>
      <c r="AB54" s="140">
        <v>4375400</v>
      </c>
      <c r="AC54" s="13">
        <v>119.31</v>
      </c>
      <c r="AD54" s="2">
        <f t="shared" si="0"/>
        <v>0.96999999999999886</v>
      </c>
      <c r="AE54" s="201">
        <f t="shared" si="1"/>
        <v>-2.2579026593075868E-3</v>
      </c>
    </row>
    <row r="55" spans="15:31" x14ac:dyDescent="0.25">
      <c r="O55" s="128">
        <v>0.96</v>
      </c>
      <c r="P55" s="128">
        <f t="shared" si="2"/>
        <v>98.88</v>
      </c>
      <c r="T55" s="138" t="s">
        <v>142</v>
      </c>
      <c r="U55" s="133">
        <v>4.8</v>
      </c>
      <c r="W55" s="196">
        <v>42205</v>
      </c>
      <c r="X55" s="13">
        <v>119.29</v>
      </c>
      <c r="Y55" s="13">
        <v>119.9</v>
      </c>
      <c r="Z55" s="13">
        <v>118.89</v>
      </c>
      <c r="AA55" s="13">
        <v>119.58</v>
      </c>
      <c r="AB55" s="140">
        <v>6611400</v>
      </c>
      <c r="AC55" s="13">
        <v>119.58</v>
      </c>
      <c r="AD55" s="2">
        <f t="shared" si="0"/>
        <v>1.0100000000000051</v>
      </c>
      <c r="AE55" s="201">
        <f t="shared" si="1"/>
        <v>6.0575466935890443E-3</v>
      </c>
    </row>
    <row r="56" spans="15:31" x14ac:dyDescent="0.25">
      <c r="O56" s="128">
        <v>0.95</v>
      </c>
      <c r="P56" s="128">
        <f t="shared" si="2"/>
        <v>97.85</v>
      </c>
      <c r="T56" s="138" t="s">
        <v>137</v>
      </c>
      <c r="U56" s="133" t="s">
        <v>299</v>
      </c>
      <c r="W56" s="196">
        <v>42202</v>
      </c>
      <c r="X56" s="13">
        <v>118.69</v>
      </c>
      <c r="Y56" s="13">
        <v>118.9</v>
      </c>
      <c r="Z56" s="13">
        <v>118.03</v>
      </c>
      <c r="AA56" s="13">
        <v>118.86</v>
      </c>
      <c r="AB56" s="140">
        <v>5106200</v>
      </c>
      <c r="AC56" s="13">
        <v>118.86</v>
      </c>
      <c r="AD56" s="2">
        <f t="shared" si="0"/>
        <v>0.87000000000000455</v>
      </c>
      <c r="AE56" s="201">
        <f t="shared" si="1"/>
        <v>-1.7636684303350414E-3</v>
      </c>
    </row>
    <row r="57" spans="15:31" x14ac:dyDescent="0.25">
      <c r="O57" s="128">
        <v>0.94</v>
      </c>
      <c r="P57" s="128">
        <f t="shared" si="2"/>
        <v>96.82</v>
      </c>
      <c r="W57" s="196">
        <v>42201</v>
      </c>
      <c r="X57" s="13">
        <v>119</v>
      </c>
      <c r="Y57" s="13">
        <v>119.15</v>
      </c>
      <c r="Z57" s="13">
        <v>118.54</v>
      </c>
      <c r="AA57" s="13">
        <v>119.07</v>
      </c>
      <c r="AB57" s="140">
        <v>6293500</v>
      </c>
      <c r="AC57" s="13">
        <v>119.07</v>
      </c>
      <c r="AD57" s="2">
        <f t="shared" si="0"/>
        <v>0.60999999999999943</v>
      </c>
      <c r="AE57" s="201">
        <f t="shared" si="1"/>
        <v>6.5088757396449815E-3</v>
      </c>
    </row>
    <row r="58" spans="15:31" x14ac:dyDescent="0.25">
      <c r="O58" s="128">
        <v>0.93</v>
      </c>
      <c r="P58" s="128">
        <f t="shared" si="2"/>
        <v>95.79</v>
      </c>
      <c r="W58" s="196">
        <v>42200</v>
      </c>
      <c r="X58" s="13">
        <v>118.04</v>
      </c>
      <c r="Y58" s="13">
        <v>118.9</v>
      </c>
      <c r="Z58" s="13">
        <v>117.85</v>
      </c>
      <c r="AA58" s="13">
        <v>118.3</v>
      </c>
      <c r="AB58" s="140">
        <v>4838400</v>
      </c>
      <c r="AC58" s="13">
        <v>118.3</v>
      </c>
      <c r="AD58" s="2">
        <f t="shared" si="0"/>
        <v>1.0500000000000114</v>
      </c>
      <c r="AE58" s="201">
        <f t="shared" si="1"/>
        <v>3.8184132371659185E-3</v>
      </c>
    </row>
    <row r="59" spans="15:31" x14ac:dyDescent="0.25">
      <c r="O59" s="128">
        <v>0.92</v>
      </c>
      <c r="P59" s="128">
        <f t="shared" si="2"/>
        <v>94.76</v>
      </c>
      <c r="W59" s="196">
        <v>42199</v>
      </c>
      <c r="X59" s="13">
        <v>118.03</v>
      </c>
      <c r="Y59" s="13">
        <v>118.14</v>
      </c>
      <c r="Z59" s="13">
        <v>117.7</v>
      </c>
      <c r="AA59" s="13">
        <v>117.85</v>
      </c>
      <c r="AB59" s="140">
        <v>5049000</v>
      </c>
      <c r="AC59" s="13">
        <v>117.85</v>
      </c>
      <c r="AD59" s="2">
        <f t="shared" si="0"/>
        <v>0.43999999999999773</v>
      </c>
      <c r="AE59" s="201">
        <f t="shared" si="1"/>
        <v>-1.6941973739941218E-3</v>
      </c>
    </row>
    <row r="60" spans="15:31" x14ac:dyDescent="0.25">
      <c r="O60" s="128">
        <v>0.91</v>
      </c>
      <c r="P60" s="128">
        <f t="shared" si="2"/>
        <v>93.73</v>
      </c>
      <c r="W60" s="196">
        <v>42198</v>
      </c>
      <c r="X60" s="13">
        <v>117.75</v>
      </c>
      <c r="Y60" s="13">
        <v>118.31</v>
      </c>
      <c r="Z60" s="13">
        <v>117.25</v>
      </c>
      <c r="AA60" s="13">
        <v>118.05</v>
      </c>
      <c r="AB60" s="140">
        <v>7595200</v>
      </c>
      <c r="AC60" s="13">
        <v>118.05</v>
      </c>
      <c r="AD60" s="2">
        <f t="shared" si="0"/>
        <v>1.0600000000000023</v>
      </c>
      <c r="AE60" s="201">
        <f t="shared" si="1"/>
        <v>1.3826863620748808E-2</v>
      </c>
    </row>
    <row r="61" spans="15:31" x14ac:dyDescent="0.25">
      <c r="O61" s="128">
        <v>0.9</v>
      </c>
      <c r="P61" s="128">
        <f t="shared" si="2"/>
        <v>92.7</v>
      </c>
      <c r="W61" s="196">
        <v>42195</v>
      </c>
      <c r="X61" s="13">
        <v>117.05</v>
      </c>
      <c r="Y61" s="13">
        <v>117.43</v>
      </c>
      <c r="Z61" s="13">
        <v>115.67</v>
      </c>
      <c r="AA61" s="13">
        <v>116.44</v>
      </c>
      <c r="AB61" s="140">
        <v>7020700</v>
      </c>
      <c r="AC61" s="13">
        <v>116.44</v>
      </c>
      <c r="AD61" s="2">
        <f t="shared" si="0"/>
        <v>1.7600000000000051</v>
      </c>
      <c r="AE61" s="201">
        <f t="shared" si="1"/>
        <v>7.2664359861591699E-3</v>
      </c>
    </row>
    <row r="62" spans="15:31" x14ac:dyDescent="0.25">
      <c r="W62" s="196">
        <v>42194</v>
      </c>
      <c r="X62" s="13">
        <v>116.83</v>
      </c>
      <c r="Y62" s="13">
        <v>117.21</v>
      </c>
      <c r="Z62" s="13">
        <v>115.51</v>
      </c>
      <c r="AA62" s="13">
        <v>115.6</v>
      </c>
      <c r="AB62" s="140">
        <v>7016800</v>
      </c>
      <c r="AC62" s="13">
        <v>115.6</v>
      </c>
      <c r="AD62" s="2">
        <f t="shared" si="0"/>
        <v>1.6999999999999886</v>
      </c>
      <c r="AE62" s="201">
        <f t="shared" si="1"/>
        <v>3.5593367479815896E-3</v>
      </c>
    </row>
    <row r="63" spans="15:31" x14ac:dyDescent="0.25">
      <c r="W63" s="196">
        <v>42193</v>
      </c>
      <c r="X63" s="13">
        <v>116.5</v>
      </c>
      <c r="Y63" s="13">
        <v>116.68</v>
      </c>
      <c r="Z63" s="13">
        <v>115.11</v>
      </c>
      <c r="AA63" s="13">
        <v>115.19</v>
      </c>
      <c r="AB63" s="140">
        <v>8445200</v>
      </c>
      <c r="AC63" s="13">
        <v>115.19</v>
      </c>
      <c r="AD63" s="2">
        <f t="shared" si="0"/>
        <v>1.5700000000000074</v>
      </c>
      <c r="AE63" s="201">
        <f t="shared" si="1"/>
        <v>-1.6310845431255272E-2</v>
      </c>
    </row>
    <row r="64" spans="15:31" x14ac:dyDescent="0.25">
      <c r="W64" s="196">
        <v>42192</v>
      </c>
      <c r="X64" s="13">
        <v>116.42</v>
      </c>
      <c r="Y64" s="13">
        <v>117.19</v>
      </c>
      <c r="Z64" s="13">
        <v>114.86</v>
      </c>
      <c r="AA64" s="13">
        <v>117.1</v>
      </c>
      <c r="AB64" s="140">
        <v>8359900</v>
      </c>
      <c r="AC64" s="13">
        <v>117.1</v>
      </c>
      <c r="AD64" s="2">
        <f t="shared" si="0"/>
        <v>2.3299999999999983</v>
      </c>
      <c r="AE64" s="201">
        <f t="shared" si="1"/>
        <v>1.2100259291270454E-2</v>
      </c>
    </row>
    <row r="65" spans="23:31" x14ac:dyDescent="0.25">
      <c r="W65" s="196">
        <v>42191</v>
      </c>
      <c r="X65" s="13">
        <v>114.47</v>
      </c>
      <c r="Y65" s="13">
        <v>115.86</v>
      </c>
      <c r="Z65" s="13">
        <v>114.27</v>
      </c>
      <c r="AA65" s="13">
        <v>115.7</v>
      </c>
      <c r="AB65" s="140">
        <v>5880500</v>
      </c>
      <c r="AC65" s="13">
        <v>115.7</v>
      </c>
      <c r="AD65" s="2">
        <f t="shared" si="0"/>
        <v>1.5900000000000034</v>
      </c>
      <c r="AE65" s="201">
        <f t="shared" si="1"/>
        <v>6.3494824736887168E-3</v>
      </c>
    </row>
    <row r="66" spans="23:31" x14ac:dyDescent="0.25">
      <c r="W66" s="196">
        <v>42187</v>
      </c>
      <c r="X66" s="13">
        <v>115.38</v>
      </c>
      <c r="Y66" s="13">
        <v>115.67</v>
      </c>
      <c r="Z66" s="13">
        <v>114.45</v>
      </c>
      <c r="AA66" s="13">
        <v>114.97</v>
      </c>
      <c r="AB66" s="140">
        <v>5549500</v>
      </c>
      <c r="AC66" s="13">
        <v>114.97</v>
      </c>
      <c r="AD66" s="2">
        <f t="shared" si="0"/>
        <v>1.2199999999999989</v>
      </c>
      <c r="AE66" s="201">
        <f t="shared" si="1"/>
        <v>-1.3897333449144345E-3</v>
      </c>
    </row>
    <row r="67" spans="23:31" x14ac:dyDescent="0.25">
      <c r="W67" s="196">
        <v>42186</v>
      </c>
      <c r="X67" s="13">
        <v>114.95</v>
      </c>
      <c r="Y67" s="13">
        <v>115.25</v>
      </c>
      <c r="Z67" s="13">
        <v>114.34</v>
      </c>
      <c r="AA67" s="13">
        <v>115.13</v>
      </c>
      <c r="AB67" s="140">
        <v>5435400</v>
      </c>
      <c r="AC67" s="13">
        <v>115.13</v>
      </c>
      <c r="AD67" s="2">
        <f t="shared" ref="AD67:AD69" si="3">Y67-Z67</f>
        <v>0.90999999999999659</v>
      </c>
      <c r="AE67" s="201" t="e">
        <f t="shared" ref="AE67:AE69" si="4">AC67/AC68-1</f>
        <v>#DIV/0!</v>
      </c>
    </row>
    <row r="68" spans="23:31" x14ac:dyDescent="0.25">
      <c r="W68" s="196">
        <v>42186</v>
      </c>
      <c r="X68" s="13" t="s">
        <v>302</v>
      </c>
      <c r="Y68" s="13"/>
      <c r="Z68" s="13"/>
      <c r="AA68" s="13"/>
      <c r="AB68" s="13"/>
      <c r="AC68" s="13"/>
      <c r="AD68" s="2">
        <f t="shared" si="3"/>
        <v>0</v>
      </c>
      <c r="AE68" s="201" t="e">
        <f t="shared" si="4"/>
        <v>#DIV/0!</v>
      </c>
    </row>
    <row r="69" spans="23:31" x14ac:dyDescent="0.25">
      <c r="W69" s="13" t="s">
        <v>153</v>
      </c>
      <c r="X69" s="13"/>
      <c r="Y69" s="13"/>
      <c r="Z69" s="13"/>
      <c r="AA69" s="13"/>
      <c r="AB69" s="13"/>
      <c r="AC69" s="13"/>
      <c r="AD69" s="2">
        <f t="shared" si="3"/>
        <v>0</v>
      </c>
      <c r="AE69" s="201" t="e">
        <f t="shared" si="4"/>
        <v>#DIV/0!</v>
      </c>
    </row>
  </sheetData>
  <mergeCells count="1">
    <mergeCell ref="O40:P40"/>
  </mergeCells>
  <conditionalFormatting sqref="Q7">
    <cfRule type="expression" dxfId="23" priority="6">
      <formula>Q7&gt;0</formula>
    </cfRule>
    <cfRule type="expression" dxfId="22" priority="7">
      <formula>Q7&lt;0</formula>
    </cfRule>
  </conditionalFormatting>
  <conditionalFormatting sqref="O41:O61">
    <cfRule type="colorScale" priority="4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P41:P61">
    <cfRule type="colorScale" priority="3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AD1:AD69">
    <cfRule type="dataBar" priority="2">
      <dataBar>
        <cfvo type="min"/>
        <cfvo type="max"/>
        <color rgb="FFFF555A"/>
      </dataBar>
      <extLst>
        <ext xmlns:x14="http://schemas.microsoft.com/office/spreadsheetml/2009/9/main" uri="{B025F937-C7B1-47D3-B67F-A62EFF666E3E}">
          <x14:id>{4C3CD77C-DEB8-48E1-9529-7E0D502B533D}</x14:id>
        </ext>
      </extLst>
    </cfRule>
  </conditionalFormatting>
  <conditionalFormatting sqref="AE1:AE69">
    <cfRule type="iconSet" priority="1">
      <iconSet iconSet="3Arrows">
        <cfvo type="percent" val="0"/>
        <cfvo type="num" val="0"/>
        <cfvo type="num" val="0"/>
      </iconSet>
    </cfRule>
  </conditionalFormatting>
  <hyperlinks>
    <hyperlink ref="A3" location="ACTIVE!A1" display="Back"/>
  </hyperlinks>
  <pageMargins left="0.7" right="0.7" top="0.75" bottom="0.75" header="0.3" footer="0.3"/>
  <drawing r:id="rId1"/>
  <extLst>
    <ext xmlns:x14="http://schemas.microsoft.com/office/spreadsheetml/2009/9/main" uri="{78C0D931-6437-407d-A8EE-F0AAD7539E65}">
      <x14:conditionalFormattings>
        <x14:conditionalFormatting xmlns:xm="http://schemas.microsoft.com/office/excel/2006/main">
          <x14:cfRule type="dataBar" id="{4C3CD77C-DEB8-48E1-9529-7E0D502B533D}">
            <x14:dataBar minLength="0" maxLength="100" border="1" negativeBarBorderColorSameAsPositive="0">
              <x14:cfvo type="autoMin"/>
              <x14:cfvo type="autoMax"/>
              <x14:borderColor rgb="FFFF555A"/>
              <x14:negativeFillColor rgb="FFFF0000"/>
              <x14:negativeBorderColor rgb="FFFF0000"/>
              <x14:axisColor rgb="FF000000"/>
            </x14:dataBar>
          </x14:cfRule>
          <xm:sqref>AD1:AD69</xm:sqref>
        </x14:conditionalFormatting>
      </x14:conditionalFormattings>
    </ext>
  </extLst>
</worksheet>
</file>

<file path=xl/worksheets/sheet1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2"/>
  <dimension ref="A1:AE69"/>
  <sheetViews>
    <sheetView workbookViewId="0">
      <pane ySplit="1" topLeftCell="A2" activePane="bottomLeft" state="frozen"/>
      <selection activeCell="A2" sqref="A2"/>
      <selection pane="bottomLeft" activeCell="A3" sqref="A3"/>
    </sheetView>
  </sheetViews>
  <sheetFormatPr defaultRowHeight="15" x14ac:dyDescent="0.25"/>
  <cols>
    <col min="4" max="6" width="9.140625" style="2"/>
    <col min="20" max="20" width="18.85546875" customWidth="1"/>
    <col min="21" max="21" width="34" customWidth="1"/>
    <col min="23" max="23" width="11.7109375" customWidth="1"/>
    <col min="24" max="24" width="9.85546875" customWidth="1"/>
    <col min="25" max="27" width="7" bestFit="1" customWidth="1"/>
    <col min="28" max="28" width="10.140625" bestFit="1" customWidth="1"/>
    <col min="29" max="29" width="9" customWidth="1"/>
    <col min="31" max="31" width="11.7109375" customWidth="1"/>
  </cols>
  <sheetData>
    <row r="1" spans="1:31" s="15" customFormat="1" x14ac:dyDescent="0.25">
      <c r="A1" s="15" t="s">
        <v>1</v>
      </c>
      <c r="B1" s="15" t="s">
        <v>2</v>
      </c>
      <c r="C1" s="15" t="s">
        <v>4</v>
      </c>
      <c r="D1" s="26" t="s">
        <v>5</v>
      </c>
      <c r="E1" s="26" t="s">
        <v>116</v>
      </c>
      <c r="F1" s="26" t="s">
        <v>60</v>
      </c>
      <c r="G1" s="15" t="s">
        <v>3</v>
      </c>
      <c r="H1" s="15" t="s">
        <v>6</v>
      </c>
      <c r="I1" s="15" t="s">
        <v>7</v>
      </c>
      <c r="J1" s="15" t="s">
        <v>117</v>
      </c>
      <c r="K1" s="15" t="s">
        <v>61</v>
      </c>
      <c r="L1" s="15" t="s">
        <v>37</v>
      </c>
      <c r="M1" s="15" t="s">
        <v>38</v>
      </c>
      <c r="T1" s="15" t="s">
        <v>72</v>
      </c>
      <c r="W1" s="138" t="s">
        <v>145</v>
      </c>
      <c r="X1" s="138" t="s">
        <v>146</v>
      </c>
      <c r="Y1" s="138" t="s">
        <v>147</v>
      </c>
      <c r="Z1" s="138" t="s">
        <v>148</v>
      </c>
      <c r="AA1" s="138" t="s">
        <v>149</v>
      </c>
      <c r="AB1" s="138" t="s">
        <v>150</v>
      </c>
      <c r="AC1" s="138" t="s">
        <v>151</v>
      </c>
      <c r="AD1" s="138" t="s">
        <v>221</v>
      </c>
      <c r="AE1" s="138" t="s">
        <v>223</v>
      </c>
    </row>
    <row r="2" spans="1:31" x14ac:dyDescent="0.25">
      <c r="A2" s="6" t="s">
        <v>55</v>
      </c>
      <c r="B2" s="1">
        <v>42214</v>
      </c>
      <c r="C2">
        <v>10</v>
      </c>
      <c r="D2" s="2">
        <v>113.01</v>
      </c>
      <c r="E2" s="2">
        <v>0</v>
      </c>
      <c r="F2" s="2">
        <f>C2*D2 + E2</f>
        <v>1130.1000000000001</v>
      </c>
      <c r="G2" s="93">
        <v>42263</v>
      </c>
      <c r="H2" s="107">
        <v>10</v>
      </c>
      <c r="I2" s="19">
        <v>109.35</v>
      </c>
      <c r="J2" s="19">
        <v>0.02</v>
      </c>
      <c r="K2" s="19">
        <f>I2*H2-J2</f>
        <v>1093.48</v>
      </c>
      <c r="L2" s="1">
        <v>42276</v>
      </c>
      <c r="M2" s="2">
        <v>6.45</v>
      </c>
      <c r="O2" s="15" t="s">
        <v>57</v>
      </c>
      <c r="Q2">
        <f>C10-H10</f>
        <v>25</v>
      </c>
      <c r="T2" s="1">
        <v>42242</v>
      </c>
      <c r="U2" t="s">
        <v>114</v>
      </c>
      <c r="W2" s="196">
        <v>42279</v>
      </c>
      <c r="X2" s="13">
        <v>95.54</v>
      </c>
      <c r="Y2" s="13">
        <v>98.31</v>
      </c>
      <c r="Z2" s="13">
        <v>94.37</v>
      </c>
      <c r="AA2" s="13">
        <v>98.28</v>
      </c>
      <c r="AB2" s="140">
        <v>19052800</v>
      </c>
      <c r="AC2" s="13">
        <v>98.28</v>
      </c>
      <c r="AD2" s="56">
        <f>Y2-Z2</f>
        <v>3.9399999999999977</v>
      </c>
      <c r="AE2" s="257">
        <f>AC2/AC3-1</f>
        <v>1.0176045588683458E-4</v>
      </c>
    </row>
    <row r="3" spans="1:31" x14ac:dyDescent="0.25">
      <c r="A3" s="28" t="s">
        <v>75</v>
      </c>
      <c r="B3" s="1">
        <v>42247</v>
      </c>
      <c r="C3">
        <v>15</v>
      </c>
      <c r="D3" s="2">
        <v>105.85</v>
      </c>
      <c r="E3" s="2">
        <v>0</v>
      </c>
      <c r="F3" s="2">
        <f>C3*D3 + E3</f>
        <v>1587.75</v>
      </c>
      <c r="G3" s="93">
        <v>42284</v>
      </c>
      <c r="H3" s="107">
        <v>10</v>
      </c>
      <c r="I3" s="19">
        <v>97.5</v>
      </c>
      <c r="J3" s="19">
        <v>0.02</v>
      </c>
      <c r="K3" s="19">
        <f>I3*H3-J3</f>
        <v>974.98</v>
      </c>
      <c r="O3" s="15" t="s">
        <v>58</v>
      </c>
      <c r="Q3" s="2">
        <f>(F10-K10-M10)/Q2</f>
        <v>102.19760000000002</v>
      </c>
      <c r="W3" s="196">
        <v>42278</v>
      </c>
      <c r="X3" s="13">
        <v>98.54</v>
      </c>
      <c r="Y3" s="13">
        <v>98.79</v>
      </c>
      <c r="Z3" s="13">
        <v>96.35</v>
      </c>
      <c r="AA3" s="13">
        <v>98.27</v>
      </c>
      <c r="AB3" s="140">
        <v>13345900</v>
      </c>
      <c r="AC3" s="13">
        <v>98.27</v>
      </c>
      <c r="AD3" s="56">
        <f t="shared" ref="AD3:AD66" si="0">Y3-Z3</f>
        <v>2.4400000000000119</v>
      </c>
      <c r="AE3" s="257">
        <f t="shared" ref="AE3:AE66" si="1">AC3/AC4-1</f>
        <v>8.1474691923810738E-4</v>
      </c>
    </row>
    <row r="4" spans="1:31" x14ac:dyDescent="0.25">
      <c r="B4" s="93">
        <v>42278</v>
      </c>
      <c r="C4" s="8">
        <v>10</v>
      </c>
      <c r="D4" s="19">
        <v>96.7</v>
      </c>
      <c r="E4" s="19">
        <v>0</v>
      </c>
      <c r="F4" s="19">
        <f>C4*D4 + E4</f>
        <v>967</v>
      </c>
      <c r="O4" s="15" t="s">
        <v>66</v>
      </c>
      <c r="Q4" s="78">
        <v>98.28</v>
      </c>
      <c r="W4" s="196">
        <v>42277</v>
      </c>
      <c r="X4" s="13">
        <v>98.44</v>
      </c>
      <c r="Y4" s="13">
        <v>99.72</v>
      </c>
      <c r="Z4" s="13">
        <v>96.92</v>
      </c>
      <c r="AA4" s="13">
        <v>98.19</v>
      </c>
      <c r="AB4" s="140">
        <v>15747600</v>
      </c>
      <c r="AC4" s="13">
        <v>98.19</v>
      </c>
      <c r="AD4" s="56">
        <f t="shared" si="0"/>
        <v>2.7999999999999972</v>
      </c>
      <c r="AE4" s="257">
        <f t="shared" si="1"/>
        <v>2.2812499999999902E-2</v>
      </c>
    </row>
    <row r="5" spans="1:31" x14ac:dyDescent="0.25">
      <c r="B5" s="93">
        <v>42284</v>
      </c>
      <c r="C5" s="8">
        <v>10</v>
      </c>
      <c r="D5" s="19">
        <v>94.5</v>
      </c>
      <c r="E5" s="19">
        <v>0</v>
      </c>
      <c r="F5" s="19">
        <f>C5*D5 + E5</f>
        <v>945</v>
      </c>
      <c r="O5" s="15" t="s">
        <v>67</v>
      </c>
      <c r="Q5" s="3">
        <f>Q4*Q2</f>
        <v>2457</v>
      </c>
      <c r="T5" s="1">
        <v>42248</v>
      </c>
      <c r="U5" t="s">
        <v>310</v>
      </c>
      <c r="W5" s="196">
        <v>42276</v>
      </c>
      <c r="X5" s="13">
        <v>95.08</v>
      </c>
      <c r="Y5" s="13">
        <v>97.74</v>
      </c>
      <c r="Z5" s="13">
        <v>93.19</v>
      </c>
      <c r="AA5" s="13">
        <v>96</v>
      </c>
      <c r="AB5" s="140">
        <v>18332700</v>
      </c>
      <c r="AC5" s="13">
        <v>96</v>
      </c>
      <c r="AD5" s="56">
        <f t="shared" si="0"/>
        <v>4.5499999999999972</v>
      </c>
      <c r="AE5" s="257">
        <f t="shared" si="1"/>
        <v>1.2658227848101333E-2</v>
      </c>
    </row>
    <row r="6" spans="1:31" x14ac:dyDescent="0.25">
      <c r="O6" s="15" t="s">
        <v>64</v>
      </c>
      <c r="Q6" s="2">
        <f>Q3*Q2</f>
        <v>2554.9400000000005</v>
      </c>
      <c r="W6" s="196">
        <v>42275</v>
      </c>
      <c r="X6" s="13">
        <v>99.06</v>
      </c>
      <c r="Y6" s="13">
        <v>99.26</v>
      </c>
      <c r="Z6" s="13">
        <v>94.57</v>
      </c>
      <c r="AA6" s="13">
        <v>94.8</v>
      </c>
      <c r="AB6" s="140">
        <v>23765800</v>
      </c>
      <c r="AC6" s="13">
        <v>94.8</v>
      </c>
      <c r="AD6" s="56">
        <f t="shared" si="0"/>
        <v>4.6900000000000119</v>
      </c>
      <c r="AE6" s="257">
        <f t="shared" si="1"/>
        <v>-5.3325344517675344E-2</v>
      </c>
    </row>
    <row r="7" spans="1:31" ht="15.75" x14ac:dyDescent="0.25">
      <c r="O7" s="15" t="s">
        <v>65</v>
      </c>
      <c r="Q7" s="26">
        <f>Q5-Q6</f>
        <v>-97.940000000000509</v>
      </c>
      <c r="R7" s="219" t="s">
        <v>237</v>
      </c>
      <c r="W7" s="196">
        <v>42272</v>
      </c>
      <c r="X7" s="13">
        <v>104.03</v>
      </c>
      <c r="Y7" s="13">
        <v>104.19</v>
      </c>
      <c r="Z7" s="13">
        <v>99.19</v>
      </c>
      <c r="AA7" s="13">
        <v>100.14</v>
      </c>
      <c r="AB7" s="140">
        <v>15911200</v>
      </c>
      <c r="AC7" s="13">
        <v>100.14</v>
      </c>
      <c r="AD7" s="56">
        <f t="shared" si="0"/>
        <v>5</v>
      </c>
      <c r="AE7" s="257">
        <f t="shared" si="1"/>
        <v>-2.3119695639449822E-2</v>
      </c>
    </row>
    <row r="8" spans="1:31" x14ac:dyDescent="0.25">
      <c r="T8" s="1">
        <v>42304</v>
      </c>
      <c r="U8" t="s">
        <v>303</v>
      </c>
      <c r="W8" s="196">
        <v>42271</v>
      </c>
      <c r="X8" s="13">
        <v>104.39</v>
      </c>
      <c r="Y8" s="13">
        <v>105.15</v>
      </c>
      <c r="Z8" s="13">
        <v>101.51</v>
      </c>
      <c r="AA8" s="13">
        <v>102.51</v>
      </c>
      <c r="AB8" s="140">
        <v>13464100</v>
      </c>
      <c r="AC8" s="13">
        <v>102.51</v>
      </c>
      <c r="AD8" s="56">
        <f t="shared" si="0"/>
        <v>3.6400000000000006</v>
      </c>
      <c r="AE8" s="257">
        <f t="shared" si="1"/>
        <v>-2.8249123139634014E-2</v>
      </c>
    </row>
    <row r="9" spans="1:31" x14ac:dyDescent="0.25">
      <c r="W9" s="196">
        <v>42270</v>
      </c>
      <c r="X9" s="13">
        <v>106.47</v>
      </c>
      <c r="Y9" s="13">
        <v>106.85</v>
      </c>
      <c r="Z9" s="13">
        <v>104.7</v>
      </c>
      <c r="AA9" s="13">
        <v>105.49</v>
      </c>
      <c r="AB9" s="140">
        <v>7943900</v>
      </c>
      <c r="AC9" s="13">
        <v>105.49</v>
      </c>
      <c r="AD9" s="56">
        <f t="shared" si="0"/>
        <v>2.1499999999999915</v>
      </c>
      <c r="AE9" s="257">
        <f t="shared" si="1"/>
        <v>-9.5765655806967498E-3</v>
      </c>
    </row>
    <row r="10" spans="1:31" x14ac:dyDescent="0.25">
      <c r="A10" s="27" t="s">
        <v>87</v>
      </c>
      <c r="B10" s="16"/>
      <c r="C10" s="16">
        <f>SUM(C2:C9)</f>
        <v>45</v>
      </c>
      <c r="D10" s="17"/>
      <c r="E10" s="17"/>
      <c r="F10" s="17">
        <f>SUM(F2:F9)</f>
        <v>4629.8500000000004</v>
      </c>
      <c r="G10" s="16"/>
      <c r="H10" s="112">
        <f>SUM(H2:H9)</f>
        <v>20</v>
      </c>
      <c r="I10" s="16"/>
      <c r="J10" s="16"/>
      <c r="K10" s="17">
        <f>SUM(K2:K9)</f>
        <v>2068.46</v>
      </c>
      <c r="L10" s="16"/>
      <c r="M10" s="17">
        <f>SUM(M2:M9)</f>
        <v>6.45</v>
      </c>
      <c r="W10" s="196">
        <v>42269</v>
      </c>
      <c r="X10" s="13">
        <v>103.99</v>
      </c>
      <c r="Y10" s="13">
        <v>107.04</v>
      </c>
      <c r="Z10" s="13">
        <v>102.86</v>
      </c>
      <c r="AA10" s="13">
        <v>106.51</v>
      </c>
      <c r="AB10" s="140">
        <v>14843500</v>
      </c>
      <c r="AC10" s="13">
        <v>106.51</v>
      </c>
      <c r="AD10" s="56">
        <f t="shared" si="0"/>
        <v>4.1800000000000068</v>
      </c>
      <c r="AE10" s="257">
        <f t="shared" si="1"/>
        <v>7.2820124834500621E-3</v>
      </c>
    </row>
    <row r="11" spans="1:31" x14ac:dyDescent="0.25">
      <c r="A11" s="11"/>
      <c r="B11" s="11"/>
      <c r="C11" s="11"/>
      <c r="D11" s="25"/>
      <c r="E11" s="25"/>
      <c r="F11" s="25"/>
      <c r="G11" s="11"/>
      <c r="H11" s="11"/>
      <c r="I11" s="11"/>
      <c r="J11" s="11"/>
      <c r="K11" s="11"/>
      <c r="L11" s="11"/>
      <c r="M11" s="11"/>
      <c r="N11" s="5"/>
      <c r="W11" s="196">
        <v>42268</v>
      </c>
      <c r="X11" s="13">
        <v>109.12</v>
      </c>
      <c r="Y11" s="13">
        <v>109.37</v>
      </c>
      <c r="Z11" s="13">
        <v>104.59</v>
      </c>
      <c r="AA11" s="13">
        <v>105.74</v>
      </c>
      <c r="AB11" s="140">
        <v>15141600</v>
      </c>
      <c r="AC11" s="13">
        <v>105.74</v>
      </c>
      <c r="AD11" s="56">
        <f t="shared" si="0"/>
        <v>4.7800000000000011</v>
      </c>
      <c r="AE11" s="257">
        <f t="shared" si="1"/>
        <v>-2.4898561416451526E-2</v>
      </c>
    </row>
    <row r="12" spans="1:31" x14ac:dyDescent="0.25">
      <c r="A12" s="11"/>
      <c r="B12" s="11"/>
      <c r="C12" s="11"/>
      <c r="D12" s="25"/>
      <c r="E12" s="25"/>
      <c r="F12" s="25"/>
      <c r="G12" s="11"/>
      <c r="H12" s="11"/>
      <c r="I12" s="11"/>
      <c r="J12" s="11"/>
      <c r="K12" s="11"/>
      <c r="L12" s="11"/>
      <c r="M12" s="11"/>
      <c r="N12" s="5"/>
      <c r="W12" s="196">
        <v>42265</v>
      </c>
      <c r="X12" s="13">
        <v>109.62</v>
      </c>
      <c r="Y12" s="13">
        <v>110.87</v>
      </c>
      <c r="Z12" s="13">
        <v>108.21</v>
      </c>
      <c r="AA12" s="13">
        <v>108.44</v>
      </c>
      <c r="AB12" s="140">
        <v>13156900</v>
      </c>
      <c r="AC12" s="13">
        <v>108.44</v>
      </c>
      <c r="AD12" s="56">
        <f t="shared" si="0"/>
        <v>2.6600000000000108</v>
      </c>
      <c r="AE12" s="257">
        <f t="shared" si="1"/>
        <v>-2.8402472896693842E-2</v>
      </c>
    </row>
    <row r="13" spans="1:31" x14ac:dyDescent="0.25">
      <c r="W13" s="196">
        <v>42264</v>
      </c>
      <c r="X13" s="13">
        <v>110.88</v>
      </c>
      <c r="Y13" s="13">
        <v>113.31</v>
      </c>
      <c r="Z13" s="13">
        <v>109.75</v>
      </c>
      <c r="AA13" s="13">
        <v>111.61</v>
      </c>
      <c r="AB13" s="140">
        <v>9858400</v>
      </c>
      <c r="AC13" s="13">
        <v>111.61</v>
      </c>
      <c r="AD13" s="56">
        <f t="shared" si="0"/>
        <v>3.5600000000000023</v>
      </c>
      <c r="AE13" s="257">
        <f t="shared" si="1"/>
        <v>5.2238133837700929E-3</v>
      </c>
    </row>
    <row r="14" spans="1:31" x14ac:dyDescent="0.25">
      <c r="W14" s="196">
        <v>42263</v>
      </c>
      <c r="X14" s="13">
        <v>110.72</v>
      </c>
      <c r="Y14" s="13">
        <v>111.75</v>
      </c>
      <c r="Z14" s="13">
        <v>109.48</v>
      </c>
      <c r="AA14" s="13">
        <v>111.03</v>
      </c>
      <c r="AB14" s="140">
        <v>8116000</v>
      </c>
      <c r="AC14" s="13">
        <v>111.03</v>
      </c>
      <c r="AD14" s="56">
        <f t="shared" si="0"/>
        <v>2.269999999999996</v>
      </c>
      <c r="AE14" s="257">
        <f t="shared" si="1"/>
        <v>-1.800990544799097E-4</v>
      </c>
    </row>
    <row r="15" spans="1:31" x14ac:dyDescent="0.25">
      <c r="W15" s="196">
        <v>42262</v>
      </c>
      <c r="X15" s="13">
        <v>109.46</v>
      </c>
      <c r="Y15" s="13">
        <v>111.81</v>
      </c>
      <c r="Z15" s="13">
        <v>108.85</v>
      </c>
      <c r="AA15" s="13">
        <v>111.05</v>
      </c>
      <c r="AB15" s="140">
        <v>7944100</v>
      </c>
      <c r="AC15" s="13">
        <v>111.05</v>
      </c>
      <c r="AD15" s="56">
        <f t="shared" si="0"/>
        <v>2.960000000000008</v>
      </c>
      <c r="AE15" s="257">
        <f t="shared" si="1"/>
        <v>1.5546410608139105E-2</v>
      </c>
    </row>
    <row r="16" spans="1:31" x14ac:dyDescent="0.25">
      <c r="W16" s="196">
        <v>42261</v>
      </c>
      <c r="X16" s="13">
        <v>109.47</v>
      </c>
      <c r="Y16" s="13">
        <v>109.63</v>
      </c>
      <c r="Z16" s="13">
        <v>108.4</v>
      </c>
      <c r="AA16" s="13">
        <v>109.35</v>
      </c>
      <c r="AB16" s="140">
        <v>7505800</v>
      </c>
      <c r="AC16" s="13">
        <v>109.35</v>
      </c>
      <c r="AD16" s="56">
        <f t="shared" si="0"/>
        <v>1.2299999999999898</v>
      </c>
      <c r="AE16" s="257" t="e">
        <f t="shared" si="1"/>
        <v>#DIV/0!</v>
      </c>
    </row>
    <row r="17" spans="23:31" x14ac:dyDescent="0.25">
      <c r="W17" s="196">
        <v>42261</v>
      </c>
      <c r="X17" s="13" t="s">
        <v>311</v>
      </c>
      <c r="Y17" s="13"/>
      <c r="Z17" s="13"/>
      <c r="AA17" s="13"/>
      <c r="AB17" s="13"/>
      <c r="AC17" s="13"/>
      <c r="AD17" s="56">
        <f t="shared" si="0"/>
        <v>0</v>
      </c>
      <c r="AE17" s="257">
        <f t="shared" si="1"/>
        <v>-1</v>
      </c>
    </row>
    <row r="18" spans="23:31" x14ac:dyDescent="0.25">
      <c r="W18" s="196">
        <v>42258</v>
      </c>
      <c r="X18" s="13">
        <v>106.86</v>
      </c>
      <c r="Y18" s="13">
        <v>109.69</v>
      </c>
      <c r="Z18" s="13">
        <v>106.25</v>
      </c>
      <c r="AA18" s="13">
        <v>109.63</v>
      </c>
      <c r="AB18" s="140">
        <v>9387600</v>
      </c>
      <c r="AC18" s="13">
        <v>109.2</v>
      </c>
      <c r="AD18" s="56">
        <f t="shared" si="0"/>
        <v>3.4399999999999977</v>
      </c>
      <c r="AE18" s="257">
        <f t="shared" si="1"/>
        <v>2.2184779556304379E-2</v>
      </c>
    </row>
    <row r="19" spans="23:31" x14ac:dyDescent="0.25">
      <c r="W19" s="196">
        <v>42257</v>
      </c>
      <c r="X19" s="13">
        <v>104</v>
      </c>
      <c r="Y19" s="13">
        <v>108.5</v>
      </c>
      <c r="Z19" s="13">
        <v>103.87</v>
      </c>
      <c r="AA19" s="13">
        <v>107.25</v>
      </c>
      <c r="AB19" s="140">
        <v>10368500</v>
      </c>
      <c r="AC19" s="13">
        <v>106.83</v>
      </c>
      <c r="AD19" s="56">
        <f t="shared" si="0"/>
        <v>4.6299999999999955</v>
      </c>
      <c r="AE19" s="257">
        <f t="shared" si="1"/>
        <v>3.3072236727589299E-2</v>
      </c>
    </row>
    <row r="20" spans="23:31" x14ac:dyDescent="0.25">
      <c r="W20" s="196">
        <v>42256</v>
      </c>
      <c r="X20" s="13">
        <v>106.2</v>
      </c>
      <c r="Y20" s="13">
        <v>106.45</v>
      </c>
      <c r="Z20" s="13">
        <v>103.54</v>
      </c>
      <c r="AA20" s="13">
        <v>103.82</v>
      </c>
      <c r="AB20" s="140">
        <v>7896500</v>
      </c>
      <c r="AC20" s="13">
        <v>103.41</v>
      </c>
      <c r="AD20" s="56">
        <f t="shared" si="0"/>
        <v>2.9099999999999966</v>
      </c>
      <c r="AE20" s="257">
        <f t="shared" si="1"/>
        <v>-1.033591731266148E-2</v>
      </c>
    </row>
    <row r="21" spans="23:31" x14ac:dyDescent="0.25">
      <c r="W21" s="196">
        <v>42255</v>
      </c>
      <c r="X21" s="13">
        <v>103.84</v>
      </c>
      <c r="Y21" s="13">
        <v>104.95</v>
      </c>
      <c r="Z21" s="13">
        <v>102.91</v>
      </c>
      <c r="AA21" s="13">
        <v>104.9</v>
      </c>
      <c r="AB21" s="140">
        <v>9992600</v>
      </c>
      <c r="AC21" s="13">
        <v>104.49</v>
      </c>
      <c r="AD21" s="56">
        <f t="shared" si="0"/>
        <v>2.0400000000000063</v>
      </c>
      <c r="AE21" s="257">
        <f t="shared" si="1"/>
        <v>2.7837891009246496E-2</v>
      </c>
    </row>
    <row r="22" spans="23:31" x14ac:dyDescent="0.25">
      <c r="W22" s="196">
        <v>42251</v>
      </c>
      <c r="X22" s="13">
        <v>101.03</v>
      </c>
      <c r="Y22" s="13">
        <v>103.24</v>
      </c>
      <c r="Z22" s="13">
        <v>100.55</v>
      </c>
      <c r="AA22" s="13">
        <v>102.06</v>
      </c>
      <c r="AB22" s="140">
        <v>10336500</v>
      </c>
      <c r="AC22" s="13">
        <v>101.66</v>
      </c>
      <c r="AD22" s="56">
        <f t="shared" si="0"/>
        <v>2.6899999999999977</v>
      </c>
      <c r="AE22" s="257">
        <f t="shared" si="1"/>
        <v>1.477686927396249E-3</v>
      </c>
    </row>
    <row r="23" spans="23:31" x14ac:dyDescent="0.25">
      <c r="W23" s="196">
        <v>42250</v>
      </c>
      <c r="X23" s="13">
        <v>104.92</v>
      </c>
      <c r="Y23" s="13">
        <v>105</v>
      </c>
      <c r="Z23" s="13">
        <v>101.69</v>
      </c>
      <c r="AA23" s="13">
        <v>101.91</v>
      </c>
      <c r="AB23" s="140">
        <v>9928100</v>
      </c>
      <c r="AC23" s="13">
        <v>101.51</v>
      </c>
      <c r="AD23" s="56">
        <f t="shared" si="0"/>
        <v>3.3100000000000023</v>
      </c>
      <c r="AE23" s="257">
        <f t="shared" si="1"/>
        <v>-2.2626612747929875E-2</v>
      </c>
    </row>
    <row r="24" spans="23:31" x14ac:dyDescent="0.25">
      <c r="W24" s="196">
        <v>42249</v>
      </c>
      <c r="X24" s="13">
        <v>103.44</v>
      </c>
      <c r="Y24" s="13">
        <v>104.3</v>
      </c>
      <c r="Z24" s="13">
        <v>101.02</v>
      </c>
      <c r="AA24" s="13">
        <v>104.27</v>
      </c>
      <c r="AB24" s="140">
        <v>11509300</v>
      </c>
      <c r="AC24" s="13">
        <v>103.86</v>
      </c>
      <c r="AD24" s="56">
        <f t="shared" si="0"/>
        <v>3.2800000000000011</v>
      </c>
      <c r="AE24" s="257">
        <f t="shared" si="1"/>
        <v>2.7401325551488664E-2</v>
      </c>
    </row>
    <row r="25" spans="23:31" x14ac:dyDescent="0.25">
      <c r="W25" s="196">
        <v>42248</v>
      </c>
      <c r="X25" s="13">
        <v>102.22</v>
      </c>
      <c r="Y25" s="13">
        <v>104.64</v>
      </c>
      <c r="Z25" s="13">
        <v>101</v>
      </c>
      <c r="AA25" s="13">
        <v>101.49</v>
      </c>
      <c r="AB25" s="140">
        <v>13548000</v>
      </c>
      <c r="AC25" s="13">
        <v>101.09</v>
      </c>
      <c r="AD25" s="56">
        <f t="shared" si="0"/>
        <v>3.6400000000000006</v>
      </c>
      <c r="AE25" s="257">
        <f t="shared" si="1"/>
        <v>-3.411045289508885E-2</v>
      </c>
    </row>
    <row r="26" spans="23:31" x14ac:dyDescent="0.25">
      <c r="W26" s="196">
        <v>42247</v>
      </c>
      <c r="X26" s="13">
        <v>107.42</v>
      </c>
      <c r="Y26" s="13">
        <v>108.33</v>
      </c>
      <c r="Z26" s="13">
        <v>104.63</v>
      </c>
      <c r="AA26" s="13">
        <v>105.07</v>
      </c>
      <c r="AB26" s="140">
        <v>11736900</v>
      </c>
      <c r="AC26" s="13">
        <v>104.66</v>
      </c>
      <c r="AD26" s="56">
        <f t="shared" si="0"/>
        <v>3.7000000000000028</v>
      </c>
      <c r="AE26" s="257">
        <f t="shared" si="1"/>
        <v>-2.5149031296572311E-2</v>
      </c>
    </row>
    <row r="27" spans="23:31" x14ac:dyDescent="0.25">
      <c r="W27" s="196">
        <v>42244</v>
      </c>
      <c r="X27" s="13">
        <v>106.96</v>
      </c>
      <c r="Y27" s="13">
        <v>108.79</v>
      </c>
      <c r="Z27" s="13">
        <v>106.78</v>
      </c>
      <c r="AA27" s="13">
        <v>107.78</v>
      </c>
      <c r="AB27" s="140">
        <v>10755900</v>
      </c>
      <c r="AC27" s="13">
        <v>107.36</v>
      </c>
      <c r="AD27" s="56">
        <f t="shared" si="0"/>
        <v>2.0100000000000051</v>
      </c>
      <c r="AE27" s="257">
        <f t="shared" si="1"/>
        <v>-1.9522171609184236E-3</v>
      </c>
    </row>
    <row r="28" spans="23:31" x14ac:dyDescent="0.25">
      <c r="W28" s="196">
        <v>42243</v>
      </c>
      <c r="X28" s="13">
        <v>108.43</v>
      </c>
      <c r="Y28" s="13">
        <v>109.6</v>
      </c>
      <c r="Z28" s="13">
        <v>105.67</v>
      </c>
      <c r="AA28" s="13">
        <v>107.99</v>
      </c>
      <c r="AB28" s="140">
        <v>14610300</v>
      </c>
      <c r="AC28" s="13">
        <v>107.57</v>
      </c>
      <c r="AD28" s="56">
        <f t="shared" si="0"/>
        <v>3.9299999999999926</v>
      </c>
      <c r="AE28" s="257">
        <f t="shared" si="1"/>
        <v>9.667730429885335E-3</v>
      </c>
    </row>
    <row r="29" spans="23:31" x14ac:dyDescent="0.25">
      <c r="W29" s="196">
        <v>42242</v>
      </c>
      <c r="X29" s="13">
        <v>105.92</v>
      </c>
      <c r="Y29" s="13">
        <v>107.1</v>
      </c>
      <c r="Z29" s="13">
        <v>102.46</v>
      </c>
      <c r="AA29" s="13">
        <v>106.96</v>
      </c>
      <c r="AB29" s="140">
        <v>15627600</v>
      </c>
      <c r="AC29" s="13">
        <v>106.54</v>
      </c>
      <c r="AD29" s="56">
        <f t="shared" si="0"/>
        <v>4.6400000000000006</v>
      </c>
      <c r="AE29" s="257">
        <f t="shared" si="1"/>
        <v>4.2873923257635171E-2</v>
      </c>
    </row>
    <row r="30" spans="23:31" x14ac:dyDescent="0.25">
      <c r="W30" s="196">
        <v>42241</v>
      </c>
      <c r="X30" s="13">
        <v>105.43</v>
      </c>
      <c r="Y30" s="13">
        <v>107.9</v>
      </c>
      <c r="Z30" s="13">
        <v>102.56</v>
      </c>
      <c r="AA30" s="13">
        <v>102.56</v>
      </c>
      <c r="AB30" s="140">
        <v>18482500</v>
      </c>
      <c r="AC30" s="13">
        <v>102.16</v>
      </c>
      <c r="AD30" s="56">
        <f t="shared" si="0"/>
        <v>5.3400000000000034</v>
      </c>
      <c r="AE30" s="257">
        <f t="shared" si="1"/>
        <v>1.8849107409993016E-2</v>
      </c>
    </row>
    <row r="31" spans="23:31" x14ac:dyDescent="0.25">
      <c r="W31" s="196">
        <v>42240</v>
      </c>
      <c r="X31" s="13">
        <v>97.31</v>
      </c>
      <c r="Y31" s="13">
        <v>101</v>
      </c>
      <c r="Z31" s="13">
        <v>86</v>
      </c>
      <c r="AA31" s="13">
        <v>100.66</v>
      </c>
      <c r="AB31" s="140">
        <v>25731800</v>
      </c>
      <c r="AC31" s="13">
        <v>100.27</v>
      </c>
      <c r="AD31" s="56">
        <f t="shared" si="0"/>
        <v>15</v>
      </c>
      <c r="AE31" s="257">
        <f t="shared" si="1"/>
        <v>-4.4319481509721759E-2</v>
      </c>
    </row>
    <row r="32" spans="23:31" x14ac:dyDescent="0.25">
      <c r="W32" s="196">
        <v>42237</v>
      </c>
      <c r="X32" s="13">
        <v>110.54</v>
      </c>
      <c r="Y32" s="13">
        <v>111.22</v>
      </c>
      <c r="Z32" s="13">
        <v>105.33</v>
      </c>
      <c r="AA32" s="13">
        <v>105.33</v>
      </c>
      <c r="AB32" s="140">
        <v>22739400</v>
      </c>
      <c r="AC32" s="13">
        <v>104.92</v>
      </c>
      <c r="AD32" s="56">
        <f t="shared" si="0"/>
        <v>5.8900000000000006</v>
      </c>
      <c r="AE32" s="257">
        <f t="shared" si="1"/>
        <v>-6.279589102277805E-2</v>
      </c>
    </row>
    <row r="33" spans="15:31" x14ac:dyDescent="0.25">
      <c r="W33" s="196">
        <v>42236</v>
      </c>
      <c r="X33" s="13">
        <v>114.86</v>
      </c>
      <c r="Y33" s="13">
        <v>116.09</v>
      </c>
      <c r="Z33" s="13">
        <v>112.35</v>
      </c>
      <c r="AA33" s="13">
        <v>112.39</v>
      </c>
      <c r="AB33" s="140">
        <v>9200200</v>
      </c>
      <c r="AC33" s="13">
        <v>111.95</v>
      </c>
      <c r="AD33" s="56">
        <f t="shared" si="0"/>
        <v>3.7400000000000091</v>
      </c>
      <c r="AE33" s="257">
        <f t="shared" si="1"/>
        <v>-3.2829373650107962E-2</v>
      </c>
    </row>
    <row r="34" spans="15:31" x14ac:dyDescent="0.25">
      <c r="W34" s="196">
        <v>42235</v>
      </c>
      <c r="X34" s="13">
        <v>116.65</v>
      </c>
      <c r="Y34" s="13">
        <v>117.2</v>
      </c>
      <c r="Z34" s="13">
        <v>115.4</v>
      </c>
      <c r="AA34" s="13">
        <v>116.21</v>
      </c>
      <c r="AB34" s="140">
        <v>7504800</v>
      </c>
      <c r="AC34" s="13">
        <v>115.75</v>
      </c>
      <c r="AD34" s="56">
        <f t="shared" si="0"/>
        <v>1.7999999999999972</v>
      </c>
      <c r="AE34" s="257">
        <f t="shared" si="1"/>
        <v>-7.2898799313892981E-3</v>
      </c>
    </row>
    <row r="35" spans="15:31" x14ac:dyDescent="0.25">
      <c r="W35" s="196">
        <v>42234</v>
      </c>
      <c r="X35" s="13">
        <v>116.53</v>
      </c>
      <c r="Y35" s="13">
        <v>117.7</v>
      </c>
      <c r="Z35" s="13">
        <v>115.99</v>
      </c>
      <c r="AA35" s="13">
        <v>117.06</v>
      </c>
      <c r="AB35" s="140">
        <v>5934000</v>
      </c>
      <c r="AC35" s="13">
        <v>116.6</v>
      </c>
      <c r="AD35" s="56">
        <f t="shared" si="0"/>
        <v>1.710000000000008</v>
      </c>
      <c r="AE35" s="257">
        <f t="shared" si="1"/>
        <v>5.5191445325974975E-3</v>
      </c>
    </row>
    <row r="36" spans="15:31" x14ac:dyDescent="0.25">
      <c r="W36" s="196">
        <v>42233</v>
      </c>
      <c r="X36" s="13">
        <v>115.08</v>
      </c>
      <c r="Y36" s="13">
        <v>116.89</v>
      </c>
      <c r="Z36" s="13">
        <v>115.01</v>
      </c>
      <c r="AA36" s="13">
        <v>116.42</v>
      </c>
      <c r="AB36" s="140">
        <v>7126700</v>
      </c>
      <c r="AC36" s="13">
        <v>115.96</v>
      </c>
      <c r="AD36" s="56">
        <f t="shared" si="0"/>
        <v>1.8799999999999955</v>
      </c>
      <c r="AE36" s="257">
        <f t="shared" si="1"/>
        <v>7.0343030829351783E-3</v>
      </c>
    </row>
    <row r="37" spans="15:31" x14ac:dyDescent="0.25">
      <c r="W37" s="196">
        <v>42230</v>
      </c>
      <c r="X37" s="13">
        <v>114.66</v>
      </c>
      <c r="Y37" s="13">
        <v>115.87</v>
      </c>
      <c r="Z37" s="13">
        <v>114.55</v>
      </c>
      <c r="AA37" s="13">
        <v>115.6</v>
      </c>
      <c r="AB37" s="140">
        <v>5533400</v>
      </c>
      <c r="AC37" s="13">
        <v>115.15</v>
      </c>
      <c r="AD37" s="56">
        <f t="shared" si="0"/>
        <v>1.3200000000000074</v>
      </c>
      <c r="AE37" s="257">
        <f t="shared" si="1"/>
        <v>3.4858387799565627E-3</v>
      </c>
    </row>
    <row r="38" spans="15:31" x14ac:dyDescent="0.25">
      <c r="W38" s="196">
        <v>42229</v>
      </c>
      <c r="X38" s="13">
        <v>116.25</v>
      </c>
      <c r="Y38" s="13">
        <v>116.71</v>
      </c>
      <c r="Z38" s="13">
        <v>115.18</v>
      </c>
      <c r="AA38" s="13">
        <v>115.2</v>
      </c>
      <c r="AB38" s="140">
        <v>6337400</v>
      </c>
      <c r="AC38" s="13">
        <v>114.75</v>
      </c>
      <c r="AD38" s="56">
        <f t="shared" si="0"/>
        <v>1.5299999999999869</v>
      </c>
      <c r="AE38" s="257">
        <f t="shared" si="1"/>
        <v>-8.9817773555574965E-3</v>
      </c>
    </row>
    <row r="39" spans="15:31" x14ac:dyDescent="0.25">
      <c r="W39" s="196">
        <v>42228</v>
      </c>
      <c r="X39" s="13">
        <v>114.85</v>
      </c>
      <c r="Y39" s="13">
        <v>116.46</v>
      </c>
      <c r="Z39" s="13">
        <v>113.55</v>
      </c>
      <c r="AA39" s="13">
        <v>116.25</v>
      </c>
      <c r="AB39" s="140">
        <v>6999600</v>
      </c>
      <c r="AC39" s="13">
        <v>115.79</v>
      </c>
      <c r="AD39" s="56">
        <f t="shared" si="0"/>
        <v>2.9099999999999966</v>
      </c>
      <c r="AE39" s="257">
        <f t="shared" si="1"/>
        <v>5.4706495310872238E-3</v>
      </c>
    </row>
    <row r="40" spans="15:31" x14ac:dyDescent="0.25">
      <c r="W40" s="196">
        <v>42227</v>
      </c>
      <c r="X40" s="13">
        <v>115.12</v>
      </c>
      <c r="Y40" s="13">
        <v>116.85</v>
      </c>
      <c r="Z40" s="13">
        <v>114.68</v>
      </c>
      <c r="AA40" s="13">
        <v>115.61</v>
      </c>
      <c r="AB40" s="140">
        <v>6567700</v>
      </c>
      <c r="AC40" s="13">
        <v>115.16</v>
      </c>
      <c r="AD40" s="56">
        <f t="shared" si="0"/>
        <v>2.1699999999999875</v>
      </c>
      <c r="AE40" s="257">
        <f t="shared" si="1"/>
        <v>-8.2673096796418433E-3</v>
      </c>
    </row>
    <row r="41" spans="15:31" x14ac:dyDescent="0.25">
      <c r="W41" s="196">
        <v>42226</v>
      </c>
      <c r="X41" s="13">
        <v>115.73</v>
      </c>
      <c r="Y41" s="13">
        <v>117.12</v>
      </c>
      <c r="Z41" s="13">
        <v>115.51</v>
      </c>
      <c r="AA41" s="13">
        <v>116.58</v>
      </c>
      <c r="AB41" s="140">
        <v>7776200</v>
      </c>
      <c r="AC41" s="13">
        <v>116.12</v>
      </c>
      <c r="AD41" s="56">
        <f t="shared" si="0"/>
        <v>1.6099999999999994</v>
      </c>
      <c r="AE41" s="257">
        <f t="shared" si="1"/>
        <v>1.8685849635933005E-2</v>
      </c>
    </row>
    <row r="42" spans="15:31" ht="20.25" thickBot="1" x14ac:dyDescent="0.35">
      <c r="O42" s="272" t="s">
        <v>83</v>
      </c>
      <c r="P42" s="272"/>
      <c r="T42" s="136" t="s">
        <v>144</v>
      </c>
      <c r="W42" s="196">
        <v>42223</v>
      </c>
      <c r="X42" s="13">
        <v>115.28</v>
      </c>
      <c r="Y42" s="13">
        <v>115.3</v>
      </c>
      <c r="Z42" s="13">
        <v>113.13</v>
      </c>
      <c r="AA42" s="13">
        <v>114.44</v>
      </c>
      <c r="AB42" s="140">
        <v>9670200</v>
      </c>
      <c r="AC42" s="13">
        <v>113.99</v>
      </c>
      <c r="AD42" s="56">
        <f t="shared" si="0"/>
        <v>2.1700000000000017</v>
      </c>
      <c r="AE42" s="257">
        <f t="shared" si="1"/>
        <v>-7.4880278624293028E-3</v>
      </c>
    </row>
    <row r="43" spans="15:31" ht="15.75" thickTop="1" x14ac:dyDescent="0.25">
      <c r="O43" s="128">
        <v>1.1000000000000001</v>
      </c>
      <c r="P43" s="128">
        <f>O43*$Q$4</f>
        <v>108.108</v>
      </c>
      <c r="Q43" s="2"/>
      <c r="T43" s="191" t="s">
        <v>126</v>
      </c>
      <c r="U43" s="143">
        <v>98.27</v>
      </c>
      <c r="W43" s="196">
        <v>42222</v>
      </c>
      <c r="X43" s="13">
        <v>119.45</v>
      </c>
      <c r="Y43" s="13">
        <v>119.49</v>
      </c>
      <c r="Z43" s="13">
        <v>114.81</v>
      </c>
      <c r="AA43" s="13">
        <v>115.3</v>
      </c>
      <c r="AB43" s="140">
        <v>10755300</v>
      </c>
      <c r="AC43" s="13">
        <v>114.85</v>
      </c>
      <c r="AD43" s="56">
        <f t="shared" si="0"/>
        <v>4.6799999999999926</v>
      </c>
      <c r="AE43" s="257">
        <f t="shared" si="1"/>
        <v>-2.8259582028936525E-2</v>
      </c>
    </row>
    <row r="44" spans="15:31" x14ac:dyDescent="0.25">
      <c r="O44" s="128">
        <v>1.0900000000000001</v>
      </c>
      <c r="P44" s="128">
        <f t="shared" ref="P44:P63" si="2">O44*$Q$4</f>
        <v>107.12520000000001</v>
      </c>
      <c r="Q44" s="2"/>
      <c r="T44" s="138" t="s">
        <v>127</v>
      </c>
      <c r="U44" s="133">
        <v>95.2</v>
      </c>
      <c r="W44" s="196">
        <v>42221</v>
      </c>
      <c r="X44" s="13">
        <v>119.7</v>
      </c>
      <c r="Y44" s="13">
        <v>120.07</v>
      </c>
      <c r="Z44" s="13">
        <v>118.38</v>
      </c>
      <c r="AA44" s="13">
        <v>118.66</v>
      </c>
      <c r="AB44" s="140">
        <v>8071000</v>
      </c>
      <c r="AC44" s="13">
        <v>118.19</v>
      </c>
      <c r="AD44" s="56">
        <f t="shared" si="0"/>
        <v>1.6899999999999977</v>
      </c>
      <c r="AE44" s="257">
        <f t="shared" si="1"/>
        <v>-1.7736486486487069E-3</v>
      </c>
    </row>
    <row r="45" spans="15:31" x14ac:dyDescent="0.25">
      <c r="O45" s="128">
        <v>1.08</v>
      </c>
      <c r="P45" s="128">
        <f t="shared" si="2"/>
        <v>106.14240000000001</v>
      </c>
      <c r="Q45" s="2"/>
      <c r="T45" s="138" t="s">
        <v>128</v>
      </c>
      <c r="U45" s="133" t="s">
        <v>304</v>
      </c>
      <c r="W45" s="196">
        <v>42220</v>
      </c>
      <c r="X45" s="13">
        <v>119.6</v>
      </c>
      <c r="Y45" s="13">
        <v>120.37</v>
      </c>
      <c r="Z45" s="13">
        <v>118.56</v>
      </c>
      <c r="AA45" s="13">
        <v>118.87</v>
      </c>
      <c r="AB45" s="140">
        <v>7876400</v>
      </c>
      <c r="AC45" s="13">
        <v>118.4</v>
      </c>
      <c r="AD45" s="56">
        <f t="shared" si="0"/>
        <v>1.8100000000000023</v>
      </c>
      <c r="AE45" s="257">
        <f t="shared" si="1"/>
        <v>-6.1277595903633797E-3</v>
      </c>
    </row>
    <row r="46" spans="15:31" x14ac:dyDescent="0.25">
      <c r="O46" s="128">
        <v>1.07</v>
      </c>
      <c r="P46" s="128">
        <f t="shared" si="2"/>
        <v>105.15960000000001</v>
      </c>
      <c r="Q46" s="2"/>
      <c r="T46" s="138" t="s">
        <v>129</v>
      </c>
      <c r="U46" s="133" t="s">
        <v>305</v>
      </c>
      <c r="W46" s="196">
        <v>42219</v>
      </c>
      <c r="X46" s="13">
        <v>118.5</v>
      </c>
      <c r="Y46" s="13">
        <v>120.17</v>
      </c>
      <c r="Z46" s="13">
        <v>118.18</v>
      </c>
      <c r="AA46" s="13">
        <v>119.6</v>
      </c>
      <c r="AB46" s="140">
        <v>11660000</v>
      </c>
      <c r="AC46" s="13">
        <v>119.13</v>
      </c>
      <c r="AD46" s="56">
        <f t="shared" si="0"/>
        <v>1.9899999999999949</v>
      </c>
      <c r="AE46" s="257">
        <f t="shared" si="1"/>
        <v>1.4735945485519597E-2</v>
      </c>
    </row>
    <row r="47" spans="15:31" x14ac:dyDescent="0.25">
      <c r="O47" s="128">
        <v>1.06</v>
      </c>
      <c r="P47" s="128">
        <f t="shared" si="2"/>
        <v>104.1768</v>
      </c>
      <c r="Q47" s="2"/>
      <c r="T47" s="138" t="s">
        <v>130</v>
      </c>
      <c r="U47" s="133">
        <v>125.06</v>
      </c>
      <c r="W47" s="196">
        <v>42216</v>
      </c>
      <c r="X47" s="13">
        <v>118.97</v>
      </c>
      <c r="Y47" s="13">
        <v>119</v>
      </c>
      <c r="Z47" s="13">
        <v>117.12</v>
      </c>
      <c r="AA47" s="13">
        <v>117.86</v>
      </c>
      <c r="AB47" s="140">
        <v>9217900</v>
      </c>
      <c r="AC47" s="13">
        <v>117.4</v>
      </c>
      <c r="AD47" s="56">
        <f t="shared" si="0"/>
        <v>1.8799999999999955</v>
      </c>
      <c r="AE47" s="257">
        <f t="shared" si="1"/>
        <v>-3.4059945504083533E-4</v>
      </c>
    </row>
    <row r="48" spans="15:31" x14ac:dyDescent="0.25">
      <c r="O48" s="128">
        <v>1.05</v>
      </c>
      <c r="P48" s="128">
        <f t="shared" si="2"/>
        <v>103.194</v>
      </c>
      <c r="Q48" s="2"/>
      <c r="T48" s="138" t="s">
        <v>131</v>
      </c>
      <c r="U48" s="133">
        <v>1.09999</v>
      </c>
      <c r="W48" s="196">
        <v>42215</v>
      </c>
      <c r="X48" s="13">
        <v>116.11</v>
      </c>
      <c r="Y48" s="13">
        <v>118.25</v>
      </c>
      <c r="Z48" s="13">
        <v>114.75</v>
      </c>
      <c r="AA48" s="13">
        <v>117.9</v>
      </c>
      <c r="AB48" s="140">
        <v>11977200</v>
      </c>
      <c r="AC48" s="13">
        <v>117.44</v>
      </c>
      <c r="AD48" s="56">
        <f t="shared" si="0"/>
        <v>3.5</v>
      </c>
      <c r="AE48" s="257">
        <f t="shared" si="1"/>
        <v>1.891376019434321E-2</v>
      </c>
    </row>
    <row r="49" spans="15:31" x14ac:dyDescent="0.25">
      <c r="O49" s="128">
        <v>1.04</v>
      </c>
      <c r="P49" s="128">
        <f t="shared" si="2"/>
        <v>102.21120000000001</v>
      </c>
      <c r="Q49" s="2"/>
      <c r="T49" s="138" t="s">
        <v>157</v>
      </c>
      <c r="U49" s="133" t="s">
        <v>260</v>
      </c>
      <c r="W49" s="196">
        <v>42214</v>
      </c>
      <c r="X49" s="13">
        <v>118.38</v>
      </c>
      <c r="Y49" s="13">
        <v>119.46</v>
      </c>
      <c r="Z49" s="13">
        <v>115.11</v>
      </c>
      <c r="AA49" s="13">
        <v>115.71</v>
      </c>
      <c r="AB49" s="140">
        <v>23144800</v>
      </c>
      <c r="AC49" s="13">
        <v>115.26</v>
      </c>
      <c r="AD49" s="56">
        <f t="shared" si="0"/>
        <v>4.3499999999999943</v>
      </c>
      <c r="AE49" s="257">
        <f t="shared" si="1"/>
        <v>2.3350794637308159E-2</v>
      </c>
    </row>
    <row r="50" spans="15:31" x14ac:dyDescent="0.25">
      <c r="O50" s="128">
        <v>1.03</v>
      </c>
      <c r="P50" s="128">
        <f t="shared" si="2"/>
        <v>101.22840000000001</v>
      </c>
      <c r="Q50" s="2"/>
      <c r="T50" s="138"/>
      <c r="U50" s="133"/>
      <c r="W50" s="196">
        <v>42213</v>
      </c>
      <c r="X50" s="13">
        <v>112.52</v>
      </c>
      <c r="Y50" s="13">
        <v>113.4</v>
      </c>
      <c r="Z50" s="13">
        <v>110.74</v>
      </c>
      <c r="AA50" s="13">
        <v>113.07</v>
      </c>
      <c r="AB50" s="140">
        <v>16439700</v>
      </c>
      <c r="AC50" s="13">
        <v>112.63</v>
      </c>
      <c r="AD50" s="56">
        <f t="shared" si="0"/>
        <v>2.6600000000000108</v>
      </c>
      <c r="AE50" s="257">
        <f t="shared" si="1"/>
        <v>2.2886204704386515E-2</v>
      </c>
    </row>
    <row r="51" spans="15:31" x14ac:dyDescent="0.25">
      <c r="O51" s="128">
        <v>1.02</v>
      </c>
      <c r="P51" s="128">
        <f t="shared" si="2"/>
        <v>100.2456</v>
      </c>
      <c r="Q51" s="2"/>
      <c r="T51" s="138" t="s">
        <v>133</v>
      </c>
      <c r="U51" s="133" t="s">
        <v>306</v>
      </c>
      <c r="W51" s="196">
        <v>42212</v>
      </c>
      <c r="X51" s="13">
        <v>112.63</v>
      </c>
      <c r="Y51" s="13">
        <v>112.88</v>
      </c>
      <c r="Z51" s="13">
        <v>108</v>
      </c>
      <c r="AA51" s="13">
        <v>110.54</v>
      </c>
      <c r="AB51" s="140">
        <v>14883600</v>
      </c>
      <c r="AC51" s="13">
        <v>110.11</v>
      </c>
      <c r="AD51" s="56">
        <f t="shared" si="0"/>
        <v>4.8799999999999955</v>
      </c>
      <c r="AE51" s="257">
        <f t="shared" si="1"/>
        <v>-2.0286502357861003E-2</v>
      </c>
    </row>
    <row r="52" spans="15:31" x14ac:dyDescent="0.25">
      <c r="O52" s="128">
        <v>1.01</v>
      </c>
      <c r="P52" s="128">
        <f t="shared" si="2"/>
        <v>99.262799999999999</v>
      </c>
      <c r="Q52" s="2"/>
      <c r="T52" s="138" t="s">
        <v>134</v>
      </c>
      <c r="U52" s="133" t="s">
        <v>307</v>
      </c>
      <c r="W52" s="196">
        <v>42209</v>
      </c>
      <c r="X52" s="13">
        <v>116.14</v>
      </c>
      <c r="Y52" s="13">
        <v>117.15</v>
      </c>
      <c r="Z52" s="13">
        <v>112.66</v>
      </c>
      <c r="AA52" s="13">
        <v>112.83</v>
      </c>
      <c r="AB52" s="140">
        <v>15067600</v>
      </c>
      <c r="AC52" s="13">
        <v>112.39</v>
      </c>
      <c r="AD52" s="56">
        <f t="shared" si="0"/>
        <v>4.4900000000000091</v>
      </c>
      <c r="AE52" s="257">
        <f t="shared" si="1"/>
        <v>-4.1040955631399312E-2</v>
      </c>
    </row>
    <row r="53" spans="15:31" x14ac:dyDescent="0.25">
      <c r="O53" s="128">
        <v>1</v>
      </c>
      <c r="P53" s="128">
        <f t="shared" si="2"/>
        <v>98.28</v>
      </c>
      <c r="Q53" s="2"/>
      <c r="T53" s="138" t="s">
        <v>135</v>
      </c>
      <c r="U53" s="135">
        <v>19143498</v>
      </c>
      <c r="W53" s="196">
        <v>42208</v>
      </c>
      <c r="X53" s="13">
        <v>117.86</v>
      </c>
      <c r="Y53" s="13">
        <v>118.6</v>
      </c>
      <c r="Z53" s="13">
        <v>117.42</v>
      </c>
      <c r="AA53" s="13">
        <v>117.66</v>
      </c>
      <c r="AB53" s="140">
        <v>6110300</v>
      </c>
      <c r="AC53" s="13">
        <v>117.2</v>
      </c>
      <c r="AD53" s="56">
        <f t="shared" si="0"/>
        <v>1.1799999999999926</v>
      </c>
      <c r="AE53" s="257">
        <f t="shared" si="1"/>
        <v>1.8806633612582502E-3</v>
      </c>
    </row>
    <row r="54" spans="15:31" x14ac:dyDescent="0.25">
      <c r="O54" s="128">
        <v>0.99</v>
      </c>
      <c r="P54" s="128">
        <f t="shared" si="2"/>
        <v>97.297200000000004</v>
      </c>
      <c r="Q54" s="2"/>
      <c r="T54" s="138" t="s">
        <v>140</v>
      </c>
      <c r="U54" s="135">
        <v>11436700</v>
      </c>
      <c r="W54" s="196">
        <v>42207</v>
      </c>
      <c r="X54" s="13">
        <v>116.82</v>
      </c>
      <c r="Y54" s="13">
        <v>118.4</v>
      </c>
      <c r="Z54" s="13">
        <v>116.56</v>
      </c>
      <c r="AA54" s="13">
        <v>117.44</v>
      </c>
      <c r="AB54" s="140">
        <v>6977100</v>
      </c>
      <c r="AC54" s="13">
        <v>116.98</v>
      </c>
      <c r="AD54" s="56">
        <f t="shared" si="0"/>
        <v>1.8400000000000034</v>
      </c>
      <c r="AE54" s="257">
        <f t="shared" si="1"/>
        <v>-2.8980565973405481E-3</v>
      </c>
    </row>
    <row r="55" spans="15:31" x14ac:dyDescent="0.25">
      <c r="O55" s="128">
        <v>0.98</v>
      </c>
      <c r="P55" s="128">
        <f t="shared" si="2"/>
        <v>96.314400000000006</v>
      </c>
      <c r="Q55" s="2"/>
      <c r="T55" s="138" t="s">
        <v>136</v>
      </c>
      <c r="U55" s="133" t="s">
        <v>308</v>
      </c>
      <c r="W55" s="196">
        <v>42206</v>
      </c>
      <c r="X55" s="13">
        <v>118.21</v>
      </c>
      <c r="Y55" s="13">
        <v>118.98</v>
      </c>
      <c r="Z55" s="13">
        <v>116.92</v>
      </c>
      <c r="AA55" s="13">
        <v>117.78</v>
      </c>
      <c r="AB55" s="140">
        <v>6489100</v>
      </c>
      <c r="AC55" s="13">
        <v>117.32</v>
      </c>
      <c r="AD55" s="56">
        <f t="shared" si="0"/>
        <v>2.0600000000000023</v>
      </c>
      <c r="AE55" s="257">
        <f t="shared" si="1"/>
        <v>-3.5671819262782511E-3</v>
      </c>
    </row>
    <row r="56" spans="15:31" x14ac:dyDescent="0.25">
      <c r="O56" s="128">
        <v>0.97</v>
      </c>
      <c r="P56" s="128">
        <f t="shared" si="2"/>
        <v>95.331599999999995</v>
      </c>
      <c r="T56" s="138" t="s">
        <v>141</v>
      </c>
      <c r="U56" s="133">
        <v>10.37</v>
      </c>
      <c r="W56" s="196">
        <v>42205</v>
      </c>
      <c r="X56" s="13">
        <v>118.8</v>
      </c>
      <c r="Y56" s="13">
        <v>118.95</v>
      </c>
      <c r="Z56" s="13">
        <v>117.84</v>
      </c>
      <c r="AA56" s="13">
        <v>118.2</v>
      </c>
      <c r="AB56" s="140">
        <v>7218700</v>
      </c>
      <c r="AC56" s="13">
        <v>117.74</v>
      </c>
      <c r="AD56" s="56">
        <f t="shared" si="0"/>
        <v>1.1099999999999994</v>
      </c>
      <c r="AE56" s="257">
        <f t="shared" si="1"/>
        <v>-5.0933786078100063E-4</v>
      </c>
    </row>
    <row r="57" spans="15:31" x14ac:dyDescent="0.25">
      <c r="O57" s="128">
        <v>0.96</v>
      </c>
      <c r="P57" s="128">
        <f t="shared" si="2"/>
        <v>94.348799999999997</v>
      </c>
      <c r="T57" s="138" t="s">
        <v>142</v>
      </c>
      <c r="U57" s="133">
        <v>9.48</v>
      </c>
      <c r="W57" s="196">
        <v>42202</v>
      </c>
      <c r="X57" s="13">
        <v>118.75</v>
      </c>
      <c r="Y57" s="13">
        <v>118.85</v>
      </c>
      <c r="Z57" s="13">
        <v>117.22</v>
      </c>
      <c r="AA57" s="13">
        <v>118.26</v>
      </c>
      <c r="AB57" s="140">
        <v>8170100</v>
      </c>
      <c r="AC57" s="13">
        <v>117.8</v>
      </c>
      <c r="AD57" s="56">
        <f t="shared" si="0"/>
        <v>1.6299999999999955</v>
      </c>
      <c r="AE57" s="257">
        <f t="shared" si="1"/>
        <v>-4.8994762628822297E-3</v>
      </c>
    </row>
    <row r="58" spans="15:31" x14ac:dyDescent="0.25">
      <c r="O58" s="128">
        <v>0.95</v>
      </c>
      <c r="P58" s="128">
        <f t="shared" si="2"/>
        <v>93.366</v>
      </c>
      <c r="T58" s="138" t="s">
        <v>137</v>
      </c>
      <c r="U58" s="133" t="s">
        <v>309</v>
      </c>
      <c r="W58" s="196">
        <v>42201</v>
      </c>
      <c r="X58" s="13">
        <v>118.33</v>
      </c>
      <c r="Y58" s="13">
        <v>119.4</v>
      </c>
      <c r="Z58" s="13">
        <v>118.06</v>
      </c>
      <c r="AA58" s="13">
        <v>118.85</v>
      </c>
      <c r="AB58" s="140">
        <v>7514600</v>
      </c>
      <c r="AC58" s="13">
        <v>118.38</v>
      </c>
      <c r="AD58" s="56">
        <f t="shared" si="0"/>
        <v>1.3400000000000034</v>
      </c>
      <c r="AE58" s="257">
        <f t="shared" si="1"/>
        <v>1.2400581544513622E-2</v>
      </c>
    </row>
    <row r="59" spans="15:31" x14ac:dyDescent="0.25">
      <c r="O59" s="128">
        <v>0.94</v>
      </c>
      <c r="P59" s="128">
        <f t="shared" si="2"/>
        <v>92.383200000000002</v>
      </c>
      <c r="W59" s="196">
        <v>42200</v>
      </c>
      <c r="X59" s="13">
        <v>119.06</v>
      </c>
      <c r="Y59" s="13">
        <v>119.72</v>
      </c>
      <c r="Z59" s="13">
        <v>117.21</v>
      </c>
      <c r="AA59" s="13">
        <v>117.39</v>
      </c>
      <c r="AB59" s="140">
        <v>10479200</v>
      </c>
      <c r="AC59" s="13">
        <v>116.93</v>
      </c>
      <c r="AD59" s="56">
        <f t="shared" si="0"/>
        <v>2.5100000000000051</v>
      </c>
      <c r="AE59" s="257">
        <f t="shared" si="1"/>
        <v>2.5662959794692242E-4</v>
      </c>
    </row>
    <row r="60" spans="15:31" x14ac:dyDescent="0.25">
      <c r="O60" s="128">
        <v>0.93</v>
      </c>
      <c r="P60" s="128">
        <f t="shared" si="2"/>
        <v>91.400400000000005</v>
      </c>
      <c r="W60" s="196">
        <v>42199</v>
      </c>
      <c r="X60" s="13">
        <v>115.22</v>
      </c>
      <c r="Y60" s="13">
        <v>117.81</v>
      </c>
      <c r="Z60" s="13">
        <v>114.87</v>
      </c>
      <c r="AA60" s="13">
        <v>117.36</v>
      </c>
      <c r="AB60" s="140">
        <v>11295900</v>
      </c>
      <c r="AC60" s="13">
        <v>116.9</v>
      </c>
      <c r="AD60" s="56">
        <f t="shared" si="0"/>
        <v>2.9399999999999977</v>
      </c>
      <c r="AE60" s="257">
        <f t="shared" si="1"/>
        <v>2.4539877300613577E-2</v>
      </c>
    </row>
    <row r="61" spans="15:31" x14ac:dyDescent="0.25">
      <c r="O61" s="128">
        <v>0.92</v>
      </c>
      <c r="P61" s="128">
        <f t="shared" si="2"/>
        <v>90.417600000000007</v>
      </c>
      <c r="W61" s="196">
        <v>42198</v>
      </c>
      <c r="X61" s="13">
        <v>115</v>
      </c>
      <c r="Y61" s="13">
        <v>115.11</v>
      </c>
      <c r="Z61" s="13">
        <v>114.31</v>
      </c>
      <c r="AA61" s="13">
        <v>114.55</v>
      </c>
      <c r="AB61" s="140">
        <v>9632800</v>
      </c>
      <c r="AC61" s="13">
        <v>114.1</v>
      </c>
      <c r="AD61" s="56">
        <f t="shared" si="0"/>
        <v>0.79999999999999716</v>
      </c>
      <c r="AE61" s="257">
        <f t="shared" si="1"/>
        <v>7.1497925677463936E-3</v>
      </c>
    </row>
    <row r="62" spans="15:31" x14ac:dyDescent="0.25">
      <c r="O62" s="128">
        <v>0.91</v>
      </c>
      <c r="P62" s="128">
        <f t="shared" si="2"/>
        <v>89.43480000000001</v>
      </c>
      <c r="W62" s="196">
        <v>42195</v>
      </c>
      <c r="X62" s="13">
        <v>114.88</v>
      </c>
      <c r="Y62" s="13">
        <v>115</v>
      </c>
      <c r="Z62" s="13">
        <v>113.2</v>
      </c>
      <c r="AA62" s="13">
        <v>113.74</v>
      </c>
      <c r="AB62" s="140">
        <v>9703400</v>
      </c>
      <c r="AC62" s="13">
        <v>113.29</v>
      </c>
      <c r="AD62" s="56">
        <f t="shared" si="0"/>
        <v>1.7999999999999972</v>
      </c>
      <c r="AE62" s="257">
        <f t="shared" si="1"/>
        <v>3.2766560396741973E-3</v>
      </c>
    </row>
    <row r="63" spans="15:31" x14ac:dyDescent="0.25">
      <c r="O63" s="128">
        <v>0.9</v>
      </c>
      <c r="P63" s="128">
        <f t="shared" si="2"/>
        <v>88.451999999999998</v>
      </c>
      <c r="W63" s="196">
        <v>42194</v>
      </c>
      <c r="X63" s="13">
        <v>114.4</v>
      </c>
      <c r="Y63" s="13">
        <v>114.75</v>
      </c>
      <c r="Z63" s="13">
        <v>113.33</v>
      </c>
      <c r="AA63" s="13">
        <v>113.36</v>
      </c>
      <c r="AB63" s="140">
        <v>9007800</v>
      </c>
      <c r="AC63" s="13">
        <v>112.92</v>
      </c>
      <c r="AD63" s="56">
        <f t="shared" si="0"/>
        <v>1.4200000000000017</v>
      </c>
      <c r="AE63" s="257">
        <f t="shared" si="1"/>
        <v>3.7333333333333663E-3</v>
      </c>
    </row>
    <row r="64" spans="15:31" x14ac:dyDescent="0.25">
      <c r="W64" s="196">
        <v>42193</v>
      </c>
      <c r="X64" s="13">
        <v>114.25</v>
      </c>
      <c r="Y64" s="13">
        <v>114.41</v>
      </c>
      <c r="Z64" s="13">
        <v>112.41</v>
      </c>
      <c r="AA64" s="13">
        <v>112.94</v>
      </c>
      <c r="AB64" s="140">
        <v>9238800</v>
      </c>
      <c r="AC64" s="13">
        <v>112.5</v>
      </c>
      <c r="AD64" s="56">
        <f t="shared" si="0"/>
        <v>2</v>
      </c>
      <c r="AE64" s="257">
        <f t="shared" si="1"/>
        <v>-1.9009417509591953E-2</v>
      </c>
    </row>
    <row r="65" spans="23:31" x14ac:dyDescent="0.25">
      <c r="W65" s="196">
        <v>42192</v>
      </c>
      <c r="X65" s="13">
        <v>115.95</v>
      </c>
      <c r="Y65" s="13">
        <v>116.42</v>
      </c>
      <c r="Z65" s="13">
        <v>113.13</v>
      </c>
      <c r="AA65" s="13">
        <v>115.13</v>
      </c>
      <c r="AB65" s="140">
        <v>10183000</v>
      </c>
      <c r="AC65" s="13">
        <v>114.68</v>
      </c>
      <c r="AD65" s="56">
        <f t="shared" si="0"/>
        <v>3.2900000000000063</v>
      </c>
      <c r="AE65" s="257">
        <f t="shared" si="1"/>
        <v>-4.6002951132713132E-3</v>
      </c>
    </row>
    <row r="66" spans="23:31" x14ac:dyDescent="0.25">
      <c r="W66" s="196">
        <v>42191</v>
      </c>
      <c r="X66" s="13">
        <v>114.46</v>
      </c>
      <c r="Y66" s="13">
        <v>116.44</v>
      </c>
      <c r="Z66" s="13">
        <v>114.12</v>
      </c>
      <c r="AA66" s="13">
        <v>115.66</v>
      </c>
      <c r="AB66" s="140">
        <v>13543300</v>
      </c>
      <c r="AC66" s="13">
        <v>115.21</v>
      </c>
      <c r="AD66" s="56">
        <f t="shared" si="0"/>
        <v>2.3199999999999932</v>
      </c>
      <c r="AE66" s="257">
        <f t="shared" si="1"/>
        <v>5.4105942926956363E-3</v>
      </c>
    </row>
    <row r="67" spans="23:31" x14ac:dyDescent="0.25">
      <c r="W67" s="196">
        <v>42187</v>
      </c>
      <c r="X67" s="13">
        <v>116.33</v>
      </c>
      <c r="Y67" s="13">
        <v>116.49</v>
      </c>
      <c r="Z67" s="13">
        <v>114.91</v>
      </c>
      <c r="AA67" s="13">
        <v>115.04</v>
      </c>
      <c r="AB67" s="140">
        <v>8832000</v>
      </c>
      <c r="AC67" s="13">
        <v>114.59</v>
      </c>
      <c r="AD67" s="56">
        <f t="shared" ref="AD67:AD69" si="3">Y67-Z67</f>
        <v>1.5799999999999983</v>
      </c>
      <c r="AE67" s="257">
        <f t="shared" ref="AE67:AE69" si="4">AC67/AC68-1</f>
        <v>-8.3080917351795458E-3</v>
      </c>
    </row>
    <row r="68" spans="23:31" x14ac:dyDescent="0.25">
      <c r="W68" s="196">
        <v>42186</v>
      </c>
      <c r="X68" s="13">
        <v>118.11</v>
      </c>
      <c r="Y68" s="13">
        <v>118.6</v>
      </c>
      <c r="Z68" s="13">
        <v>115.4</v>
      </c>
      <c r="AA68" s="13">
        <v>116.01</v>
      </c>
      <c r="AB68" s="140">
        <v>10248500</v>
      </c>
      <c r="AC68" s="13">
        <v>115.55</v>
      </c>
      <c r="AD68" s="56">
        <f t="shared" si="3"/>
        <v>3.1999999999999886</v>
      </c>
      <c r="AE68" s="257" t="e">
        <f t="shared" si="4"/>
        <v>#DIV/0!</v>
      </c>
    </row>
    <row r="69" spans="23:31" x14ac:dyDescent="0.25">
      <c r="W69" s="13" t="s">
        <v>153</v>
      </c>
      <c r="X69" s="13"/>
      <c r="Y69" s="13"/>
      <c r="Z69" s="13"/>
      <c r="AA69" s="13"/>
      <c r="AB69" s="13"/>
      <c r="AC69" s="13"/>
      <c r="AD69" s="56">
        <f t="shared" si="3"/>
        <v>0</v>
      </c>
      <c r="AE69" s="257" t="e">
        <f t="shared" si="4"/>
        <v>#DIV/0!</v>
      </c>
    </row>
  </sheetData>
  <mergeCells count="1">
    <mergeCell ref="O42:P42"/>
  </mergeCells>
  <conditionalFormatting sqref="Q7">
    <cfRule type="expression" dxfId="21" priority="6">
      <formula>Q7&gt;0</formula>
    </cfRule>
    <cfRule type="expression" dxfId="20" priority="7">
      <formula>Q7&lt;0</formula>
    </cfRule>
  </conditionalFormatting>
  <conditionalFormatting sqref="O43:O63">
    <cfRule type="colorScale" priority="4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P43:P63">
    <cfRule type="colorScale" priority="3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AD1:AD69">
    <cfRule type="dataBar" priority="2">
      <dataBar>
        <cfvo type="min"/>
        <cfvo type="max"/>
        <color rgb="FFFF555A"/>
      </dataBar>
      <extLst>
        <ext xmlns:x14="http://schemas.microsoft.com/office/spreadsheetml/2009/9/main" uri="{B025F937-C7B1-47D3-B67F-A62EFF666E3E}">
          <x14:id>{86FAAE09-9D14-4D37-B2DD-E1FBF7E17436}</x14:id>
        </ext>
      </extLst>
    </cfRule>
  </conditionalFormatting>
  <conditionalFormatting sqref="AE1:AE69">
    <cfRule type="iconSet" priority="1">
      <iconSet iconSet="3Arrows">
        <cfvo type="percent" val="0"/>
        <cfvo type="num" val="0"/>
        <cfvo type="num" val="0"/>
      </iconSet>
    </cfRule>
  </conditionalFormatting>
  <hyperlinks>
    <hyperlink ref="A3" location="ACTIVE!A1" display="Back"/>
  </hyperlinks>
  <pageMargins left="0.7" right="0.7" top="0.75" bottom="0.75" header="0.3" footer="0.3"/>
  <drawing r:id="rId1"/>
  <extLst>
    <ext xmlns:x14="http://schemas.microsoft.com/office/spreadsheetml/2009/9/main" uri="{78C0D931-6437-407d-A8EE-F0AAD7539E65}">
      <x14:conditionalFormattings>
        <x14:conditionalFormatting xmlns:xm="http://schemas.microsoft.com/office/excel/2006/main">
          <x14:cfRule type="dataBar" id="{86FAAE09-9D14-4D37-B2DD-E1FBF7E17436}">
            <x14:dataBar minLength="0" maxLength="100" border="1" negativeBarBorderColorSameAsPositive="0">
              <x14:cfvo type="autoMin"/>
              <x14:cfvo type="autoMax"/>
              <x14:borderColor rgb="FFFF555A"/>
              <x14:negativeFillColor rgb="FFFF0000"/>
              <x14:negativeBorderColor rgb="FFFF0000"/>
              <x14:axisColor rgb="FF000000"/>
            </x14:dataBar>
          </x14:cfRule>
          <xm:sqref>AD1:AD69</xm:sqref>
        </x14:conditionalFormatting>
      </x14:conditionalFormattings>
    </ext>
  </extLst>
</worksheet>
</file>

<file path=xl/worksheets/sheet2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3"/>
  <dimension ref="A1:AE69"/>
  <sheetViews>
    <sheetView workbookViewId="0">
      <pane ySplit="1" topLeftCell="A2" activePane="bottomLeft" state="frozen"/>
      <selection activeCell="A2" sqref="A2"/>
      <selection pane="bottomLeft" activeCell="A3" sqref="A3"/>
    </sheetView>
  </sheetViews>
  <sheetFormatPr defaultRowHeight="15" x14ac:dyDescent="0.25"/>
  <cols>
    <col min="4" max="6" width="9.140625" style="2"/>
    <col min="20" max="20" width="23.5703125" customWidth="1"/>
    <col min="21" max="21" width="36.5703125" bestFit="1" customWidth="1"/>
    <col min="23" max="23" width="10" customWidth="1"/>
    <col min="24" max="24" width="8" customWidth="1"/>
    <col min="25" max="27" width="6" bestFit="1" customWidth="1"/>
    <col min="29" max="29" width="10.28515625" bestFit="1" customWidth="1"/>
    <col min="30" max="30" width="15" customWidth="1"/>
    <col min="31" max="31" width="11.42578125" customWidth="1"/>
  </cols>
  <sheetData>
    <row r="1" spans="1:31" s="15" customFormat="1" x14ac:dyDescent="0.25">
      <c r="A1" s="15" t="s">
        <v>1</v>
      </c>
      <c r="B1" s="15" t="s">
        <v>2</v>
      </c>
      <c r="C1" s="15" t="s">
        <v>4</v>
      </c>
      <c r="D1" s="26" t="s">
        <v>5</v>
      </c>
      <c r="E1" s="26" t="s">
        <v>116</v>
      </c>
      <c r="F1" s="26" t="s">
        <v>60</v>
      </c>
      <c r="G1" s="15" t="s">
        <v>3</v>
      </c>
      <c r="H1" s="15" t="s">
        <v>6</v>
      </c>
      <c r="I1" s="15" t="s">
        <v>7</v>
      </c>
      <c r="J1" s="15" t="s">
        <v>117</v>
      </c>
      <c r="K1" s="15" t="s">
        <v>61</v>
      </c>
      <c r="L1" s="15" t="s">
        <v>82</v>
      </c>
      <c r="M1" s="15" t="s">
        <v>38</v>
      </c>
      <c r="T1" s="15" t="s">
        <v>72</v>
      </c>
      <c r="W1" s="138" t="s">
        <v>145</v>
      </c>
      <c r="X1" s="138" t="s">
        <v>146</v>
      </c>
      <c r="Y1" s="138" t="s">
        <v>147</v>
      </c>
      <c r="Z1" s="138" t="s">
        <v>148</v>
      </c>
      <c r="AA1" s="138" t="s">
        <v>149</v>
      </c>
      <c r="AB1" s="138" t="s">
        <v>150</v>
      </c>
      <c r="AC1" s="138" t="s">
        <v>151</v>
      </c>
      <c r="AD1" s="15" t="s">
        <v>221</v>
      </c>
      <c r="AE1" s="15" t="s">
        <v>223</v>
      </c>
    </row>
    <row r="2" spans="1:31" x14ac:dyDescent="0.25">
      <c r="A2" s="6" t="s">
        <v>53</v>
      </c>
      <c r="B2" s="1">
        <v>42214</v>
      </c>
      <c r="C2">
        <v>15</v>
      </c>
      <c r="D2" s="2">
        <v>47.8</v>
      </c>
      <c r="E2" s="2">
        <v>0</v>
      </c>
      <c r="F2" s="2">
        <f>C2*D2</f>
        <v>717</v>
      </c>
      <c r="L2" s="1">
        <v>42247</v>
      </c>
      <c r="M2" s="2">
        <v>3.5</v>
      </c>
      <c r="O2" s="15" t="s">
        <v>57</v>
      </c>
      <c r="Q2">
        <f>C7-H7</f>
        <v>70</v>
      </c>
      <c r="T2" s="1">
        <v>42318</v>
      </c>
      <c r="U2" t="s">
        <v>89</v>
      </c>
      <c r="W2" s="196">
        <v>42279</v>
      </c>
      <c r="X2" s="13">
        <v>39.909999999999997</v>
      </c>
      <c r="Y2" s="13">
        <v>40.869999999999997</v>
      </c>
      <c r="Z2" s="13">
        <v>39.68</v>
      </c>
      <c r="AA2" s="13">
        <v>40.840000000000003</v>
      </c>
      <c r="AB2" s="140">
        <v>324800</v>
      </c>
      <c r="AC2" s="13">
        <v>40.840000000000003</v>
      </c>
      <c r="AD2" s="2">
        <f>Y2-Z2</f>
        <v>1.1899999999999977</v>
      </c>
      <c r="AE2" s="201">
        <f>AC2/AC3-1</f>
        <v>1.4406358668653807E-2</v>
      </c>
    </row>
    <row r="3" spans="1:31" x14ac:dyDescent="0.25">
      <c r="A3" s="28" t="s">
        <v>75</v>
      </c>
      <c r="B3" s="1">
        <v>42233</v>
      </c>
      <c r="C3">
        <v>20</v>
      </c>
      <c r="D3" s="2">
        <v>47.5</v>
      </c>
      <c r="E3" s="2">
        <v>0</v>
      </c>
      <c r="F3" s="2">
        <f>C3*D3</f>
        <v>950</v>
      </c>
      <c r="O3" s="15" t="s">
        <v>58</v>
      </c>
      <c r="Q3" s="2">
        <f>(F7-K7-M7)/Q2</f>
        <v>45.664285714285711</v>
      </c>
      <c r="W3" s="196">
        <v>42278</v>
      </c>
      <c r="X3" s="13">
        <v>40.71</v>
      </c>
      <c r="Y3" s="13">
        <v>40.950000000000003</v>
      </c>
      <c r="Z3" s="13">
        <v>39.729999999999997</v>
      </c>
      <c r="AA3" s="13">
        <v>40.26</v>
      </c>
      <c r="AB3" s="140">
        <v>505200</v>
      </c>
      <c r="AC3" s="13">
        <v>40.26</v>
      </c>
      <c r="AD3" s="2">
        <f t="shared" ref="AD3:AD66" si="0">Y3-Z3</f>
        <v>1.220000000000006</v>
      </c>
      <c r="AE3" s="201">
        <f t="shared" ref="AE3:AE66" si="1">AC3/AC4-1</f>
        <v>-1.0810810810810922E-2</v>
      </c>
    </row>
    <row r="4" spans="1:31" x14ac:dyDescent="0.25">
      <c r="B4" s="1">
        <v>42269</v>
      </c>
      <c r="C4">
        <v>35</v>
      </c>
      <c r="D4" s="2">
        <v>43.8</v>
      </c>
      <c r="E4" s="2">
        <v>0</v>
      </c>
      <c r="F4" s="2">
        <f>C4*D4</f>
        <v>1533</v>
      </c>
      <c r="O4" s="15" t="s">
        <v>66</v>
      </c>
      <c r="Q4" s="78">
        <v>40.840000000000003</v>
      </c>
      <c r="W4" s="196">
        <v>42277</v>
      </c>
      <c r="X4" s="13">
        <v>40.74</v>
      </c>
      <c r="Y4" s="13">
        <v>41.25</v>
      </c>
      <c r="Z4" s="13">
        <v>40.43</v>
      </c>
      <c r="AA4" s="13">
        <v>40.700000000000003</v>
      </c>
      <c r="AB4" s="140">
        <v>346200</v>
      </c>
      <c r="AC4" s="13">
        <v>40.700000000000003</v>
      </c>
      <c r="AD4" s="2">
        <f t="shared" si="0"/>
        <v>0.82000000000000028</v>
      </c>
      <c r="AE4" s="201">
        <f t="shared" si="1"/>
        <v>7.6751671205743666E-3</v>
      </c>
    </row>
    <row r="5" spans="1:31" x14ac:dyDescent="0.25">
      <c r="O5" s="15" t="s">
        <v>67</v>
      </c>
      <c r="Q5" s="3">
        <f>Q4*Q2</f>
        <v>2858.8</v>
      </c>
      <c r="W5" s="196">
        <v>42276</v>
      </c>
      <c r="X5" s="13">
        <v>39.97</v>
      </c>
      <c r="Y5" s="13">
        <v>40.53</v>
      </c>
      <c r="Z5" s="13">
        <v>39.97</v>
      </c>
      <c r="AA5" s="13">
        <v>40.39</v>
      </c>
      <c r="AB5" s="140">
        <v>285400</v>
      </c>
      <c r="AC5" s="13">
        <v>40.39</v>
      </c>
      <c r="AD5" s="2">
        <f t="shared" si="0"/>
        <v>0.56000000000000227</v>
      </c>
      <c r="AE5" s="201">
        <f t="shared" si="1"/>
        <v>9.7499999999999254E-3</v>
      </c>
    </row>
    <row r="6" spans="1:31" x14ac:dyDescent="0.25">
      <c r="O6" s="15" t="s">
        <v>64</v>
      </c>
      <c r="Q6" s="2">
        <f>Q3*Q2</f>
        <v>3196.5</v>
      </c>
      <c r="W6" s="196">
        <v>42275</v>
      </c>
      <c r="X6" s="13">
        <v>40.119999999999997</v>
      </c>
      <c r="Y6" s="13">
        <v>40.479999999999997</v>
      </c>
      <c r="Z6" s="13">
        <v>39.82</v>
      </c>
      <c r="AA6" s="13">
        <v>40</v>
      </c>
      <c r="AB6" s="140">
        <v>283800</v>
      </c>
      <c r="AC6" s="13">
        <v>40</v>
      </c>
      <c r="AD6" s="2">
        <f t="shared" si="0"/>
        <v>0.65999999999999659</v>
      </c>
      <c r="AE6" s="201">
        <f t="shared" si="1"/>
        <v>-8.9197224975222644E-3</v>
      </c>
    </row>
    <row r="7" spans="1:31" ht="15.75" x14ac:dyDescent="0.25">
      <c r="A7" s="27" t="s">
        <v>87</v>
      </c>
      <c r="B7" s="27"/>
      <c r="C7" s="27">
        <f>SUM(C2:C6)</f>
        <v>70</v>
      </c>
      <c r="D7" s="55"/>
      <c r="E7" s="55"/>
      <c r="F7" s="55">
        <f>SUM(F2:F6)</f>
        <v>3200</v>
      </c>
      <c r="G7" s="27"/>
      <c r="H7" s="27">
        <f>SUM(H2:H4)</f>
        <v>0</v>
      </c>
      <c r="I7" s="27"/>
      <c r="J7" s="27"/>
      <c r="K7" s="27">
        <f>SUM(K2:K6)</f>
        <v>0</v>
      </c>
      <c r="L7" s="27"/>
      <c r="M7" s="55">
        <f>SUM(M2:M6)</f>
        <v>3.5</v>
      </c>
      <c r="O7" s="15" t="s">
        <v>65</v>
      </c>
      <c r="Q7" s="2">
        <f>Q5-Q6</f>
        <v>-337.69999999999982</v>
      </c>
      <c r="R7" s="219" t="s">
        <v>237</v>
      </c>
      <c r="W7" s="196">
        <v>42272</v>
      </c>
      <c r="X7" s="13">
        <v>41.03</v>
      </c>
      <c r="Y7" s="13">
        <v>41.22</v>
      </c>
      <c r="Z7" s="13">
        <v>40.25</v>
      </c>
      <c r="AA7" s="13">
        <v>40.36</v>
      </c>
      <c r="AB7" s="140">
        <v>302700</v>
      </c>
      <c r="AC7" s="13">
        <v>40.36</v>
      </c>
      <c r="AD7" s="2">
        <f t="shared" si="0"/>
        <v>0.96999999999999886</v>
      </c>
      <c r="AE7" s="201">
        <f t="shared" si="1"/>
        <v>-5.4213898472152966E-3</v>
      </c>
    </row>
    <row r="8" spans="1:31" x14ac:dyDescent="0.25">
      <c r="W8" s="196">
        <v>42271</v>
      </c>
      <c r="X8" s="13">
        <v>41</v>
      </c>
      <c r="Y8" s="13">
        <v>41</v>
      </c>
      <c r="Z8" s="13">
        <v>40.299999999999997</v>
      </c>
      <c r="AA8" s="13">
        <v>40.58</v>
      </c>
      <c r="AB8" s="140">
        <v>378000</v>
      </c>
      <c r="AC8" s="13">
        <v>40.58</v>
      </c>
      <c r="AD8" s="2">
        <f t="shared" si="0"/>
        <v>0.70000000000000284</v>
      </c>
      <c r="AE8" s="201">
        <f t="shared" si="1"/>
        <v>-1.7433414043583562E-2</v>
      </c>
    </row>
    <row r="9" spans="1:31" x14ac:dyDescent="0.25">
      <c r="W9" s="196">
        <v>42270</v>
      </c>
      <c r="X9" s="13">
        <v>42.16</v>
      </c>
      <c r="Y9" s="13">
        <v>42.26</v>
      </c>
      <c r="Z9" s="13">
        <v>41.27</v>
      </c>
      <c r="AA9" s="13">
        <v>41.3</v>
      </c>
      <c r="AB9" s="140">
        <v>192500</v>
      </c>
      <c r="AC9" s="13">
        <v>41.3</v>
      </c>
      <c r="AD9" s="2">
        <f t="shared" si="0"/>
        <v>0.98999999999999488</v>
      </c>
      <c r="AE9" s="201">
        <f t="shared" si="1"/>
        <v>-2.0398481973434524E-2</v>
      </c>
    </row>
    <row r="10" spans="1:31" x14ac:dyDescent="0.25">
      <c r="W10" s="196">
        <v>42269</v>
      </c>
      <c r="X10" s="13">
        <v>42.56</v>
      </c>
      <c r="Y10" s="13">
        <v>42.99</v>
      </c>
      <c r="Z10" s="13">
        <v>41.83</v>
      </c>
      <c r="AA10" s="13">
        <v>42.16</v>
      </c>
      <c r="AB10" s="140">
        <v>225100</v>
      </c>
      <c r="AC10" s="13">
        <v>42.16</v>
      </c>
      <c r="AD10" s="2">
        <f t="shared" si="0"/>
        <v>1.1600000000000037</v>
      </c>
      <c r="AE10" s="201">
        <f t="shared" si="1"/>
        <v>-2.5427646786870151E-2</v>
      </c>
    </row>
    <row r="11" spans="1:31" x14ac:dyDescent="0.25">
      <c r="W11" s="196">
        <v>42268</v>
      </c>
      <c r="X11" s="13">
        <v>43.66</v>
      </c>
      <c r="Y11" s="13">
        <v>44.18</v>
      </c>
      <c r="Z11" s="13">
        <v>43.11</v>
      </c>
      <c r="AA11" s="13">
        <v>43.26</v>
      </c>
      <c r="AB11" s="140">
        <v>427800</v>
      </c>
      <c r="AC11" s="13">
        <v>43.26</v>
      </c>
      <c r="AD11" s="2">
        <f t="shared" si="0"/>
        <v>1.0700000000000003</v>
      </c>
      <c r="AE11" s="201">
        <f t="shared" si="1"/>
        <v>0</v>
      </c>
    </row>
    <row r="12" spans="1:31" x14ac:dyDescent="0.25">
      <c r="W12" s="196">
        <v>42265</v>
      </c>
      <c r="X12" s="13">
        <v>43.3</v>
      </c>
      <c r="Y12" s="13">
        <v>43.52</v>
      </c>
      <c r="Z12" s="13">
        <v>43.04</v>
      </c>
      <c r="AA12" s="13">
        <v>43.26</v>
      </c>
      <c r="AB12" s="140">
        <v>1140300</v>
      </c>
      <c r="AC12" s="13">
        <v>43.26</v>
      </c>
      <c r="AD12" s="2">
        <f t="shared" si="0"/>
        <v>0.48000000000000398</v>
      </c>
      <c r="AE12" s="201">
        <f t="shared" si="1"/>
        <v>-2.0761245674740803E-3</v>
      </c>
    </row>
    <row r="13" spans="1:31" x14ac:dyDescent="0.25">
      <c r="W13" s="196">
        <v>42264</v>
      </c>
      <c r="X13" s="13">
        <v>44.39</v>
      </c>
      <c r="Y13" s="13">
        <v>44.39</v>
      </c>
      <c r="Z13" s="13">
        <v>43.24</v>
      </c>
      <c r="AA13" s="13">
        <v>43.35</v>
      </c>
      <c r="AB13" s="140">
        <v>351700</v>
      </c>
      <c r="AC13" s="13">
        <v>43.35</v>
      </c>
      <c r="AD13" s="2">
        <f t="shared" si="0"/>
        <v>1.1499999999999986</v>
      </c>
      <c r="AE13" s="201">
        <f t="shared" si="1"/>
        <v>-2.3428700157693161E-2</v>
      </c>
    </row>
    <row r="14" spans="1:31" x14ac:dyDescent="0.25">
      <c r="W14" s="196">
        <v>42263</v>
      </c>
      <c r="X14" s="13">
        <v>43.81</v>
      </c>
      <c r="Y14" s="13">
        <v>44.45</v>
      </c>
      <c r="Z14" s="13">
        <v>43.62</v>
      </c>
      <c r="AA14" s="13">
        <v>44.39</v>
      </c>
      <c r="AB14" s="140">
        <v>244400</v>
      </c>
      <c r="AC14" s="13">
        <v>44.39</v>
      </c>
      <c r="AD14" s="2">
        <f t="shared" si="0"/>
        <v>0.8300000000000054</v>
      </c>
      <c r="AE14" s="201">
        <f t="shared" si="1"/>
        <v>1.6487291046485053E-2</v>
      </c>
    </row>
    <row r="15" spans="1:31" x14ac:dyDescent="0.25">
      <c r="W15" s="196">
        <v>42262</v>
      </c>
      <c r="X15" s="13">
        <v>43.06</v>
      </c>
      <c r="Y15" s="13">
        <v>43.84</v>
      </c>
      <c r="Z15" s="13">
        <v>42.97</v>
      </c>
      <c r="AA15" s="13">
        <v>43.67</v>
      </c>
      <c r="AB15" s="140">
        <v>413300</v>
      </c>
      <c r="AC15" s="13">
        <v>43.67</v>
      </c>
      <c r="AD15" s="2">
        <f t="shared" si="0"/>
        <v>0.87000000000000455</v>
      </c>
      <c r="AE15" s="201">
        <f t="shared" si="1"/>
        <v>1.2520287502898242E-2</v>
      </c>
    </row>
    <row r="16" spans="1:31" x14ac:dyDescent="0.25">
      <c r="W16" s="196">
        <v>42261</v>
      </c>
      <c r="X16" s="13">
        <v>44</v>
      </c>
      <c r="Y16" s="13">
        <v>44.19</v>
      </c>
      <c r="Z16" s="13">
        <v>43.06</v>
      </c>
      <c r="AA16" s="13">
        <v>43.13</v>
      </c>
      <c r="AB16" s="140">
        <v>395000</v>
      </c>
      <c r="AC16" s="13">
        <v>43.13</v>
      </c>
      <c r="AD16" s="2">
        <f t="shared" si="0"/>
        <v>1.1299999999999955</v>
      </c>
      <c r="AE16" s="201">
        <f t="shared" si="1"/>
        <v>-2.5530953456845862E-2</v>
      </c>
    </row>
    <row r="17" spans="23:31" x14ac:dyDescent="0.25">
      <c r="W17" s="196">
        <v>42258</v>
      </c>
      <c r="X17" s="13">
        <v>44.05</v>
      </c>
      <c r="Y17" s="13">
        <v>44.49</v>
      </c>
      <c r="Z17" s="13">
        <v>43.95</v>
      </c>
      <c r="AA17" s="13">
        <v>44.26</v>
      </c>
      <c r="AB17" s="140">
        <v>216700</v>
      </c>
      <c r="AC17" s="13">
        <v>44.26</v>
      </c>
      <c r="AD17" s="2">
        <f t="shared" si="0"/>
        <v>0.53999999999999915</v>
      </c>
      <c r="AE17" s="201">
        <f t="shared" si="1"/>
        <v>-1.3537906137184308E-3</v>
      </c>
    </row>
    <row r="18" spans="23:31" x14ac:dyDescent="0.25">
      <c r="W18" s="196">
        <v>42257</v>
      </c>
      <c r="X18" s="13">
        <v>44.72</v>
      </c>
      <c r="Y18" s="13">
        <v>45.18</v>
      </c>
      <c r="Z18" s="13">
        <v>44.22</v>
      </c>
      <c r="AA18" s="13">
        <v>44.32</v>
      </c>
      <c r="AB18" s="140">
        <v>196100</v>
      </c>
      <c r="AC18" s="13">
        <v>44.32</v>
      </c>
      <c r="AD18" s="2">
        <f t="shared" si="0"/>
        <v>0.96000000000000085</v>
      </c>
      <c r="AE18" s="201">
        <f t="shared" si="1"/>
        <v>-9.3875726419312411E-3</v>
      </c>
    </row>
    <row r="19" spans="23:31" x14ac:dyDescent="0.25">
      <c r="W19" s="196">
        <v>42256</v>
      </c>
      <c r="X19" s="13">
        <v>45.81</v>
      </c>
      <c r="Y19" s="13">
        <v>45.81</v>
      </c>
      <c r="Z19" s="13">
        <v>44.68</v>
      </c>
      <c r="AA19" s="13">
        <v>44.74</v>
      </c>
      <c r="AB19" s="140">
        <v>137900</v>
      </c>
      <c r="AC19" s="13">
        <v>44.74</v>
      </c>
      <c r="AD19" s="2">
        <f t="shared" si="0"/>
        <v>1.1300000000000026</v>
      </c>
      <c r="AE19" s="201">
        <f t="shared" si="1"/>
        <v>-1.4537444933920618E-2</v>
      </c>
    </row>
    <row r="20" spans="23:31" x14ac:dyDescent="0.25">
      <c r="W20" s="196">
        <v>42255</v>
      </c>
      <c r="X20" s="13">
        <v>45.08</v>
      </c>
      <c r="Y20" s="13">
        <v>45.64</v>
      </c>
      <c r="Z20" s="13">
        <v>44.83</v>
      </c>
      <c r="AA20" s="13">
        <v>45.4</v>
      </c>
      <c r="AB20" s="140">
        <v>201800</v>
      </c>
      <c r="AC20" s="13">
        <v>45.4</v>
      </c>
      <c r="AD20" s="2">
        <f t="shared" si="0"/>
        <v>0.81000000000000227</v>
      </c>
      <c r="AE20" s="201">
        <f t="shared" si="1"/>
        <v>2.3444544634806164E-2</v>
      </c>
    </row>
    <row r="21" spans="23:31" x14ac:dyDescent="0.25">
      <c r="W21" s="196">
        <v>42251</v>
      </c>
      <c r="X21" s="13">
        <v>44.72</v>
      </c>
      <c r="Y21" s="13">
        <v>45.01</v>
      </c>
      <c r="Z21" s="13">
        <v>44.31</v>
      </c>
      <c r="AA21" s="13">
        <v>44.36</v>
      </c>
      <c r="AB21" s="140">
        <v>179200</v>
      </c>
      <c r="AC21" s="13">
        <v>44.36</v>
      </c>
      <c r="AD21" s="2">
        <f t="shared" si="0"/>
        <v>0.69999999999999574</v>
      </c>
      <c r="AE21" s="201">
        <f t="shared" si="1"/>
        <v>-2.3552718467972689E-2</v>
      </c>
    </row>
    <row r="22" spans="23:31" x14ac:dyDescent="0.25">
      <c r="W22" s="196">
        <v>42250</v>
      </c>
      <c r="X22" s="13">
        <v>45.22</v>
      </c>
      <c r="Y22" s="13">
        <v>45.84</v>
      </c>
      <c r="Z22" s="13">
        <v>44.97</v>
      </c>
      <c r="AA22" s="13">
        <v>45.43</v>
      </c>
      <c r="AB22" s="140">
        <v>495700</v>
      </c>
      <c r="AC22" s="13">
        <v>45.43</v>
      </c>
      <c r="AD22" s="2">
        <f t="shared" si="0"/>
        <v>0.87000000000000455</v>
      </c>
      <c r="AE22" s="201">
        <f t="shared" si="1"/>
        <v>5.7560327651096088E-3</v>
      </c>
    </row>
    <row r="23" spans="23:31" x14ac:dyDescent="0.25">
      <c r="W23" s="196">
        <v>42249</v>
      </c>
      <c r="X23" s="13">
        <v>44.77</v>
      </c>
      <c r="Y23" s="13">
        <v>45.2</v>
      </c>
      <c r="Z23" s="13">
        <v>44.56</v>
      </c>
      <c r="AA23" s="13">
        <v>45.17</v>
      </c>
      <c r="AB23" s="140">
        <v>344700</v>
      </c>
      <c r="AC23" s="13">
        <v>45.17</v>
      </c>
      <c r="AD23" s="2">
        <f t="shared" si="0"/>
        <v>0.64000000000000057</v>
      </c>
      <c r="AE23" s="201">
        <f t="shared" si="1"/>
        <v>2.5192918747162896E-2</v>
      </c>
    </row>
    <row r="24" spans="23:31" x14ac:dyDescent="0.25">
      <c r="W24" s="196">
        <v>42248</v>
      </c>
      <c r="X24" s="13">
        <v>44.56</v>
      </c>
      <c r="Y24" s="13">
        <v>45.31</v>
      </c>
      <c r="Z24" s="13">
        <v>44</v>
      </c>
      <c r="AA24" s="13">
        <v>44.06</v>
      </c>
      <c r="AB24" s="140">
        <v>302000</v>
      </c>
      <c r="AC24" s="13">
        <v>44.06</v>
      </c>
      <c r="AD24" s="2">
        <f t="shared" si="0"/>
        <v>1.3100000000000023</v>
      </c>
      <c r="AE24" s="201">
        <f t="shared" si="1"/>
        <v>-3.3771929824561342E-2</v>
      </c>
    </row>
    <row r="25" spans="23:31" x14ac:dyDescent="0.25">
      <c r="W25" s="196">
        <v>42247</v>
      </c>
      <c r="X25" s="13">
        <v>44.79</v>
      </c>
      <c r="Y25" s="13">
        <v>46.07</v>
      </c>
      <c r="Z25" s="13">
        <v>44.5</v>
      </c>
      <c r="AA25" s="13">
        <v>45.6</v>
      </c>
      <c r="AB25" s="140">
        <v>350700</v>
      </c>
      <c r="AC25" s="13">
        <v>45.6</v>
      </c>
      <c r="AD25" s="2">
        <f t="shared" si="0"/>
        <v>1.5700000000000003</v>
      </c>
      <c r="AE25" s="201">
        <f t="shared" si="1"/>
        <v>1.7175998215480881E-2</v>
      </c>
    </row>
    <row r="26" spans="23:31" x14ac:dyDescent="0.25">
      <c r="W26" s="196">
        <v>42244</v>
      </c>
      <c r="X26" s="13">
        <v>44.54</v>
      </c>
      <c r="Y26" s="13">
        <v>45.43</v>
      </c>
      <c r="Z26" s="13">
        <v>44.45</v>
      </c>
      <c r="AA26" s="13">
        <v>44.83</v>
      </c>
      <c r="AB26" s="140">
        <v>314800</v>
      </c>
      <c r="AC26" s="13">
        <v>44.83</v>
      </c>
      <c r="AD26" s="2">
        <f t="shared" si="0"/>
        <v>0.97999999999999687</v>
      </c>
      <c r="AE26" s="201">
        <f t="shared" si="1"/>
        <v>-2.2256843979524543E-3</v>
      </c>
    </row>
    <row r="27" spans="23:31" x14ac:dyDescent="0.25">
      <c r="W27" s="196">
        <v>42243</v>
      </c>
      <c r="X27" s="13">
        <v>44.24</v>
      </c>
      <c r="Y27" s="13">
        <v>45.06</v>
      </c>
      <c r="Z27" s="13">
        <v>43.82</v>
      </c>
      <c r="AA27" s="13">
        <v>44.93</v>
      </c>
      <c r="AB27" s="140">
        <v>588300</v>
      </c>
      <c r="AC27" s="13">
        <v>44.93</v>
      </c>
      <c r="AD27" s="2">
        <f t="shared" si="0"/>
        <v>1.240000000000002</v>
      </c>
      <c r="AE27" s="201">
        <f t="shared" si="1"/>
        <v>2.1833068000909783E-2</v>
      </c>
    </row>
    <row r="28" spans="23:31" x14ac:dyDescent="0.25">
      <c r="W28" s="196">
        <v>42242</v>
      </c>
      <c r="X28" s="13">
        <v>44.23</v>
      </c>
      <c r="Y28" s="13">
        <v>44.72</v>
      </c>
      <c r="Z28" s="13">
        <v>43.3</v>
      </c>
      <c r="AA28" s="13">
        <v>43.97</v>
      </c>
      <c r="AB28" s="140">
        <v>434600</v>
      </c>
      <c r="AC28" s="13">
        <v>43.97</v>
      </c>
      <c r="AD28" s="2">
        <f t="shared" si="0"/>
        <v>1.4200000000000017</v>
      </c>
      <c r="AE28" s="201">
        <f t="shared" si="1"/>
        <v>1.3133640552995374E-2</v>
      </c>
    </row>
    <row r="29" spans="23:31" x14ac:dyDescent="0.25">
      <c r="W29" s="196">
        <v>42241</v>
      </c>
      <c r="X29" s="13">
        <v>45.22</v>
      </c>
      <c r="Y29" s="13">
        <v>45.22</v>
      </c>
      <c r="Z29" s="13">
        <v>43.35</v>
      </c>
      <c r="AA29" s="13">
        <v>43.4</v>
      </c>
      <c r="AB29" s="140">
        <v>771600</v>
      </c>
      <c r="AC29" s="13">
        <v>43.4</v>
      </c>
      <c r="AD29" s="2">
        <f t="shared" si="0"/>
        <v>1.8699999999999974</v>
      </c>
      <c r="AE29" s="201">
        <f t="shared" si="1"/>
        <v>-5.499541704858002E-3</v>
      </c>
    </row>
    <row r="30" spans="23:31" x14ac:dyDescent="0.25">
      <c r="W30" s="196">
        <v>42240</v>
      </c>
      <c r="X30" s="13">
        <v>42.62</v>
      </c>
      <c r="Y30" s="13">
        <v>45.07</v>
      </c>
      <c r="Z30" s="13">
        <v>42.01</v>
      </c>
      <c r="AA30" s="13">
        <v>43.64</v>
      </c>
      <c r="AB30" s="140">
        <v>704400</v>
      </c>
      <c r="AC30" s="13">
        <v>43.64</v>
      </c>
      <c r="AD30" s="2">
        <f t="shared" si="0"/>
        <v>3.0600000000000023</v>
      </c>
      <c r="AE30" s="201">
        <f t="shared" si="1"/>
        <v>-3.3872038963914108E-2</v>
      </c>
    </row>
    <row r="31" spans="23:31" x14ac:dyDescent="0.25">
      <c r="W31" s="196">
        <v>42237</v>
      </c>
      <c r="X31" s="13">
        <v>45.86</v>
      </c>
      <c r="Y31" s="13">
        <v>46.7</v>
      </c>
      <c r="Z31" s="13">
        <v>45.1</v>
      </c>
      <c r="AA31" s="13">
        <v>45.17</v>
      </c>
      <c r="AB31" s="140">
        <v>894400</v>
      </c>
      <c r="AC31" s="13">
        <v>45.17</v>
      </c>
      <c r="AD31" s="2">
        <f t="shared" si="0"/>
        <v>1.6000000000000014</v>
      </c>
      <c r="AE31" s="201">
        <f t="shared" si="1"/>
        <v>-2.9853951890034369E-2</v>
      </c>
    </row>
    <row r="32" spans="23:31" x14ac:dyDescent="0.25">
      <c r="W32" s="196">
        <v>42236</v>
      </c>
      <c r="X32" s="13">
        <v>47.42</v>
      </c>
      <c r="Y32" s="13">
        <v>47.54</v>
      </c>
      <c r="Z32" s="13">
        <v>46.54</v>
      </c>
      <c r="AA32" s="13">
        <v>46.56</v>
      </c>
      <c r="AB32" s="140">
        <v>359200</v>
      </c>
      <c r="AC32" s="13">
        <v>46.56</v>
      </c>
      <c r="AD32" s="2">
        <f t="shared" si="0"/>
        <v>1</v>
      </c>
      <c r="AE32" s="201">
        <f t="shared" si="1"/>
        <v>-2.4921465968586354E-2</v>
      </c>
    </row>
    <row r="33" spans="15:31" x14ac:dyDescent="0.25">
      <c r="W33" s="196">
        <v>42235</v>
      </c>
      <c r="X33" s="13">
        <v>47.91</v>
      </c>
      <c r="Y33" s="13">
        <v>48.47</v>
      </c>
      <c r="Z33" s="13">
        <v>47.65</v>
      </c>
      <c r="AA33" s="13">
        <v>47.75</v>
      </c>
      <c r="AB33" s="140">
        <v>332000</v>
      </c>
      <c r="AC33" s="13">
        <v>47.75</v>
      </c>
      <c r="AD33" s="2">
        <f t="shared" si="0"/>
        <v>0.82000000000000028</v>
      </c>
      <c r="AE33" s="201">
        <f t="shared" si="1"/>
        <v>-1.3633546787853668E-2</v>
      </c>
    </row>
    <row r="34" spans="15:31" x14ac:dyDescent="0.25">
      <c r="W34" s="196">
        <v>42234</v>
      </c>
      <c r="X34" s="13">
        <v>48.5</v>
      </c>
      <c r="Y34" s="13">
        <v>48.81</v>
      </c>
      <c r="Z34" s="13">
        <v>48.26</v>
      </c>
      <c r="AA34" s="13">
        <v>48.41</v>
      </c>
      <c r="AB34" s="140">
        <v>285600</v>
      </c>
      <c r="AC34" s="13">
        <v>48.41</v>
      </c>
      <c r="AD34" s="2">
        <f t="shared" si="0"/>
        <v>0.55000000000000426</v>
      </c>
      <c r="AE34" s="201">
        <f t="shared" si="1"/>
        <v>-3.0889621087315522E-3</v>
      </c>
    </row>
    <row r="35" spans="15:31" x14ac:dyDescent="0.25">
      <c r="W35" s="196">
        <v>42233</v>
      </c>
      <c r="X35" s="13">
        <v>48.25</v>
      </c>
      <c r="Y35" s="13">
        <v>48.89</v>
      </c>
      <c r="Z35" s="13">
        <v>47.8</v>
      </c>
      <c r="AA35" s="13">
        <v>48.56</v>
      </c>
      <c r="AB35" s="140">
        <v>340800</v>
      </c>
      <c r="AC35" s="13">
        <v>48.56</v>
      </c>
      <c r="AD35" s="2">
        <f t="shared" si="0"/>
        <v>1.0900000000000034</v>
      </c>
      <c r="AE35" s="201">
        <f t="shared" si="1"/>
        <v>6.2163282221301408E-3</v>
      </c>
    </row>
    <row r="36" spans="15:31" x14ac:dyDescent="0.25">
      <c r="W36" s="196">
        <v>42230</v>
      </c>
      <c r="X36" s="13">
        <v>47.83</v>
      </c>
      <c r="Y36" s="13">
        <v>48.58</v>
      </c>
      <c r="Z36" s="13">
        <v>47.67</v>
      </c>
      <c r="AA36" s="13">
        <v>48.26</v>
      </c>
      <c r="AB36" s="140">
        <v>279600</v>
      </c>
      <c r="AC36" s="13">
        <v>48.26</v>
      </c>
      <c r="AD36" s="2">
        <f t="shared" si="0"/>
        <v>0.90999999999999659</v>
      </c>
      <c r="AE36" s="201">
        <f t="shared" si="1"/>
        <v>5.2072484898979532E-3</v>
      </c>
    </row>
    <row r="37" spans="15:31" x14ac:dyDescent="0.25">
      <c r="W37" s="196">
        <v>42229</v>
      </c>
      <c r="X37" s="13">
        <v>48.25</v>
      </c>
      <c r="Y37" s="13">
        <v>48.47</v>
      </c>
      <c r="Z37" s="13">
        <v>47.93</v>
      </c>
      <c r="AA37" s="13">
        <v>48.01</v>
      </c>
      <c r="AB37" s="140">
        <v>157800</v>
      </c>
      <c r="AC37" s="13">
        <v>48.01</v>
      </c>
      <c r="AD37" s="2">
        <f t="shared" si="0"/>
        <v>0.53999999999999915</v>
      </c>
      <c r="AE37" s="201" t="e">
        <f t="shared" si="1"/>
        <v>#DIV/0!</v>
      </c>
    </row>
    <row r="38" spans="15:31" x14ac:dyDescent="0.25">
      <c r="W38" s="196">
        <v>42229</v>
      </c>
      <c r="X38" s="13" t="s">
        <v>364</v>
      </c>
      <c r="Y38" s="13"/>
      <c r="Z38" s="13"/>
      <c r="AA38" s="13"/>
      <c r="AB38" s="13"/>
      <c r="AC38" s="13"/>
      <c r="AD38" s="2">
        <f t="shared" si="0"/>
        <v>0</v>
      </c>
      <c r="AE38" s="201">
        <f t="shared" si="1"/>
        <v>-1</v>
      </c>
    </row>
    <row r="39" spans="15:31" x14ac:dyDescent="0.25">
      <c r="W39" s="196">
        <v>42228</v>
      </c>
      <c r="X39" s="13">
        <v>47.57</v>
      </c>
      <c r="Y39" s="13">
        <v>48.46</v>
      </c>
      <c r="Z39" s="13">
        <v>47.24</v>
      </c>
      <c r="AA39" s="13">
        <v>48.31</v>
      </c>
      <c r="AB39" s="140">
        <v>318300</v>
      </c>
      <c r="AC39" s="13">
        <v>48.21</v>
      </c>
      <c r="AD39" s="2">
        <f t="shared" si="0"/>
        <v>1.2199999999999989</v>
      </c>
      <c r="AE39" s="201">
        <f t="shared" si="1"/>
        <v>8.303923603902863E-4</v>
      </c>
    </row>
    <row r="40" spans="15:31" x14ac:dyDescent="0.25">
      <c r="W40" s="196">
        <v>42227</v>
      </c>
      <c r="X40" s="13">
        <v>48.6</v>
      </c>
      <c r="Y40" s="13">
        <v>48.9</v>
      </c>
      <c r="Z40" s="13">
        <v>48.17</v>
      </c>
      <c r="AA40" s="13">
        <v>48.27</v>
      </c>
      <c r="AB40" s="140">
        <v>197900</v>
      </c>
      <c r="AC40" s="13">
        <v>48.17</v>
      </c>
      <c r="AD40" s="2">
        <f t="shared" si="0"/>
        <v>0.72999999999999687</v>
      </c>
      <c r="AE40" s="201">
        <f t="shared" si="1"/>
        <v>-2.0934959349593552E-2</v>
      </c>
    </row>
    <row r="41" spans="15:31" x14ac:dyDescent="0.25">
      <c r="O41" s="49"/>
      <c r="W41" s="196">
        <v>42226</v>
      </c>
      <c r="X41" s="13">
        <v>48.71</v>
      </c>
      <c r="Y41" s="13">
        <v>49.58</v>
      </c>
      <c r="Z41" s="13">
        <v>48.65</v>
      </c>
      <c r="AA41" s="13">
        <v>49.3</v>
      </c>
      <c r="AB41" s="140">
        <v>230700</v>
      </c>
      <c r="AC41" s="13">
        <v>49.2</v>
      </c>
      <c r="AD41" s="2">
        <f t="shared" si="0"/>
        <v>0.92999999999999972</v>
      </c>
      <c r="AE41" s="201">
        <f t="shared" si="1"/>
        <v>2.244389027431426E-2</v>
      </c>
    </row>
    <row r="42" spans="15:31" ht="20.25" thickBot="1" x14ac:dyDescent="0.35">
      <c r="O42" s="272" t="s">
        <v>83</v>
      </c>
      <c r="P42" s="272"/>
      <c r="Q42" s="49"/>
      <c r="T42" s="136" t="s">
        <v>144</v>
      </c>
      <c r="W42" s="196">
        <v>42223</v>
      </c>
      <c r="X42" s="13">
        <v>47.83</v>
      </c>
      <c r="Y42" s="13">
        <v>48.28</v>
      </c>
      <c r="Z42" s="13">
        <v>47.8</v>
      </c>
      <c r="AA42" s="13">
        <v>48.22</v>
      </c>
      <c r="AB42" s="140">
        <v>469300</v>
      </c>
      <c r="AC42" s="13">
        <v>48.12</v>
      </c>
      <c r="AD42" s="2">
        <f t="shared" si="0"/>
        <v>0.48000000000000398</v>
      </c>
      <c r="AE42" s="201">
        <f t="shared" si="1"/>
        <v>1.8738288569644101E-3</v>
      </c>
    </row>
    <row r="43" spans="15:31" ht="15.75" thickTop="1" x14ac:dyDescent="0.25">
      <c r="O43" s="128">
        <v>1.1000000000000001</v>
      </c>
      <c r="P43" s="128">
        <f>O43*$Q$4</f>
        <v>44.924000000000007</v>
      </c>
      <c r="Q43" s="49"/>
      <c r="T43" s="191" t="s">
        <v>126</v>
      </c>
      <c r="U43" s="143">
        <v>40.26</v>
      </c>
      <c r="W43" s="196">
        <v>42222</v>
      </c>
      <c r="X43" s="13">
        <v>48.19</v>
      </c>
      <c r="Y43" s="13">
        <v>48.38</v>
      </c>
      <c r="Z43" s="13">
        <v>47.84</v>
      </c>
      <c r="AA43" s="13">
        <v>48.13</v>
      </c>
      <c r="AB43" s="140">
        <v>302900</v>
      </c>
      <c r="AC43" s="13">
        <v>48.03</v>
      </c>
      <c r="AD43" s="2">
        <f t="shared" si="0"/>
        <v>0.53999999999999915</v>
      </c>
      <c r="AE43" s="201">
        <f t="shared" si="1"/>
        <v>2.9233660471914558E-3</v>
      </c>
    </row>
    <row r="44" spans="15:31" x14ac:dyDescent="0.25">
      <c r="O44" s="128">
        <v>1.0900000000000001</v>
      </c>
      <c r="P44" s="128">
        <f t="shared" ref="P44:P63" si="2">O44*$Q$4</f>
        <v>44.515600000000006</v>
      </c>
      <c r="Q44" s="49"/>
      <c r="T44" s="138" t="s">
        <v>127</v>
      </c>
      <c r="U44" s="133">
        <v>39.909999999999997</v>
      </c>
      <c r="W44" s="196">
        <v>42221</v>
      </c>
      <c r="X44" s="13">
        <v>48.05</v>
      </c>
      <c r="Y44" s="13">
        <v>48.57</v>
      </c>
      <c r="Z44" s="13">
        <v>47.97</v>
      </c>
      <c r="AA44" s="13">
        <v>47.99</v>
      </c>
      <c r="AB44" s="140">
        <v>566500</v>
      </c>
      <c r="AC44" s="13">
        <v>47.89</v>
      </c>
      <c r="AD44" s="2">
        <f t="shared" si="0"/>
        <v>0.60000000000000142</v>
      </c>
      <c r="AE44" s="201">
        <f t="shared" si="1"/>
        <v>1.6732901066722761E-3</v>
      </c>
    </row>
    <row r="45" spans="15:31" x14ac:dyDescent="0.25">
      <c r="O45" s="128">
        <v>1.08</v>
      </c>
      <c r="P45" s="128">
        <f t="shared" si="2"/>
        <v>44.107200000000006</v>
      </c>
      <c r="Q45" s="49"/>
      <c r="T45" s="138" t="s">
        <v>128</v>
      </c>
      <c r="U45" s="133" t="s">
        <v>357</v>
      </c>
      <c r="W45" s="196">
        <v>42220</v>
      </c>
      <c r="X45" s="13">
        <v>48.67</v>
      </c>
      <c r="Y45" s="13">
        <v>49.53</v>
      </c>
      <c r="Z45" s="13">
        <v>47.88</v>
      </c>
      <c r="AA45" s="13">
        <v>47.91</v>
      </c>
      <c r="AB45" s="140">
        <v>427300</v>
      </c>
      <c r="AC45" s="13">
        <v>47.81</v>
      </c>
      <c r="AD45" s="2">
        <f t="shared" si="0"/>
        <v>1.6499999999999986</v>
      </c>
      <c r="AE45" s="201">
        <f t="shared" si="1"/>
        <v>-1.3820132013201203E-2</v>
      </c>
    </row>
    <row r="46" spans="15:31" x14ac:dyDescent="0.25">
      <c r="O46" s="128">
        <v>1.07</v>
      </c>
      <c r="P46" s="128">
        <f t="shared" si="2"/>
        <v>43.698800000000006</v>
      </c>
      <c r="Q46" s="128"/>
      <c r="T46" s="138" t="s">
        <v>129</v>
      </c>
      <c r="U46" s="133" t="s">
        <v>358</v>
      </c>
      <c r="W46" s="196">
        <v>42219</v>
      </c>
      <c r="X46" s="13">
        <v>49.46</v>
      </c>
      <c r="Y46" s="13">
        <v>49.46</v>
      </c>
      <c r="Z46" s="13">
        <v>47.98</v>
      </c>
      <c r="AA46" s="13">
        <v>48.58</v>
      </c>
      <c r="AB46" s="140">
        <v>294200</v>
      </c>
      <c r="AC46" s="13">
        <v>48.48</v>
      </c>
      <c r="AD46" s="2">
        <f t="shared" si="0"/>
        <v>1.480000000000004</v>
      </c>
      <c r="AE46" s="201">
        <f t="shared" si="1"/>
        <v>-1.5834348355663885E-2</v>
      </c>
    </row>
    <row r="47" spans="15:31" x14ac:dyDescent="0.25">
      <c r="O47" s="128">
        <v>1.06</v>
      </c>
      <c r="P47" s="128">
        <f t="shared" si="2"/>
        <v>43.290400000000005</v>
      </c>
      <c r="Q47" s="128"/>
      <c r="T47" s="138" t="s">
        <v>130</v>
      </c>
      <c r="U47" s="133">
        <v>56.88</v>
      </c>
      <c r="W47" s="196">
        <v>42216</v>
      </c>
      <c r="X47" s="13">
        <v>48.82</v>
      </c>
      <c r="Y47" s="13">
        <v>49.54</v>
      </c>
      <c r="Z47" s="13">
        <v>48.71</v>
      </c>
      <c r="AA47" s="13">
        <v>49.36</v>
      </c>
      <c r="AB47" s="140">
        <v>569400</v>
      </c>
      <c r="AC47" s="13">
        <v>49.26</v>
      </c>
      <c r="AD47" s="2">
        <f t="shared" si="0"/>
        <v>0.82999999999999829</v>
      </c>
      <c r="AE47" s="201">
        <f t="shared" si="1"/>
        <v>1.3997529847673995E-2</v>
      </c>
    </row>
    <row r="48" spans="15:31" x14ac:dyDescent="0.25">
      <c r="O48" s="128">
        <v>1.05</v>
      </c>
      <c r="P48" s="128">
        <f t="shared" si="2"/>
        <v>42.882000000000005</v>
      </c>
      <c r="Q48" s="128"/>
      <c r="T48" s="138" t="s">
        <v>131</v>
      </c>
      <c r="U48" s="133">
        <v>0.95266300000000004</v>
      </c>
      <c r="W48" s="196">
        <v>42215</v>
      </c>
      <c r="X48" s="13">
        <v>48.23</v>
      </c>
      <c r="Y48" s="13">
        <v>48.8</v>
      </c>
      <c r="Z48" s="13">
        <v>47.85</v>
      </c>
      <c r="AA48" s="13">
        <v>48.68</v>
      </c>
      <c r="AB48" s="140">
        <v>343100</v>
      </c>
      <c r="AC48" s="13">
        <v>48.58</v>
      </c>
      <c r="AD48" s="2">
        <f t="shared" si="0"/>
        <v>0.94999999999999574</v>
      </c>
      <c r="AE48" s="201">
        <f t="shared" si="1"/>
        <v>2.683178534571562E-3</v>
      </c>
    </row>
    <row r="49" spans="15:31" x14ac:dyDescent="0.25">
      <c r="O49" s="128">
        <v>1.04</v>
      </c>
      <c r="P49" s="128">
        <f t="shared" si="2"/>
        <v>42.473600000000005</v>
      </c>
      <c r="Q49" s="128"/>
      <c r="T49" s="138" t="s">
        <v>132</v>
      </c>
      <c r="U49" s="133" t="s">
        <v>359</v>
      </c>
      <c r="W49" s="196">
        <v>42214</v>
      </c>
      <c r="X49" s="13">
        <v>47.51</v>
      </c>
      <c r="Y49" s="13">
        <v>48.76</v>
      </c>
      <c r="Z49" s="13">
        <v>47.36</v>
      </c>
      <c r="AA49" s="13">
        <v>48.55</v>
      </c>
      <c r="AB49" s="140">
        <v>315400</v>
      </c>
      <c r="AC49" s="13">
        <v>48.45</v>
      </c>
      <c r="AD49" s="2">
        <f t="shared" si="0"/>
        <v>1.3999999999999986</v>
      </c>
      <c r="AE49" s="201">
        <f t="shared" si="1"/>
        <v>1.7216040310728431E-2</v>
      </c>
    </row>
    <row r="50" spans="15:31" x14ac:dyDescent="0.25">
      <c r="O50" s="128">
        <v>1.03</v>
      </c>
      <c r="P50" s="128">
        <f t="shared" si="2"/>
        <v>42.065200000000004</v>
      </c>
      <c r="Q50" s="128"/>
      <c r="T50" s="138"/>
      <c r="U50" s="133"/>
      <c r="W50" s="196">
        <v>42213</v>
      </c>
      <c r="X50" s="13">
        <v>47.04</v>
      </c>
      <c r="Y50" s="13">
        <v>47.9</v>
      </c>
      <c r="Z50" s="13">
        <v>46.41</v>
      </c>
      <c r="AA50" s="13">
        <v>47.73</v>
      </c>
      <c r="AB50" s="140">
        <v>403300</v>
      </c>
      <c r="AC50" s="13">
        <v>47.63</v>
      </c>
      <c r="AD50" s="2">
        <f t="shared" si="0"/>
        <v>1.490000000000002</v>
      </c>
      <c r="AE50" s="201">
        <f t="shared" si="1"/>
        <v>1.6865926558496946E-2</v>
      </c>
    </row>
    <row r="51" spans="15:31" x14ac:dyDescent="0.25">
      <c r="O51" s="128">
        <v>1.02</v>
      </c>
      <c r="P51" s="128">
        <f t="shared" si="2"/>
        <v>41.656800000000004</v>
      </c>
      <c r="Q51" s="128"/>
      <c r="T51" s="138" t="s">
        <v>133</v>
      </c>
      <c r="U51" s="133" t="s">
        <v>360</v>
      </c>
      <c r="W51" s="196">
        <v>42212</v>
      </c>
      <c r="X51" s="13">
        <v>47.06</v>
      </c>
      <c r="Y51" s="13">
        <v>47.34</v>
      </c>
      <c r="Z51" s="13">
        <v>46.62</v>
      </c>
      <c r="AA51" s="13">
        <v>46.94</v>
      </c>
      <c r="AB51" s="140">
        <v>442800</v>
      </c>
      <c r="AC51" s="13">
        <v>46.84</v>
      </c>
      <c r="AD51" s="2">
        <f t="shared" si="0"/>
        <v>0.72000000000000597</v>
      </c>
      <c r="AE51" s="201">
        <f t="shared" si="1"/>
        <v>-9.096678654537782E-3</v>
      </c>
    </row>
    <row r="52" spans="15:31" x14ac:dyDescent="0.25">
      <c r="O52" s="128">
        <v>1.01</v>
      </c>
      <c r="P52" s="128">
        <f t="shared" si="2"/>
        <v>41.248400000000004</v>
      </c>
      <c r="Q52" s="128"/>
      <c r="T52" s="138" t="s">
        <v>134</v>
      </c>
      <c r="U52" s="133" t="s">
        <v>361</v>
      </c>
      <c r="W52" s="196">
        <v>42209</v>
      </c>
      <c r="X52" s="13">
        <v>48.3</v>
      </c>
      <c r="Y52" s="13">
        <v>48.34</v>
      </c>
      <c r="Z52" s="13">
        <v>47.31</v>
      </c>
      <c r="AA52" s="13">
        <v>47.37</v>
      </c>
      <c r="AB52" s="140">
        <v>414100</v>
      </c>
      <c r="AC52" s="13">
        <v>47.27</v>
      </c>
      <c r="AD52" s="2">
        <f t="shared" si="0"/>
        <v>1.0300000000000011</v>
      </c>
      <c r="AE52" s="201">
        <f t="shared" si="1"/>
        <v>-2.4958745874587351E-2</v>
      </c>
    </row>
    <row r="53" spans="15:31" x14ac:dyDescent="0.25">
      <c r="O53" s="128">
        <v>1</v>
      </c>
      <c r="P53" s="128">
        <f t="shared" si="2"/>
        <v>40.840000000000003</v>
      </c>
      <c r="Q53" s="128"/>
      <c r="T53" s="138" t="s">
        <v>135</v>
      </c>
      <c r="U53" s="135">
        <v>332001</v>
      </c>
      <c r="W53" s="196">
        <v>42208</v>
      </c>
      <c r="X53" s="13">
        <v>49.14</v>
      </c>
      <c r="Y53" s="13">
        <v>49.64</v>
      </c>
      <c r="Z53" s="13">
        <v>48.55</v>
      </c>
      <c r="AA53" s="13">
        <v>48.58</v>
      </c>
      <c r="AB53" s="140">
        <v>620300</v>
      </c>
      <c r="AC53" s="13">
        <v>48.48</v>
      </c>
      <c r="AD53" s="2">
        <f t="shared" si="0"/>
        <v>1.0900000000000034</v>
      </c>
      <c r="AE53" s="201">
        <f t="shared" si="1"/>
        <v>-1.3631739572736556E-2</v>
      </c>
    </row>
    <row r="54" spans="15:31" x14ac:dyDescent="0.25">
      <c r="O54" s="128">
        <v>0.99</v>
      </c>
      <c r="P54" s="128">
        <f t="shared" si="2"/>
        <v>40.431600000000003</v>
      </c>
      <c r="Q54" s="128"/>
      <c r="T54" s="138" t="s">
        <v>140</v>
      </c>
      <c r="U54" s="135">
        <v>415438</v>
      </c>
      <c r="W54" s="196">
        <v>42207</v>
      </c>
      <c r="X54" s="13">
        <v>48.96</v>
      </c>
      <c r="Y54" s="13">
        <v>49.75</v>
      </c>
      <c r="Z54" s="13">
        <v>48.95</v>
      </c>
      <c r="AA54" s="13">
        <v>49.25</v>
      </c>
      <c r="AB54" s="140">
        <v>798600</v>
      </c>
      <c r="AC54" s="13">
        <v>49.15</v>
      </c>
      <c r="AD54" s="2">
        <f t="shared" si="0"/>
        <v>0.79999999999999716</v>
      </c>
      <c r="AE54" s="201">
        <f t="shared" si="1"/>
        <v>4.0858018386107364E-3</v>
      </c>
    </row>
    <row r="55" spans="15:31" x14ac:dyDescent="0.25">
      <c r="O55" s="128">
        <v>0.98</v>
      </c>
      <c r="P55" s="128">
        <f t="shared" si="2"/>
        <v>40.023200000000003</v>
      </c>
      <c r="Q55" s="128"/>
      <c r="T55" s="138" t="s">
        <v>136</v>
      </c>
      <c r="U55" s="133" t="s">
        <v>362</v>
      </c>
      <c r="W55" s="196">
        <v>42206</v>
      </c>
      <c r="X55" s="13">
        <v>50.5</v>
      </c>
      <c r="Y55" s="13">
        <v>51.7</v>
      </c>
      <c r="Z55" s="13">
        <v>48.63</v>
      </c>
      <c r="AA55" s="13">
        <v>49.05</v>
      </c>
      <c r="AB55" s="140">
        <v>1913500</v>
      </c>
      <c r="AC55" s="13">
        <v>48.95</v>
      </c>
      <c r="AD55" s="2">
        <f t="shared" si="0"/>
        <v>3.0700000000000003</v>
      </c>
      <c r="AE55" s="201">
        <f t="shared" si="1"/>
        <v>-8.0923770184002874E-2</v>
      </c>
    </row>
    <row r="56" spans="15:31" x14ac:dyDescent="0.25">
      <c r="O56" s="128">
        <v>0.97</v>
      </c>
      <c r="P56" s="128">
        <f t="shared" si="2"/>
        <v>39.614800000000002</v>
      </c>
      <c r="Q56" s="128"/>
      <c r="T56" s="138" t="s">
        <v>141</v>
      </c>
      <c r="U56" s="133">
        <v>14.83</v>
      </c>
      <c r="W56" s="196">
        <v>42205</v>
      </c>
      <c r="X56" s="13">
        <v>54.06</v>
      </c>
      <c r="Y56" s="13">
        <v>54.27</v>
      </c>
      <c r="Z56" s="13">
        <v>53.24</v>
      </c>
      <c r="AA56" s="13">
        <v>53.37</v>
      </c>
      <c r="AB56" s="140">
        <v>393100</v>
      </c>
      <c r="AC56" s="13">
        <v>53.26</v>
      </c>
      <c r="AD56" s="2">
        <f t="shared" si="0"/>
        <v>1.0300000000000011</v>
      </c>
      <c r="AE56" s="201">
        <f t="shared" si="1"/>
        <v>-2.9951329090228684E-3</v>
      </c>
    </row>
    <row r="57" spans="15:31" x14ac:dyDescent="0.25">
      <c r="O57" s="128">
        <v>0.96</v>
      </c>
      <c r="P57" s="128">
        <f t="shared" si="2"/>
        <v>39.206400000000002</v>
      </c>
      <c r="Q57" s="128"/>
      <c r="T57" s="138" t="s">
        <v>142</v>
      </c>
      <c r="U57" s="133">
        <v>2.75</v>
      </c>
      <c r="W57" s="196">
        <v>42202</v>
      </c>
      <c r="X57" s="13">
        <v>54.3</v>
      </c>
      <c r="Y57" s="13">
        <v>54.36</v>
      </c>
      <c r="Z57" s="13">
        <v>53.45</v>
      </c>
      <c r="AA57" s="13">
        <v>53.53</v>
      </c>
      <c r="AB57" s="140">
        <v>582500</v>
      </c>
      <c r="AC57" s="13">
        <v>53.42</v>
      </c>
      <c r="AD57" s="2">
        <f t="shared" si="0"/>
        <v>0.90999999999999659</v>
      </c>
      <c r="AE57" s="201">
        <f t="shared" si="1"/>
        <v>-1.0190846766722217E-2</v>
      </c>
    </row>
    <row r="58" spans="15:31" x14ac:dyDescent="0.25">
      <c r="O58" s="128">
        <v>0.95</v>
      </c>
      <c r="P58" s="128">
        <f t="shared" si="2"/>
        <v>38.798000000000002</v>
      </c>
      <c r="Q58" s="128"/>
      <c r="T58" s="138" t="s">
        <v>137</v>
      </c>
      <c r="U58" s="133" t="s">
        <v>363</v>
      </c>
      <c r="W58" s="196">
        <v>42201</v>
      </c>
      <c r="X58" s="13">
        <v>54.2</v>
      </c>
      <c r="Y58" s="13">
        <v>54.74</v>
      </c>
      <c r="Z58" s="13">
        <v>54</v>
      </c>
      <c r="AA58" s="13">
        <v>54.08</v>
      </c>
      <c r="AB58" s="140">
        <v>229600</v>
      </c>
      <c r="AC58" s="13">
        <v>53.97</v>
      </c>
      <c r="AD58" s="2">
        <f t="shared" si="0"/>
        <v>0.74000000000000199</v>
      </c>
      <c r="AE58" s="201">
        <f t="shared" si="1"/>
        <v>-1.110494169905607E-3</v>
      </c>
    </row>
    <row r="59" spans="15:31" x14ac:dyDescent="0.25">
      <c r="O59" s="128">
        <v>0.94</v>
      </c>
      <c r="P59" s="128">
        <f t="shared" si="2"/>
        <v>38.389600000000002</v>
      </c>
      <c r="Q59" s="128"/>
      <c r="W59" s="196">
        <v>42200</v>
      </c>
      <c r="X59" s="13">
        <v>54.62</v>
      </c>
      <c r="Y59" s="13">
        <v>54.62</v>
      </c>
      <c r="Z59" s="13">
        <v>53.97</v>
      </c>
      <c r="AA59" s="13">
        <v>54.14</v>
      </c>
      <c r="AB59" s="140">
        <v>195800</v>
      </c>
      <c r="AC59" s="13">
        <v>54.03</v>
      </c>
      <c r="AD59" s="2">
        <f t="shared" si="0"/>
        <v>0.64999999999999858</v>
      </c>
      <c r="AE59" s="201">
        <f t="shared" si="1"/>
        <v>-6.9840102922256175E-3</v>
      </c>
    </row>
    <row r="60" spans="15:31" x14ac:dyDescent="0.25">
      <c r="O60" s="128">
        <v>0.93</v>
      </c>
      <c r="P60" s="128">
        <f t="shared" si="2"/>
        <v>37.981200000000008</v>
      </c>
      <c r="Q60" s="128"/>
      <c r="W60" s="196">
        <v>42199</v>
      </c>
      <c r="X60" s="13">
        <v>53.3</v>
      </c>
      <c r="Y60" s="13">
        <v>54.64</v>
      </c>
      <c r="Z60" s="13">
        <v>53.11</v>
      </c>
      <c r="AA60" s="13">
        <v>54.52</v>
      </c>
      <c r="AB60" s="140">
        <v>477400</v>
      </c>
      <c r="AC60" s="13">
        <v>54.41</v>
      </c>
      <c r="AD60" s="2">
        <f t="shared" si="0"/>
        <v>1.5300000000000011</v>
      </c>
      <c r="AE60" s="201">
        <f t="shared" si="1"/>
        <v>2.5056518462697852E-2</v>
      </c>
    </row>
    <row r="61" spans="15:31" x14ac:dyDescent="0.25">
      <c r="O61" s="128">
        <v>0.92</v>
      </c>
      <c r="P61" s="128">
        <f t="shared" si="2"/>
        <v>37.572800000000008</v>
      </c>
      <c r="Q61" s="128"/>
      <c r="W61" s="196">
        <v>42198</v>
      </c>
      <c r="X61" s="13">
        <v>53.87</v>
      </c>
      <c r="Y61" s="13">
        <v>53.91</v>
      </c>
      <c r="Z61" s="13">
        <v>52.97</v>
      </c>
      <c r="AA61" s="13">
        <v>53.19</v>
      </c>
      <c r="AB61" s="140">
        <v>434600</v>
      </c>
      <c r="AC61" s="13">
        <v>53.08</v>
      </c>
      <c r="AD61" s="2">
        <f t="shared" si="0"/>
        <v>0.93999999999999773</v>
      </c>
      <c r="AE61" s="201">
        <f t="shared" si="1"/>
        <v>-3.5667354984044719E-3</v>
      </c>
    </row>
    <row r="62" spans="15:31" x14ac:dyDescent="0.25">
      <c r="O62" s="128">
        <v>0.91</v>
      </c>
      <c r="P62" s="128">
        <f t="shared" si="2"/>
        <v>37.164400000000008</v>
      </c>
      <c r="Q62" s="128"/>
      <c r="W62" s="196">
        <v>42195</v>
      </c>
      <c r="X62" s="13">
        <v>53.68</v>
      </c>
      <c r="Y62" s="13">
        <v>53.88</v>
      </c>
      <c r="Z62" s="13">
        <v>53.22</v>
      </c>
      <c r="AA62" s="13">
        <v>53.38</v>
      </c>
      <c r="AB62" s="140">
        <v>346000</v>
      </c>
      <c r="AC62" s="13">
        <v>53.27</v>
      </c>
      <c r="AD62" s="2">
        <f t="shared" si="0"/>
        <v>0.66000000000000369</v>
      </c>
      <c r="AE62" s="201">
        <f t="shared" si="1"/>
        <v>8.7104715016095291E-3</v>
      </c>
    </row>
    <row r="63" spans="15:31" x14ac:dyDescent="0.25">
      <c r="O63" s="128">
        <v>0.9</v>
      </c>
      <c r="P63" s="128">
        <f t="shared" si="2"/>
        <v>36.756000000000007</v>
      </c>
      <c r="Q63" s="128"/>
      <c r="W63" s="196">
        <v>42194</v>
      </c>
      <c r="X63" s="13">
        <v>53.86</v>
      </c>
      <c r="Y63" s="13">
        <v>54.35</v>
      </c>
      <c r="Z63" s="13">
        <v>52.91</v>
      </c>
      <c r="AA63" s="13">
        <v>52.92</v>
      </c>
      <c r="AB63" s="140">
        <v>396200</v>
      </c>
      <c r="AC63" s="13">
        <v>52.81</v>
      </c>
      <c r="AD63" s="2">
        <f t="shared" si="0"/>
        <v>1.4400000000000048</v>
      </c>
      <c r="AE63" s="201">
        <f t="shared" si="1"/>
        <v>-1.0121836925960581E-2</v>
      </c>
    </row>
    <row r="64" spans="15:31" x14ac:dyDescent="0.25">
      <c r="O64" s="49"/>
      <c r="W64" s="196">
        <v>42193</v>
      </c>
      <c r="X64" s="13">
        <v>53.75</v>
      </c>
      <c r="Y64" s="13">
        <v>54.3</v>
      </c>
      <c r="Z64" s="13">
        <v>53</v>
      </c>
      <c r="AA64" s="13">
        <v>53.46</v>
      </c>
      <c r="AB64" s="140">
        <v>358400</v>
      </c>
      <c r="AC64" s="13">
        <v>53.35</v>
      </c>
      <c r="AD64" s="2">
        <f t="shared" si="0"/>
        <v>1.2999999999999972</v>
      </c>
      <c r="AE64" s="201">
        <f t="shared" si="1"/>
        <v>-1.4955686853766581E-2</v>
      </c>
    </row>
    <row r="65" spans="15:31" x14ac:dyDescent="0.25">
      <c r="O65" s="49"/>
      <c r="W65" s="196">
        <v>42192</v>
      </c>
      <c r="X65" s="13">
        <v>54.78</v>
      </c>
      <c r="Y65" s="13">
        <v>54.78</v>
      </c>
      <c r="Z65" s="13">
        <v>53.22</v>
      </c>
      <c r="AA65" s="13">
        <v>54.27</v>
      </c>
      <c r="AB65" s="140">
        <v>386700</v>
      </c>
      <c r="AC65" s="13">
        <v>54.16</v>
      </c>
      <c r="AD65" s="2">
        <f t="shared" si="0"/>
        <v>1.5600000000000023</v>
      </c>
      <c r="AE65" s="201">
        <f t="shared" si="1"/>
        <v>-7.1494042163152693E-3</v>
      </c>
    </row>
    <row r="66" spans="15:31" x14ac:dyDescent="0.25">
      <c r="O66" s="49"/>
      <c r="W66" s="196">
        <v>42191</v>
      </c>
      <c r="X66" s="13">
        <v>54.5</v>
      </c>
      <c r="Y66" s="13">
        <v>55.31</v>
      </c>
      <c r="Z66" s="13">
        <v>54.28</v>
      </c>
      <c r="AA66" s="13">
        <v>54.66</v>
      </c>
      <c r="AB66" s="140">
        <v>399700</v>
      </c>
      <c r="AC66" s="13">
        <v>54.55</v>
      </c>
      <c r="AD66" s="2">
        <f t="shared" si="0"/>
        <v>1.0300000000000011</v>
      </c>
      <c r="AE66" s="201">
        <f t="shared" si="1"/>
        <v>-2.5598829767782272E-3</v>
      </c>
    </row>
    <row r="67" spans="15:31" x14ac:dyDescent="0.25">
      <c r="W67" s="196">
        <v>42187</v>
      </c>
      <c r="X67" s="13">
        <v>55.16</v>
      </c>
      <c r="Y67" s="13">
        <v>55.22</v>
      </c>
      <c r="Z67" s="13">
        <v>54.59</v>
      </c>
      <c r="AA67" s="13">
        <v>54.8</v>
      </c>
      <c r="AB67" s="140">
        <v>359100</v>
      </c>
      <c r="AC67" s="13">
        <v>54.69</v>
      </c>
      <c r="AD67" s="2">
        <f t="shared" ref="AD67:AD69" si="3">Y67-Z67</f>
        <v>0.62999999999999545</v>
      </c>
      <c r="AE67" s="201">
        <f t="shared" ref="AE67:AE69" si="4">AC67/AC68-1</f>
        <v>-3.4620991253645483E-3</v>
      </c>
    </row>
    <row r="68" spans="15:31" x14ac:dyDescent="0.25">
      <c r="W68" s="196">
        <v>42186</v>
      </c>
      <c r="X68" s="13">
        <v>55.59</v>
      </c>
      <c r="Y68" s="13">
        <v>55.59</v>
      </c>
      <c r="Z68" s="13">
        <v>54.9</v>
      </c>
      <c r="AA68" s="13">
        <v>54.99</v>
      </c>
      <c r="AB68" s="140">
        <v>419500</v>
      </c>
      <c r="AC68" s="13">
        <v>54.88</v>
      </c>
      <c r="AD68" s="2">
        <f t="shared" si="3"/>
        <v>0.69000000000000483</v>
      </c>
      <c r="AE68" s="201" t="e">
        <f t="shared" si="4"/>
        <v>#DIV/0!</v>
      </c>
    </row>
    <row r="69" spans="15:31" x14ac:dyDescent="0.25">
      <c r="W69" s="13" t="s">
        <v>153</v>
      </c>
      <c r="X69" s="13"/>
      <c r="Y69" s="13"/>
      <c r="Z69" s="13"/>
      <c r="AA69" s="13"/>
      <c r="AB69" s="13"/>
      <c r="AC69" s="13"/>
      <c r="AD69" s="2">
        <f t="shared" si="3"/>
        <v>0</v>
      </c>
      <c r="AE69" s="201" t="e">
        <f t="shared" si="4"/>
        <v>#DIV/0!</v>
      </c>
    </row>
  </sheetData>
  <mergeCells count="1">
    <mergeCell ref="O42:P42"/>
  </mergeCells>
  <conditionalFormatting sqref="Q7">
    <cfRule type="expression" dxfId="19" priority="9">
      <formula>Q7&gt;0</formula>
    </cfRule>
    <cfRule type="expression" dxfId="18" priority="10">
      <formula>Q7&lt;0</formula>
    </cfRule>
  </conditionalFormatting>
  <conditionalFormatting sqref="O43:O63">
    <cfRule type="colorScale" priority="7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P43:P63">
    <cfRule type="colorScale" priority="6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Q46:Q63">
    <cfRule type="colorScale" priority="5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AD1:AD69">
    <cfRule type="dataBar" priority="2">
      <dataBar>
        <cfvo type="min"/>
        <cfvo type="max"/>
        <color rgb="FFFF555A"/>
      </dataBar>
      <extLst>
        <ext xmlns:x14="http://schemas.microsoft.com/office/spreadsheetml/2009/9/main" uri="{B025F937-C7B1-47D3-B67F-A62EFF666E3E}">
          <x14:id>{D5F4DB07-56F7-435B-AEA4-00C6411CBA25}</x14:id>
        </ext>
      </extLst>
    </cfRule>
  </conditionalFormatting>
  <conditionalFormatting sqref="AE1:AE69">
    <cfRule type="iconSet" priority="1">
      <iconSet iconSet="3Arrows">
        <cfvo type="percent" val="0"/>
        <cfvo type="num" val="0"/>
        <cfvo type="num" val="0"/>
      </iconSet>
    </cfRule>
  </conditionalFormatting>
  <hyperlinks>
    <hyperlink ref="A3" location="ACTIVE!A1" display="Back"/>
  </hyperlinks>
  <pageMargins left="0.7" right="0.7" top="0.75" bottom="0.75" header="0.3" footer="0.3"/>
  <drawing r:id="rId1"/>
  <extLst>
    <ext xmlns:x14="http://schemas.microsoft.com/office/spreadsheetml/2009/9/main" uri="{78C0D931-6437-407d-A8EE-F0AAD7539E65}">
      <x14:conditionalFormattings>
        <x14:conditionalFormatting xmlns:xm="http://schemas.microsoft.com/office/excel/2006/main">
          <x14:cfRule type="dataBar" id="{D5F4DB07-56F7-435B-AEA4-00C6411CBA25}">
            <x14:dataBar minLength="0" maxLength="100" border="1" negativeBarBorderColorSameAsPositive="0">
              <x14:cfvo type="autoMin"/>
              <x14:cfvo type="autoMax"/>
              <x14:borderColor rgb="FFFF555A"/>
              <x14:negativeFillColor rgb="FFFF0000"/>
              <x14:negativeBorderColor rgb="FFFF0000"/>
              <x14:axisColor rgb="FF000000"/>
            </x14:dataBar>
          </x14:cfRule>
          <xm:sqref>AD1:AD69</xm:sqref>
        </x14:conditionalFormatting>
      </x14:conditionalFormattings>
    </ext>
  </extLst>
</worksheet>
</file>

<file path=xl/worksheets/sheet2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4"/>
  <dimension ref="A1:AE69"/>
  <sheetViews>
    <sheetView workbookViewId="0">
      <pane ySplit="1" topLeftCell="A2" activePane="bottomLeft" state="frozen"/>
      <selection activeCell="A2" sqref="A2"/>
      <selection pane="bottomLeft" activeCell="A3" sqref="A3"/>
    </sheetView>
  </sheetViews>
  <sheetFormatPr defaultRowHeight="15" x14ac:dyDescent="0.25"/>
  <cols>
    <col min="4" max="6" width="9.140625" style="2"/>
    <col min="20" max="20" width="18.5703125" bestFit="1" customWidth="1"/>
    <col min="21" max="21" width="35" bestFit="1" customWidth="1"/>
    <col min="23" max="23" width="12.7109375" customWidth="1"/>
    <col min="24" max="24" width="8.140625" customWidth="1"/>
    <col min="25" max="27" width="6" bestFit="1" customWidth="1"/>
    <col min="28" max="28" width="10.140625" bestFit="1" customWidth="1"/>
    <col min="29" max="29" width="10.28515625" bestFit="1" customWidth="1"/>
    <col min="30" max="30" width="12.140625" customWidth="1"/>
    <col min="31" max="31" width="12.42578125" customWidth="1"/>
  </cols>
  <sheetData>
    <row r="1" spans="1:31" s="15" customFormat="1" x14ac:dyDescent="0.25">
      <c r="A1" s="15" t="s">
        <v>1</v>
      </c>
      <c r="B1" s="15" t="s">
        <v>2</v>
      </c>
      <c r="C1" s="15" t="s">
        <v>4</v>
      </c>
      <c r="D1" s="26" t="s">
        <v>5</v>
      </c>
      <c r="E1" s="26"/>
      <c r="F1" s="26" t="s">
        <v>60</v>
      </c>
      <c r="G1" s="15" t="s">
        <v>3</v>
      </c>
      <c r="H1" s="15" t="s">
        <v>6</v>
      </c>
      <c r="I1" s="15" t="s">
        <v>7</v>
      </c>
      <c r="K1" s="15" t="s">
        <v>61</v>
      </c>
      <c r="L1" s="15" t="s">
        <v>82</v>
      </c>
      <c r="M1" s="15" t="s">
        <v>38</v>
      </c>
      <c r="T1" s="15" t="s">
        <v>72</v>
      </c>
      <c r="W1" s="138" t="s">
        <v>145</v>
      </c>
      <c r="X1" s="138" t="s">
        <v>146</v>
      </c>
      <c r="Y1" s="138" t="s">
        <v>147</v>
      </c>
      <c r="Z1" s="138" t="s">
        <v>148</v>
      </c>
      <c r="AA1" s="138" t="s">
        <v>149</v>
      </c>
      <c r="AB1" s="138" t="s">
        <v>150</v>
      </c>
      <c r="AC1" s="138" t="s">
        <v>151</v>
      </c>
      <c r="AD1" s="15" t="s">
        <v>221</v>
      </c>
      <c r="AE1" s="15" t="s">
        <v>223</v>
      </c>
    </row>
    <row r="2" spans="1:31" x14ac:dyDescent="0.25">
      <c r="A2" s="6" t="s">
        <v>56</v>
      </c>
      <c r="B2" s="273">
        <v>42220</v>
      </c>
      <c r="C2" s="164">
        <v>40</v>
      </c>
      <c r="D2" s="165">
        <v>31.78</v>
      </c>
      <c r="E2" s="165"/>
      <c r="F2" s="165">
        <f>C2*D2</f>
        <v>1271.2</v>
      </c>
      <c r="G2" s="1">
        <v>42235</v>
      </c>
      <c r="H2" s="8">
        <v>100</v>
      </c>
      <c r="I2" s="19">
        <v>31.5</v>
      </c>
      <c r="J2" s="8">
        <v>0.06</v>
      </c>
      <c r="K2" s="8">
        <f>H2*I2-J2</f>
        <v>3149.94</v>
      </c>
      <c r="L2" s="1">
        <v>42276</v>
      </c>
      <c r="M2" s="3">
        <v>14.4</v>
      </c>
      <c r="O2" s="15" t="s">
        <v>57</v>
      </c>
      <c r="Q2">
        <f>C9-H9</f>
        <v>0</v>
      </c>
      <c r="T2" s="258">
        <v>42298</v>
      </c>
      <c r="U2" t="s">
        <v>266</v>
      </c>
      <c r="W2" s="196">
        <v>42279</v>
      </c>
      <c r="X2" s="13">
        <v>30.2</v>
      </c>
      <c r="Y2" s="13">
        <v>31.76</v>
      </c>
      <c r="Z2" s="13">
        <v>30.16</v>
      </c>
      <c r="AA2" s="13">
        <v>31.73</v>
      </c>
      <c r="AB2" s="140">
        <v>16257500</v>
      </c>
      <c r="AC2" s="13">
        <v>31.73</v>
      </c>
      <c r="AD2" s="2">
        <f>Y2-Z2</f>
        <v>1.6000000000000014</v>
      </c>
      <c r="AE2" s="201">
        <f>AC2/AC3-1</f>
        <v>3.4561460710792247E-2</v>
      </c>
    </row>
    <row r="3" spans="1:31" x14ac:dyDescent="0.25">
      <c r="A3" s="28" t="s">
        <v>75</v>
      </c>
      <c r="B3" s="273"/>
      <c r="C3" s="8">
        <v>60</v>
      </c>
      <c r="D3" s="19">
        <v>31.78</v>
      </c>
      <c r="E3" s="19"/>
      <c r="F3" s="19">
        <f>C3*D3</f>
        <v>1906.8000000000002</v>
      </c>
      <c r="G3" s="1">
        <v>42284</v>
      </c>
      <c r="H3" s="164">
        <v>40</v>
      </c>
      <c r="I3" s="164">
        <v>31.55</v>
      </c>
      <c r="J3" s="164">
        <v>0.02</v>
      </c>
      <c r="K3" s="164">
        <f>H3*I3-J3</f>
        <v>1261.98</v>
      </c>
      <c r="O3" s="15" t="s">
        <v>58</v>
      </c>
      <c r="Q3" s="2">
        <f>IF(Q2=0, Q4, (F9-K9-M9)/Q2)</f>
        <v>31.73</v>
      </c>
      <c r="T3" t="s">
        <v>95</v>
      </c>
      <c r="W3" s="196">
        <v>42278</v>
      </c>
      <c r="X3" s="13">
        <v>30.29</v>
      </c>
      <c r="Y3" s="13">
        <v>30.75</v>
      </c>
      <c r="Z3" s="13">
        <v>29.98</v>
      </c>
      <c r="AA3" s="13">
        <v>30.67</v>
      </c>
      <c r="AB3" s="140">
        <v>18098300</v>
      </c>
      <c r="AC3" s="13">
        <v>30.67</v>
      </c>
      <c r="AD3" s="2">
        <f t="shared" ref="AD3:AD66" si="0">Y3-Z3</f>
        <v>0.76999999999999957</v>
      </c>
      <c r="AE3" s="201">
        <f t="shared" ref="AE3:AE66" si="1">AC3/AC4-1</f>
        <v>2.1652231845436409E-2</v>
      </c>
    </row>
    <row r="4" spans="1:31" x14ac:dyDescent="0.25">
      <c r="B4" s="1">
        <v>42221</v>
      </c>
      <c r="C4" s="8">
        <v>10</v>
      </c>
      <c r="D4" s="19">
        <v>31.45</v>
      </c>
      <c r="E4" s="19"/>
      <c r="F4" s="19">
        <f>C4*D4</f>
        <v>314.5</v>
      </c>
      <c r="O4" s="15" t="s">
        <v>66</v>
      </c>
      <c r="Q4" s="78">
        <v>31.73</v>
      </c>
      <c r="W4" s="196">
        <v>42277</v>
      </c>
      <c r="X4" s="13">
        <v>29.62</v>
      </c>
      <c r="Y4" s="13">
        <v>30.1</v>
      </c>
      <c r="Z4" s="13">
        <v>29.38</v>
      </c>
      <c r="AA4" s="13">
        <v>30.02</v>
      </c>
      <c r="AB4" s="140">
        <v>18674300</v>
      </c>
      <c r="AC4" s="13">
        <v>30.02</v>
      </c>
      <c r="AD4" s="2">
        <f t="shared" si="0"/>
        <v>0.72000000000000242</v>
      </c>
      <c r="AE4" s="201">
        <f t="shared" si="1"/>
        <v>2.984562607204122E-2</v>
      </c>
    </row>
    <row r="5" spans="1:31" x14ac:dyDescent="0.25">
      <c r="B5" s="1">
        <v>42233</v>
      </c>
      <c r="C5" s="8">
        <v>30</v>
      </c>
      <c r="D5" s="19">
        <v>29.9</v>
      </c>
      <c r="E5" s="19"/>
      <c r="F5" s="19">
        <f>C5*D5</f>
        <v>897</v>
      </c>
      <c r="O5" s="15" t="s">
        <v>67</v>
      </c>
      <c r="Q5" s="3">
        <f>Q4*Q2</f>
        <v>0</v>
      </c>
      <c r="W5" s="196">
        <v>42276</v>
      </c>
      <c r="X5" s="13">
        <v>28.66</v>
      </c>
      <c r="Y5" s="13">
        <v>29.29</v>
      </c>
      <c r="Z5" s="13">
        <v>28.38</v>
      </c>
      <c r="AA5" s="13">
        <v>29.15</v>
      </c>
      <c r="AB5" s="140">
        <v>17006800</v>
      </c>
      <c r="AC5" s="13">
        <v>29.15</v>
      </c>
      <c r="AD5" s="2">
        <f t="shared" si="0"/>
        <v>0.91000000000000014</v>
      </c>
      <c r="AE5" s="201">
        <f t="shared" si="1"/>
        <v>2.0658263305322055E-2</v>
      </c>
    </row>
    <row r="6" spans="1:31" x14ac:dyDescent="0.25">
      <c r="O6" s="15" t="s">
        <v>64</v>
      </c>
      <c r="Q6" s="2">
        <f>Q3*Q2</f>
        <v>0</v>
      </c>
      <c r="W6" s="196">
        <v>42275</v>
      </c>
      <c r="X6" s="13">
        <v>29.29</v>
      </c>
      <c r="Y6" s="13">
        <v>29.32</v>
      </c>
      <c r="Z6" s="13">
        <v>28.44</v>
      </c>
      <c r="AA6" s="13">
        <v>28.56</v>
      </c>
      <c r="AB6" s="140">
        <v>15518100</v>
      </c>
      <c r="AC6" s="13">
        <v>28.56</v>
      </c>
      <c r="AD6" s="2">
        <f t="shared" si="0"/>
        <v>0.87999999999999901</v>
      </c>
      <c r="AE6" s="201">
        <f t="shared" si="1"/>
        <v>-2.8901734104046284E-2</v>
      </c>
    </row>
    <row r="7" spans="1:31" ht="15.75" x14ac:dyDescent="0.25">
      <c r="O7" s="15" t="s">
        <v>65</v>
      </c>
      <c r="Q7" s="2">
        <f>IF(Q2=0, K9+M9-F9,Q5-Q6)</f>
        <v>36.819999999999709</v>
      </c>
      <c r="R7" s="219" t="s">
        <v>237</v>
      </c>
      <c r="W7" s="196">
        <v>42272</v>
      </c>
      <c r="X7" s="13">
        <v>29.79</v>
      </c>
      <c r="Y7" s="13">
        <v>29.84</v>
      </c>
      <c r="Z7" s="13">
        <v>29.23</v>
      </c>
      <c r="AA7" s="13">
        <v>29.41</v>
      </c>
      <c r="AB7" s="140">
        <v>13139100</v>
      </c>
      <c r="AC7" s="13">
        <v>29.41</v>
      </c>
      <c r="AD7" s="2">
        <f t="shared" si="0"/>
        <v>0.60999999999999943</v>
      </c>
      <c r="AE7" s="201">
        <f t="shared" si="1"/>
        <v>-1.0190217391304879E-3</v>
      </c>
    </row>
    <row r="8" spans="1:31" x14ac:dyDescent="0.25">
      <c r="W8" s="196">
        <v>42271</v>
      </c>
      <c r="X8" s="13">
        <v>29.41</v>
      </c>
      <c r="Y8" s="13">
        <v>29.51</v>
      </c>
      <c r="Z8" s="13">
        <v>28.77</v>
      </c>
      <c r="AA8" s="13">
        <v>29.44</v>
      </c>
      <c r="AB8" s="140">
        <v>19280700</v>
      </c>
      <c r="AC8" s="13">
        <v>29.44</v>
      </c>
      <c r="AD8" s="2">
        <f t="shared" si="0"/>
        <v>0.74000000000000199</v>
      </c>
      <c r="AE8" s="201">
        <f t="shared" si="1"/>
        <v>-9.421265141318913E-3</v>
      </c>
    </row>
    <row r="9" spans="1:31" x14ac:dyDescent="0.25">
      <c r="A9" s="27" t="s">
        <v>87</v>
      </c>
      <c r="B9" s="16"/>
      <c r="C9" s="16">
        <f>SUM(C2:C8)</f>
        <v>140</v>
      </c>
      <c r="D9" s="17"/>
      <c r="E9" s="17"/>
      <c r="F9" s="17">
        <f>SUM(F2:F8)</f>
        <v>4389.5</v>
      </c>
      <c r="G9" s="16"/>
      <c r="H9" s="16">
        <f>SUM(H2:H5)</f>
        <v>140</v>
      </c>
      <c r="I9" s="16"/>
      <c r="J9" s="16"/>
      <c r="K9" s="16">
        <f>SUM(K2:K5)</f>
        <v>4411.92</v>
      </c>
      <c r="L9" s="16"/>
      <c r="M9" s="17">
        <f t="shared" ref="M9" si="2">SUM(M2:M5)</f>
        <v>14.4</v>
      </c>
      <c r="W9" s="196">
        <v>42270</v>
      </c>
      <c r="X9" s="13">
        <v>30.01</v>
      </c>
      <c r="Y9" s="13">
        <v>30.14</v>
      </c>
      <c r="Z9" s="13">
        <v>29.59</v>
      </c>
      <c r="AA9" s="13">
        <v>29.72</v>
      </c>
      <c r="AB9" s="140">
        <v>11140600</v>
      </c>
      <c r="AC9" s="13">
        <v>29.72</v>
      </c>
      <c r="AD9" s="2">
        <f t="shared" si="0"/>
        <v>0.55000000000000071</v>
      </c>
      <c r="AE9" s="201">
        <f t="shared" si="1"/>
        <v>-1.0323010323010418E-2</v>
      </c>
    </row>
    <row r="10" spans="1:31" x14ac:dyDescent="0.25">
      <c r="W10" s="196">
        <v>42269</v>
      </c>
      <c r="X10" s="13">
        <v>29.42</v>
      </c>
      <c r="Y10" s="13">
        <v>30.06</v>
      </c>
      <c r="Z10" s="13">
        <v>29.41</v>
      </c>
      <c r="AA10" s="13">
        <v>30.03</v>
      </c>
      <c r="AB10" s="140">
        <v>16677700</v>
      </c>
      <c r="AC10" s="13">
        <v>30.03</v>
      </c>
      <c r="AD10" s="2">
        <f t="shared" si="0"/>
        <v>0.64999999999999858</v>
      </c>
      <c r="AE10" s="201">
        <f t="shared" si="1"/>
        <v>-1.9268451992161983E-2</v>
      </c>
    </row>
    <row r="11" spans="1:31" x14ac:dyDescent="0.25">
      <c r="W11" s="196">
        <v>42268</v>
      </c>
      <c r="X11" s="13">
        <v>30.67</v>
      </c>
      <c r="Y11" s="13">
        <v>30.96</v>
      </c>
      <c r="Z11" s="13">
        <v>30.38</v>
      </c>
      <c r="AA11" s="13">
        <v>30.62</v>
      </c>
      <c r="AB11" s="140">
        <v>14059700</v>
      </c>
      <c r="AC11" s="13">
        <v>30.62</v>
      </c>
      <c r="AD11" s="2">
        <f t="shared" si="0"/>
        <v>0.58000000000000185</v>
      </c>
      <c r="AE11" s="201">
        <f t="shared" si="1"/>
        <v>3.6053752867912792E-3</v>
      </c>
    </row>
    <row r="12" spans="1:31" x14ac:dyDescent="0.25">
      <c r="W12" s="196">
        <v>42265</v>
      </c>
      <c r="X12" s="13">
        <v>30.98</v>
      </c>
      <c r="Y12" s="13">
        <v>31.12</v>
      </c>
      <c r="Z12" s="13">
        <v>30.47</v>
      </c>
      <c r="AA12" s="13">
        <v>30.51</v>
      </c>
      <c r="AB12" s="140">
        <v>30809000</v>
      </c>
      <c r="AC12" s="13">
        <v>30.51</v>
      </c>
      <c r="AD12" s="2">
        <f t="shared" si="0"/>
        <v>0.65000000000000213</v>
      </c>
      <c r="AE12" s="201">
        <f t="shared" si="1"/>
        <v>-2.5550942190993187E-2</v>
      </c>
    </row>
    <row r="13" spans="1:31" x14ac:dyDescent="0.25">
      <c r="W13" s="196">
        <v>42264</v>
      </c>
      <c r="X13" s="13">
        <v>31.25</v>
      </c>
      <c r="Y13" s="13">
        <v>31.81</v>
      </c>
      <c r="Z13" s="13">
        <v>31.13</v>
      </c>
      <c r="AA13" s="13">
        <v>31.31</v>
      </c>
      <c r="AB13" s="140">
        <v>16393800</v>
      </c>
      <c r="AC13" s="13">
        <v>31.31</v>
      </c>
      <c r="AD13" s="2">
        <f t="shared" si="0"/>
        <v>0.67999999999999972</v>
      </c>
      <c r="AE13" s="201">
        <f t="shared" si="1"/>
        <v>3.5256410256410131E-3</v>
      </c>
    </row>
    <row r="14" spans="1:31" x14ac:dyDescent="0.25">
      <c r="W14" s="196">
        <v>42263</v>
      </c>
      <c r="X14" s="13">
        <v>31.08</v>
      </c>
      <c r="Y14" s="13">
        <v>31.57</v>
      </c>
      <c r="Z14" s="13">
        <v>30.92</v>
      </c>
      <c r="AA14" s="13">
        <v>31.2</v>
      </c>
      <c r="AB14" s="140">
        <v>17026400</v>
      </c>
      <c r="AC14" s="13">
        <v>31.2</v>
      </c>
      <c r="AD14" s="2">
        <f t="shared" si="0"/>
        <v>0.64999999999999858</v>
      </c>
      <c r="AE14" s="201">
        <f t="shared" si="1"/>
        <v>6.776379477250849E-3</v>
      </c>
    </row>
    <row r="15" spans="1:31" x14ac:dyDescent="0.25">
      <c r="W15" s="196">
        <v>42262</v>
      </c>
      <c r="X15" s="13">
        <v>30.77</v>
      </c>
      <c r="Y15" s="13">
        <v>31.55</v>
      </c>
      <c r="Z15" s="13">
        <v>30.77</v>
      </c>
      <c r="AA15" s="13">
        <v>30.99</v>
      </c>
      <c r="AB15" s="140">
        <v>22161900</v>
      </c>
      <c r="AC15" s="13">
        <v>30.99</v>
      </c>
      <c r="AD15" s="2">
        <f t="shared" si="0"/>
        <v>0.78000000000000114</v>
      </c>
      <c r="AE15" s="201">
        <f t="shared" si="1"/>
        <v>8.7890625E-3</v>
      </c>
    </row>
    <row r="16" spans="1:31" x14ac:dyDescent="0.25">
      <c r="W16" s="196">
        <v>42261</v>
      </c>
      <c r="X16" s="13">
        <v>30.11</v>
      </c>
      <c r="Y16" s="13">
        <v>30.77</v>
      </c>
      <c r="Z16" s="13">
        <v>30.06</v>
      </c>
      <c r="AA16" s="13">
        <v>30.72</v>
      </c>
      <c r="AB16" s="140">
        <v>20126200</v>
      </c>
      <c r="AC16" s="13">
        <v>30.72</v>
      </c>
      <c r="AD16" s="2">
        <f t="shared" si="0"/>
        <v>0.71000000000000085</v>
      </c>
      <c r="AE16" s="201">
        <f t="shared" si="1"/>
        <v>1.8905472636815857E-2</v>
      </c>
    </row>
    <row r="17" spans="23:31" x14ac:dyDescent="0.25">
      <c r="W17" s="196">
        <v>42258</v>
      </c>
      <c r="X17" s="13">
        <v>30.01</v>
      </c>
      <c r="Y17" s="13">
        <v>30.2</v>
      </c>
      <c r="Z17" s="13">
        <v>29.58</v>
      </c>
      <c r="AA17" s="13">
        <v>30.15</v>
      </c>
      <c r="AB17" s="140">
        <v>15260200</v>
      </c>
      <c r="AC17" s="13">
        <v>30.15</v>
      </c>
      <c r="AD17" s="2">
        <f t="shared" si="0"/>
        <v>0.62000000000000099</v>
      </c>
      <c r="AE17" s="201">
        <f t="shared" si="1"/>
        <v>4.9999999999998934E-3</v>
      </c>
    </row>
    <row r="18" spans="23:31" x14ac:dyDescent="0.25">
      <c r="W18" s="196">
        <v>42257</v>
      </c>
      <c r="X18" s="13">
        <v>29.19</v>
      </c>
      <c r="Y18" s="13">
        <v>30.47</v>
      </c>
      <c r="Z18" s="13">
        <v>29.19</v>
      </c>
      <c r="AA18" s="13">
        <v>30</v>
      </c>
      <c r="AB18" s="140">
        <v>18350400</v>
      </c>
      <c r="AC18" s="13">
        <v>30</v>
      </c>
      <c r="AD18" s="2">
        <f t="shared" si="0"/>
        <v>1.2799999999999976</v>
      </c>
      <c r="AE18" s="201" t="e">
        <f t="shared" si="1"/>
        <v>#DIV/0!</v>
      </c>
    </row>
    <row r="19" spans="23:31" x14ac:dyDescent="0.25">
      <c r="W19" s="196">
        <v>42257</v>
      </c>
      <c r="X19" s="13" t="s">
        <v>319</v>
      </c>
      <c r="Y19" s="13"/>
      <c r="Z19" s="13"/>
      <c r="AA19" s="13"/>
      <c r="AB19" s="13"/>
      <c r="AC19" s="13"/>
      <c r="AD19" s="2">
        <f t="shared" si="0"/>
        <v>0</v>
      </c>
      <c r="AE19" s="201">
        <f t="shared" si="1"/>
        <v>-1</v>
      </c>
    </row>
    <row r="20" spans="23:31" x14ac:dyDescent="0.25">
      <c r="W20" s="196">
        <v>42256</v>
      </c>
      <c r="X20" s="13">
        <v>30.2</v>
      </c>
      <c r="Y20" s="13">
        <v>30.4</v>
      </c>
      <c r="Z20" s="13">
        <v>29.52</v>
      </c>
      <c r="AA20" s="13">
        <v>29.62</v>
      </c>
      <c r="AB20" s="140">
        <v>15747800</v>
      </c>
      <c r="AC20" s="13">
        <v>29.26</v>
      </c>
      <c r="AD20" s="2">
        <f t="shared" si="0"/>
        <v>0.87999999999999901</v>
      </c>
      <c r="AE20" s="201">
        <f t="shared" si="1"/>
        <v>-8.8075880758806679E-3</v>
      </c>
    </row>
    <row r="21" spans="23:31" x14ac:dyDescent="0.25">
      <c r="W21" s="196">
        <v>42255</v>
      </c>
      <c r="X21" s="13">
        <v>29.5</v>
      </c>
      <c r="Y21" s="13">
        <v>29.94</v>
      </c>
      <c r="Z21" s="13">
        <v>29.5</v>
      </c>
      <c r="AA21" s="13">
        <v>29.88</v>
      </c>
      <c r="AB21" s="140">
        <v>19298900</v>
      </c>
      <c r="AC21" s="13">
        <v>29.52</v>
      </c>
      <c r="AD21" s="2">
        <f t="shared" si="0"/>
        <v>0.44000000000000128</v>
      </c>
      <c r="AE21" s="201">
        <f t="shared" si="1"/>
        <v>3.4700315457413256E-2</v>
      </c>
    </row>
    <row r="22" spans="23:31" x14ac:dyDescent="0.25">
      <c r="W22" s="196">
        <v>42251</v>
      </c>
      <c r="X22" s="13">
        <v>28.78</v>
      </c>
      <c r="Y22" s="13">
        <v>29.04</v>
      </c>
      <c r="Z22" s="13">
        <v>28.57</v>
      </c>
      <c r="AA22" s="13">
        <v>28.88</v>
      </c>
      <c r="AB22" s="140">
        <v>13435300</v>
      </c>
      <c r="AC22" s="13">
        <v>28.53</v>
      </c>
      <c r="AD22" s="2">
        <f t="shared" si="0"/>
        <v>0.46999999999999886</v>
      </c>
      <c r="AE22" s="201">
        <f t="shared" si="1"/>
        <v>-7.9972183588317147E-3</v>
      </c>
    </row>
    <row r="23" spans="23:31" x14ac:dyDescent="0.25">
      <c r="W23" s="196">
        <v>42250</v>
      </c>
      <c r="X23" s="13">
        <v>29.38</v>
      </c>
      <c r="Y23" s="13">
        <v>29.71</v>
      </c>
      <c r="Z23" s="13">
        <v>29.02</v>
      </c>
      <c r="AA23" s="13">
        <v>29.11</v>
      </c>
      <c r="AB23" s="140">
        <v>11504200</v>
      </c>
      <c r="AC23" s="13">
        <v>28.76</v>
      </c>
      <c r="AD23" s="2">
        <f t="shared" si="0"/>
        <v>0.69000000000000128</v>
      </c>
      <c r="AE23" s="201">
        <f t="shared" si="1"/>
        <v>-3.1195840554593124E-3</v>
      </c>
    </row>
    <row r="24" spans="23:31" x14ac:dyDescent="0.25">
      <c r="W24" s="196">
        <v>42249</v>
      </c>
      <c r="X24" s="13">
        <v>29.01</v>
      </c>
      <c r="Y24" s="13">
        <v>29.22</v>
      </c>
      <c r="Z24" s="13">
        <v>28.62</v>
      </c>
      <c r="AA24" s="13">
        <v>29.21</v>
      </c>
      <c r="AB24" s="140">
        <v>10776300</v>
      </c>
      <c r="AC24" s="13">
        <v>28.85</v>
      </c>
      <c r="AD24" s="2">
        <f t="shared" si="0"/>
        <v>0.59999999999999787</v>
      </c>
      <c r="AE24" s="201">
        <f t="shared" si="1"/>
        <v>1.9794980558501374E-2</v>
      </c>
    </row>
    <row r="25" spans="23:31" x14ac:dyDescent="0.25">
      <c r="W25" s="196">
        <v>42248</v>
      </c>
      <c r="X25" s="13">
        <v>29.18</v>
      </c>
      <c r="Y25" s="13">
        <v>29.37</v>
      </c>
      <c r="Z25" s="13">
        <v>28.4</v>
      </c>
      <c r="AA25" s="13">
        <v>28.64</v>
      </c>
      <c r="AB25" s="140">
        <v>16687400</v>
      </c>
      <c r="AC25" s="13">
        <v>28.29</v>
      </c>
      <c r="AD25" s="2">
        <f t="shared" si="0"/>
        <v>0.97000000000000242</v>
      </c>
      <c r="AE25" s="201">
        <f t="shared" si="1"/>
        <v>-2.7166437414030242E-2</v>
      </c>
    </row>
    <row r="26" spans="23:31" x14ac:dyDescent="0.25">
      <c r="W26" s="196">
        <v>42247</v>
      </c>
      <c r="X26" s="13">
        <v>29.09</v>
      </c>
      <c r="Y26" s="13">
        <v>29.69</v>
      </c>
      <c r="Z26" s="13">
        <v>29.02</v>
      </c>
      <c r="AA26" s="13">
        <v>29.44</v>
      </c>
      <c r="AB26" s="140">
        <v>16283900</v>
      </c>
      <c r="AC26" s="13">
        <v>29.08</v>
      </c>
      <c r="AD26" s="2">
        <f t="shared" si="0"/>
        <v>0.67000000000000171</v>
      </c>
      <c r="AE26" s="201">
        <f t="shared" si="1"/>
        <v>1.5008726003490347E-2</v>
      </c>
    </row>
    <row r="27" spans="23:31" x14ac:dyDescent="0.25">
      <c r="W27" s="196">
        <v>42244</v>
      </c>
      <c r="X27" s="13">
        <v>28.6</v>
      </c>
      <c r="Y27" s="13">
        <v>29.14</v>
      </c>
      <c r="Z27" s="13">
        <v>28.53</v>
      </c>
      <c r="AA27" s="13">
        <v>29</v>
      </c>
      <c r="AB27" s="140">
        <v>15167300</v>
      </c>
      <c r="AC27" s="13">
        <v>28.65</v>
      </c>
      <c r="AD27" s="2">
        <f t="shared" si="0"/>
        <v>0.60999999999999943</v>
      </c>
      <c r="AE27" s="201">
        <f t="shared" si="1"/>
        <v>1.4877789585547196E-2</v>
      </c>
    </row>
    <row r="28" spans="23:31" x14ac:dyDescent="0.25">
      <c r="W28" s="196">
        <v>42243</v>
      </c>
      <c r="X28" s="13">
        <v>28.52</v>
      </c>
      <c r="Y28" s="13">
        <v>28.82</v>
      </c>
      <c r="Z28" s="13">
        <v>28.02</v>
      </c>
      <c r="AA28" s="13">
        <v>28.58</v>
      </c>
      <c r="AB28" s="140">
        <v>28498900</v>
      </c>
      <c r="AC28" s="13">
        <v>28.23</v>
      </c>
      <c r="AD28" s="2">
        <f t="shared" si="0"/>
        <v>0.80000000000000071</v>
      </c>
      <c r="AE28" s="201">
        <f t="shared" si="1"/>
        <v>1.6930835734870309E-2</v>
      </c>
    </row>
    <row r="29" spans="23:31" x14ac:dyDescent="0.25">
      <c r="W29" s="196">
        <v>42242</v>
      </c>
      <c r="X29" s="13">
        <v>27.62</v>
      </c>
      <c r="Y29" s="13">
        <v>28.2</v>
      </c>
      <c r="Z29" s="13">
        <v>26.9</v>
      </c>
      <c r="AA29" s="13">
        <v>28.1</v>
      </c>
      <c r="AB29" s="140">
        <v>27717300</v>
      </c>
      <c r="AC29" s="13">
        <v>27.76</v>
      </c>
      <c r="AD29" s="2">
        <f t="shared" si="0"/>
        <v>1.3000000000000007</v>
      </c>
      <c r="AE29" s="201">
        <f t="shared" si="1"/>
        <v>3.0055658627087256E-2</v>
      </c>
    </row>
    <row r="30" spans="23:31" x14ac:dyDescent="0.25">
      <c r="W30" s="196">
        <v>42241</v>
      </c>
      <c r="X30" s="13">
        <v>29.2</v>
      </c>
      <c r="Y30" s="13">
        <v>29.2</v>
      </c>
      <c r="Z30" s="13">
        <v>27.28</v>
      </c>
      <c r="AA30" s="13">
        <v>27.28</v>
      </c>
      <c r="AB30" s="140">
        <v>19966200</v>
      </c>
      <c r="AC30" s="13">
        <v>26.95</v>
      </c>
      <c r="AD30" s="2">
        <f t="shared" si="0"/>
        <v>1.9199999999999982</v>
      </c>
      <c r="AE30" s="201">
        <f t="shared" si="1"/>
        <v>-1.8572469045884943E-2</v>
      </c>
    </row>
    <row r="31" spans="23:31" x14ac:dyDescent="0.25">
      <c r="W31" s="196">
        <v>42240</v>
      </c>
      <c r="X31" s="13">
        <v>27.3</v>
      </c>
      <c r="Y31" s="13">
        <v>28.18</v>
      </c>
      <c r="Z31" s="13">
        <v>24.62</v>
      </c>
      <c r="AA31" s="13">
        <v>27.8</v>
      </c>
      <c r="AB31" s="140">
        <v>35740400</v>
      </c>
      <c r="AC31" s="13">
        <v>27.46</v>
      </c>
      <c r="AD31" s="2">
        <f t="shared" si="0"/>
        <v>3.5599999999999987</v>
      </c>
      <c r="AE31" s="201">
        <f t="shared" si="1"/>
        <v>-6.0875512995895997E-2</v>
      </c>
    </row>
    <row r="32" spans="23:31" x14ac:dyDescent="0.25">
      <c r="W32" s="196">
        <v>42237</v>
      </c>
      <c r="X32" s="13">
        <v>30.46</v>
      </c>
      <c r="Y32" s="13">
        <v>30.53</v>
      </c>
      <c r="Z32" s="13">
        <v>29.57</v>
      </c>
      <c r="AA32" s="13">
        <v>29.6</v>
      </c>
      <c r="AB32" s="140">
        <v>27542200</v>
      </c>
      <c r="AC32" s="13">
        <v>29.24</v>
      </c>
      <c r="AD32" s="2">
        <f t="shared" si="0"/>
        <v>0.96000000000000085</v>
      </c>
      <c r="AE32" s="201">
        <f t="shared" si="1"/>
        <v>-4.0367574663603523E-2</v>
      </c>
    </row>
    <row r="33" spans="4:31" x14ac:dyDescent="0.25">
      <c r="W33" s="196">
        <v>42236</v>
      </c>
      <c r="X33" s="13">
        <v>31.46</v>
      </c>
      <c r="Y33" s="13">
        <v>31.46</v>
      </c>
      <c r="Z33" s="13">
        <v>30.83</v>
      </c>
      <c r="AA33" s="13">
        <v>30.84</v>
      </c>
      <c r="AB33" s="140">
        <v>13352500</v>
      </c>
      <c r="AC33" s="13">
        <v>30.47</v>
      </c>
      <c r="AD33" s="2">
        <f t="shared" si="0"/>
        <v>0.63000000000000256</v>
      </c>
      <c r="AE33" s="201">
        <f t="shared" si="1"/>
        <v>-2.4959999999999982E-2</v>
      </c>
    </row>
    <row r="34" spans="4:31" x14ac:dyDescent="0.25">
      <c r="W34" s="196">
        <v>42235</v>
      </c>
      <c r="X34" s="13">
        <v>31.61</v>
      </c>
      <c r="Y34" s="13">
        <v>32.049999999999997</v>
      </c>
      <c r="Z34" s="13">
        <v>31.37</v>
      </c>
      <c r="AA34" s="13">
        <v>31.63</v>
      </c>
      <c r="AB34" s="140">
        <v>13919100</v>
      </c>
      <c r="AC34" s="13">
        <v>31.25</v>
      </c>
      <c r="AD34" s="2">
        <f t="shared" si="0"/>
        <v>0.67999999999999616</v>
      </c>
      <c r="AE34" s="201">
        <f t="shared" si="1"/>
        <v>-2.234993614304015E-3</v>
      </c>
    </row>
    <row r="35" spans="4:31" x14ac:dyDescent="0.25">
      <c r="W35" s="196">
        <v>42234</v>
      </c>
      <c r="X35" s="13">
        <v>31.41</v>
      </c>
      <c r="Y35" s="13">
        <v>31.77</v>
      </c>
      <c r="Z35" s="13">
        <v>31.34</v>
      </c>
      <c r="AA35" s="13">
        <v>31.71</v>
      </c>
      <c r="AB35" s="140">
        <v>9279800</v>
      </c>
      <c r="AC35" s="13">
        <v>31.32</v>
      </c>
      <c r="AD35" s="2">
        <f t="shared" si="0"/>
        <v>0.42999999999999972</v>
      </c>
      <c r="AE35" s="201">
        <f t="shared" si="1"/>
        <v>2.8818443804035088E-3</v>
      </c>
    </row>
    <row r="36" spans="4:31" x14ac:dyDescent="0.25">
      <c r="W36" s="196">
        <v>42233</v>
      </c>
      <c r="X36" s="13">
        <v>31.47</v>
      </c>
      <c r="Y36" s="13">
        <v>31.68</v>
      </c>
      <c r="Z36" s="13">
        <v>31.17</v>
      </c>
      <c r="AA36" s="13">
        <v>31.61</v>
      </c>
      <c r="AB36" s="140">
        <v>12057900</v>
      </c>
      <c r="AC36" s="13">
        <v>31.23</v>
      </c>
      <c r="AD36" s="2">
        <f t="shared" si="0"/>
        <v>0.50999999999999801</v>
      </c>
      <c r="AE36" s="201">
        <f t="shared" si="1"/>
        <v>3.8572806171648377E-3</v>
      </c>
    </row>
    <row r="37" spans="4:31" x14ac:dyDescent="0.25">
      <c r="W37" s="196">
        <v>42230</v>
      </c>
      <c r="X37" s="13">
        <v>31.14</v>
      </c>
      <c r="Y37" s="13">
        <v>31.55</v>
      </c>
      <c r="Z37" s="13">
        <v>31.06</v>
      </c>
      <c r="AA37" s="13">
        <v>31.49</v>
      </c>
      <c r="AB37" s="140">
        <v>12222400</v>
      </c>
      <c r="AC37" s="13">
        <v>31.11</v>
      </c>
      <c r="AD37" s="2">
        <f t="shared" si="0"/>
        <v>0.49000000000000199</v>
      </c>
      <c r="AE37" s="201">
        <f t="shared" si="1"/>
        <v>1.4015645371577623E-2</v>
      </c>
    </row>
    <row r="38" spans="4:31" x14ac:dyDescent="0.25">
      <c r="W38" s="196">
        <v>42229</v>
      </c>
      <c r="X38" s="13">
        <v>30.87</v>
      </c>
      <c r="Y38" s="13">
        <v>31.25</v>
      </c>
      <c r="Z38" s="13">
        <v>30.81</v>
      </c>
      <c r="AA38" s="13">
        <v>31.06</v>
      </c>
      <c r="AB38" s="140">
        <v>20432400</v>
      </c>
      <c r="AC38" s="13">
        <v>30.68</v>
      </c>
      <c r="AD38" s="2">
        <f t="shared" si="0"/>
        <v>0.44000000000000128</v>
      </c>
      <c r="AE38" s="201">
        <f t="shared" si="1"/>
        <v>6.231551328304441E-3</v>
      </c>
    </row>
    <row r="39" spans="4:31" x14ac:dyDescent="0.25">
      <c r="W39" s="196">
        <v>42228</v>
      </c>
      <c r="X39" s="13">
        <v>30.43</v>
      </c>
      <c r="Y39" s="13">
        <v>31</v>
      </c>
      <c r="Z39" s="13">
        <v>29.79</v>
      </c>
      <c r="AA39" s="13">
        <v>30.87</v>
      </c>
      <c r="AB39" s="140">
        <v>23093600</v>
      </c>
      <c r="AC39" s="13">
        <v>30.49</v>
      </c>
      <c r="AD39" s="2">
        <f t="shared" si="0"/>
        <v>1.2100000000000009</v>
      </c>
      <c r="AE39" s="201">
        <f t="shared" si="1"/>
        <v>9.8489822718317299E-4</v>
      </c>
    </row>
    <row r="40" spans="4:31" x14ac:dyDescent="0.25">
      <c r="D40"/>
      <c r="E40"/>
      <c r="W40" s="196">
        <v>42227</v>
      </c>
      <c r="X40" s="13">
        <v>31.29</v>
      </c>
      <c r="Y40" s="13">
        <v>31.31</v>
      </c>
      <c r="Z40" s="13">
        <v>30.59</v>
      </c>
      <c r="AA40" s="13">
        <v>30.83</v>
      </c>
      <c r="AB40" s="140">
        <v>24340300</v>
      </c>
      <c r="AC40" s="13">
        <v>30.46</v>
      </c>
      <c r="AD40" s="2">
        <f t="shared" si="0"/>
        <v>0.71999999999999886</v>
      </c>
      <c r="AE40" s="201">
        <f t="shared" si="1"/>
        <v>-3.4548335974643463E-2</v>
      </c>
    </row>
    <row r="41" spans="4:31" ht="20.25" thickBot="1" x14ac:dyDescent="0.35">
      <c r="O41" s="272" t="s">
        <v>83</v>
      </c>
      <c r="P41" s="272"/>
      <c r="T41" s="136" t="s">
        <v>144</v>
      </c>
      <c r="W41" s="196">
        <v>42226</v>
      </c>
      <c r="X41" s="13">
        <v>31.95</v>
      </c>
      <c r="Y41" s="13">
        <v>32.25</v>
      </c>
      <c r="Z41" s="13">
        <v>31.86</v>
      </c>
      <c r="AA41" s="13">
        <v>31.94</v>
      </c>
      <c r="AB41" s="140">
        <v>11676400</v>
      </c>
      <c r="AC41" s="13">
        <v>31.55</v>
      </c>
      <c r="AD41" s="2">
        <f t="shared" si="0"/>
        <v>0.39000000000000057</v>
      </c>
      <c r="AE41" s="201">
        <f t="shared" si="1"/>
        <v>6.3795853269537073E-3</v>
      </c>
    </row>
    <row r="42" spans="4:31" ht="15.75" thickTop="1" x14ac:dyDescent="0.25">
      <c r="O42" s="128">
        <v>1.1000000000000001</v>
      </c>
      <c r="P42" s="128">
        <f>O42*$Q$4</f>
        <v>34.903000000000006</v>
      </c>
      <c r="Q42" s="2"/>
      <c r="T42" s="256" t="s">
        <v>126</v>
      </c>
      <c r="U42" s="256">
        <v>30.67</v>
      </c>
      <c r="W42" s="196">
        <v>42223</v>
      </c>
      <c r="X42" s="13">
        <v>32.090000000000003</v>
      </c>
      <c r="Y42" s="13">
        <v>32.14</v>
      </c>
      <c r="Z42" s="13">
        <v>31.6</v>
      </c>
      <c r="AA42" s="13">
        <v>31.74</v>
      </c>
      <c r="AB42" s="140">
        <v>12960000</v>
      </c>
      <c r="AC42" s="13">
        <v>31.35</v>
      </c>
      <c r="AD42" s="2">
        <f t="shared" si="0"/>
        <v>0.53999999999999915</v>
      </c>
      <c r="AE42" s="201">
        <f t="shared" si="1"/>
        <v>-3.8131553860819567E-3</v>
      </c>
    </row>
    <row r="43" spans="4:31" x14ac:dyDescent="0.25">
      <c r="O43" s="128">
        <v>1.0900000000000001</v>
      </c>
      <c r="P43" s="128">
        <f t="shared" ref="P43:P62" si="3">O43*$Q$4</f>
        <v>34.585700000000003</v>
      </c>
      <c r="Q43" s="2"/>
      <c r="T43" s="13" t="s">
        <v>127</v>
      </c>
      <c r="U43" s="13">
        <v>30.2</v>
      </c>
      <c r="W43" s="196">
        <v>42222</v>
      </c>
      <c r="X43" s="13">
        <v>31.59</v>
      </c>
      <c r="Y43" s="13">
        <v>31.93</v>
      </c>
      <c r="Z43" s="13">
        <v>31.14</v>
      </c>
      <c r="AA43" s="13">
        <v>31.86</v>
      </c>
      <c r="AB43" s="140">
        <v>19567900</v>
      </c>
      <c r="AC43" s="13">
        <v>31.47</v>
      </c>
      <c r="AD43" s="2">
        <f t="shared" si="0"/>
        <v>0.78999999999999915</v>
      </c>
      <c r="AE43" s="201">
        <f t="shared" si="1"/>
        <v>8.0076873798846648E-3</v>
      </c>
    </row>
    <row r="44" spans="4:31" x14ac:dyDescent="0.25">
      <c r="O44" s="128">
        <v>1.08</v>
      </c>
      <c r="P44" s="128">
        <f t="shared" si="3"/>
        <v>34.2684</v>
      </c>
      <c r="Q44" s="2"/>
      <c r="T44" s="13" t="s">
        <v>128</v>
      </c>
      <c r="U44" s="13" t="s">
        <v>312</v>
      </c>
      <c r="W44" s="196">
        <v>42221</v>
      </c>
      <c r="X44" s="13">
        <v>31.77</v>
      </c>
      <c r="Y44" s="13">
        <v>31.77</v>
      </c>
      <c r="Z44" s="13">
        <v>31.2</v>
      </c>
      <c r="AA44" s="13">
        <v>31.6</v>
      </c>
      <c r="AB44" s="140">
        <v>14403600</v>
      </c>
      <c r="AC44" s="13">
        <v>31.22</v>
      </c>
      <c r="AD44" s="2">
        <f t="shared" si="0"/>
        <v>0.57000000000000028</v>
      </c>
      <c r="AE44" s="201">
        <f t="shared" si="1"/>
        <v>2.5690430314706525E-3</v>
      </c>
    </row>
    <row r="45" spans="4:31" x14ac:dyDescent="0.25">
      <c r="O45" s="128">
        <v>1.07</v>
      </c>
      <c r="P45" s="128">
        <f t="shared" si="3"/>
        <v>33.951100000000004</v>
      </c>
      <c r="Q45" s="2"/>
      <c r="T45" s="13" t="s">
        <v>129</v>
      </c>
      <c r="U45" s="13" t="s">
        <v>313</v>
      </c>
      <c r="W45" s="196">
        <v>42220</v>
      </c>
      <c r="X45" s="13">
        <v>31.66</v>
      </c>
      <c r="Y45" s="13">
        <v>31.77</v>
      </c>
      <c r="Z45" s="13">
        <v>31.39</v>
      </c>
      <c r="AA45" s="13">
        <v>31.52</v>
      </c>
      <c r="AB45" s="140">
        <v>15105900</v>
      </c>
      <c r="AC45" s="13">
        <v>31.14</v>
      </c>
      <c r="AD45" s="2">
        <f t="shared" si="0"/>
        <v>0.37999999999999901</v>
      </c>
      <c r="AE45" s="201">
        <f t="shared" si="1"/>
        <v>-4.7938638542665002E-3</v>
      </c>
    </row>
    <row r="46" spans="4:31" x14ac:dyDescent="0.25">
      <c r="O46" s="128">
        <v>1.06</v>
      </c>
      <c r="P46" s="128">
        <f t="shared" si="3"/>
        <v>33.633800000000001</v>
      </c>
      <c r="Q46" s="2"/>
      <c r="T46" s="13" t="s">
        <v>130</v>
      </c>
      <c r="U46" s="13">
        <v>39.53</v>
      </c>
      <c r="W46" s="196">
        <v>42219</v>
      </c>
      <c r="X46" s="13">
        <v>31.79</v>
      </c>
      <c r="Y46" s="13">
        <v>31.89</v>
      </c>
      <c r="Z46" s="13">
        <v>31.31</v>
      </c>
      <c r="AA46" s="13">
        <v>31.68</v>
      </c>
      <c r="AB46" s="140">
        <v>14800600</v>
      </c>
      <c r="AC46" s="13">
        <v>31.29</v>
      </c>
      <c r="AD46" s="2">
        <f t="shared" si="0"/>
        <v>0.58000000000000185</v>
      </c>
      <c r="AE46" s="201">
        <f t="shared" si="1"/>
        <v>5.1397365884997548E-3</v>
      </c>
    </row>
    <row r="47" spans="4:31" x14ac:dyDescent="0.25">
      <c r="O47" s="128">
        <v>1.05</v>
      </c>
      <c r="P47" s="128">
        <f t="shared" si="3"/>
        <v>33.316500000000005</v>
      </c>
      <c r="Q47" s="2"/>
      <c r="T47" s="13" t="s">
        <v>131</v>
      </c>
      <c r="U47" s="13">
        <v>1.2578400000000001</v>
      </c>
      <c r="W47" s="196">
        <v>42216</v>
      </c>
      <c r="X47" s="13">
        <v>32.08</v>
      </c>
      <c r="Y47" s="13">
        <v>32.130000000000003</v>
      </c>
      <c r="Z47" s="13">
        <v>31.43</v>
      </c>
      <c r="AA47" s="13">
        <v>31.51</v>
      </c>
      <c r="AB47" s="140">
        <v>12399300</v>
      </c>
      <c r="AC47" s="13">
        <v>31.13</v>
      </c>
      <c r="AD47" s="2">
        <f t="shared" si="0"/>
        <v>0.70000000000000284</v>
      </c>
      <c r="AE47" s="201">
        <f t="shared" si="1"/>
        <v>-1.2373096446700482E-2</v>
      </c>
    </row>
    <row r="48" spans="4:31" x14ac:dyDescent="0.25">
      <c r="O48" s="128">
        <v>1.04</v>
      </c>
      <c r="P48" s="128">
        <f t="shared" si="3"/>
        <v>32.999200000000002</v>
      </c>
      <c r="Q48" s="2"/>
      <c r="T48" s="13" t="s">
        <v>132</v>
      </c>
      <c r="U48" s="13" t="s">
        <v>314</v>
      </c>
      <c r="W48" s="196">
        <v>42215</v>
      </c>
      <c r="X48" s="13">
        <v>31.89</v>
      </c>
      <c r="Y48" s="13">
        <v>32.049999999999997</v>
      </c>
      <c r="Z48" s="13">
        <v>31.75</v>
      </c>
      <c r="AA48" s="13">
        <v>31.91</v>
      </c>
      <c r="AB48" s="140">
        <v>10123300</v>
      </c>
      <c r="AC48" s="13">
        <v>31.52</v>
      </c>
      <c r="AD48" s="2">
        <f t="shared" si="0"/>
        <v>0.29999999999999716</v>
      </c>
      <c r="AE48" s="201">
        <f t="shared" si="1"/>
        <v>-1.2674271229403677E-3</v>
      </c>
    </row>
    <row r="49" spans="15:31" x14ac:dyDescent="0.25">
      <c r="O49" s="128">
        <v>1.03</v>
      </c>
      <c r="P49" s="128">
        <f t="shared" si="3"/>
        <v>32.681899999999999</v>
      </c>
      <c r="Q49" s="2"/>
      <c r="T49" s="13"/>
      <c r="U49" s="13"/>
      <c r="W49" s="196">
        <v>42214</v>
      </c>
      <c r="X49" s="13">
        <v>31.48</v>
      </c>
      <c r="Y49" s="13">
        <v>32.06</v>
      </c>
      <c r="Z49" s="13">
        <v>31.43</v>
      </c>
      <c r="AA49" s="13">
        <v>31.95</v>
      </c>
      <c r="AB49" s="140">
        <v>20632700</v>
      </c>
      <c r="AC49" s="13">
        <v>31.56</v>
      </c>
      <c r="AD49" s="2">
        <f t="shared" si="0"/>
        <v>0.63000000000000256</v>
      </c>
      <c r="AE49" s="201">
        <f t="shared" si="1"/>
        <v>2.0038784744667026E-2</v>
      </c>
    </row>
    <row r="50" spans="15:31" x14ac:dyDescent="0.25">
      <c r="O50" s="128">
        <v>1.02</v>
      </c>
      <c r="P50" s="128">
        <f t="shared" si="3"/>
        <v>32.364600000000003</v>
      </c>
      <c r="Q50" s="2"/>
      <c r="T50" s="13" t="s">
        <v>133</v>
      </c>
      <c r="U50" s="13" t="s">
        <v>315</v>
      </c>
      <c r="W50" s="196">
        <v>42213</v>
      </c>
      <c r="X50" s="13">
        <v>31.49</v>
      </c>
      <c r="Y50" s="13">
        <v>31.64</v>
      </c>
      <c r="Z50" s="13">
        <v>31.22</v>
      </c>
      <c r="AA50" s="13">
        <v>31.32</v>
      </c>
      <c r="AB50" s="140">
        <v>23184400</v>
      </c>
      <c r="AC50" s="13">
        <v>30.94</v>
      </c>
      <c r="AD50" s="2">
        <f t="shared" si="0"/>
        <v>0.42000000000000171</v>
      </c>
      <c r="AE50" s="201">
        <f t="shared" si="1"/>
        <v>8.8033909357678741E-3</v>
      </c>
    </row>
    <row r="51" spans="15:31" x14ac:dyDescent="0.25">
      <c r="O51" s="128">
        <v>1.01</v>
      </c>
      <c r="P51" s="128">
        <f t="shared" si="3"/>
        <v>32.0473</v>
      </c>
      <c r="Q51" s="2"/>
      <c r="T51" s="13" t="s">
        <v>134</v>
      </c>
      <c r="U51" s="13" t="s">
        <v>316</v>
      </c>
      <c r="W51" s="196">
        <v>42212</v>
      </c>
      <c r="X51" s="13">
        <v>30.95</v>
      </c>
      <c r="Y51" s="13">
        <v>31.32</v>
      </c>
      <c r="Z51" s="13">
        <v>30.6</v>
      </c>
      <c r="AA51" s="13">
        <v>31.05</v>
      </c>
      <c r="AB51" s="140">
        <v>23336100</v>
      </c>
      <c r="AC51" s="13">
        <v>30.67</v>
      </c>
      <c r="AD51" s="2">
        <f t="shared" si="0"/>
        <v>0.71999999999999886</v>
      </c>
      <c r="AE51" s="201">
        <f t="shared" si="1"/>
        <v>-3.2594524119944346E-4</v>
      </c>
    </row>
    <row r="52" spans="15:31" x14ac:dyDescent="0.25">
      <c r="O52" s="128">
        <v>1</v>
      </c>
      <c r="P52" s="128">
        <f t="shared" si="3"/>
        <v>31.73</v>
      </c>
      <c r="Q52" s="2"/>
      <c r="T52" s="13" t="s">
        <v>135</v>
      </c>
      <c r="U52" s="140">
        <v>16596611</v>
      </c>
      <c r="W52" s="196">
        <v>42209</v>
      </c>
      <c r="X52" s="13">
        <v>31.9</v>
      </c>
      <c r="Y52" s="13">
        <v>31.94</v>
      </c>
      <c r="Z52" s="13">
        <v>30.82</v>
      </c>
      <c r="AA52" s="13">
        <v>31.06</v>
      </c>
      <c r="AB52" s="140">
        <v>22967600</v>
      </c>
      <c r="AC52" s="13">
        <v>30.68</v>
      </c>
      <c r="AD52" s="2">
        <f t="shared" si="0"/>
        <v>1.120000000000001</v>
      </c>
      <c r="AE52" s="201">
        <f t="shared" si="1"/>
        <v>-1.4138817480719879E-2</v>
      </c>
    </row>
    <row r="53" spans="15:31" x14ac:dyDescent="0.25">
      <c r="O53" s="128">
        <v>0.99</v>
      </c>
      <c r="P53" s="128">
        <f t="shared" si="3"/>
        <v>31.412700000000001</v>
      </c>
      <c r="Q53" s="2"/>
      <c r="T53" s="13" t="s">
        <v>140</v>
      </c>
      <c r="U53" s="140">
        <v>18375600</v>
      </c>
      <c r="W53" s="196">
        <v>42208</v>
      </c>
      <c r="X53" s="13">
        <v>32.659999999999997</v>
      </c>
      <c r="Y53" s="13">
        <v>32.700000000000003</v>
      </c>
      <c r="Z53" s="13">
        <v>31.4</v>
      </c>
      <c r="AA53" s="13">
        <v>31.5</v>
      </c>
      <c r="AB53" s="140">
        <v>38967600</v>
      </c>
      <c r="AC53" s="13">
        <v>31.12</v>
      </c>
      <c r="AD53" s="2">
        <f t="shared" si="0"/>
        <v>1.3000000000000043</v>
      </c>
      <c r="AE53" s="201">
        <f t="shared" si="1"/>
        <v>3.9759438690277316E-2</v>
      </c>
    </row>
    <row r="54" spans="15:31" x14ac:dyDescent="0.25">
      <c r="O54" s="128">
        <v>0.98</v>
      </c>
      <c r="P54" s="128">
        <f t="shared" si="3"/>
        <v>31.095400000000001</v>
      </c>
      <c r="Q54" s="2"/>
      <c r="T54" s="13" t="s">
        <v>136</v>
      </c>
      <c r="U54" s="13" t="s">
        <v>317</v>
      </c>
      <c r="W54" s="196">
        <v>42207</v>
      </c>
      <c r="X54" s="13">
        <v>30.33</v>
      </c>
      <c r="Y54" s="13">
        <v>30.52</v>
      </c>
      <c r="Z54" s="13">
        <v>29.89</v>
      </c>
      <c r="AA54" s="13">
        <v>30.3</v>
      </c>
      <c r="AB54" s="140">
        <v>20867800</v>
      </c>
      <c r="AC54" s="13">
        <v>29.93</v>
      </c>
      <c r="AD54" s="2">
        <f t="shared" si="0"/>
        <v>0.62999999999999901</v>
      </c>
      <c r="AE54" s="201">
        <f t="shared" si="1"/>
        <v>-2.9980013324449883E-3</v>
      </c>
    </row>
    <row r="55" spans="15:31" x14ac:dyDescent="0.25">
      <c r="O55" s="128">
        <v>0.97</v>
      </c>
      <c r="P55" s="128">
        <f t="shared" si="3"/>
        <v>30.778099999999998</v>
      </c>
      <c r="T55" s="13" t="s">
        <v>141</v>
      </c>
      <c r="U55" s="13">
        <v>11.72</v>
      </c>
      <c r="W55" s="196">
        <v>42206</v>
      </c>
      <c r="X55" s="13">
        <v>30.51</v>
      </c>
      <c r="Y55" s="13">
        <v>30.56</v>
      </c>
      <c r="Z55" s="13">
        <v>30.32</v>
      </c>
      <c r="AA55" s="13">
        <v>30.39</v>
      </c>
      <c r="AB55" s="140">
        <v>23472100</v>
      </c>
      <c r="AC55" s="13">
        <v>30.02</v>
      </c>
      <c r="AD55" s="2">
        <f t="shared" si="0"/>
        <v>0.23999999999999844</v>
      </c>
      <c r="AE55" s="201">
        <f t="shared" si="1"/>
        <v>-3.6508463325588547E-3</v>
      </c>
    </row>
    <row r="56" spans="15:31" x14ac:dyDescent="0.25">
      <c r="O56" s="128">
        <v>0.96</v>
      </c>
      <c r="P56" s="128">
        <f t="shared" si="3"/>
        <v>30.460799999999999</v>
      </c>
      <c r="T56" s="13" t="s">
        <v>142</v>
      </c>
      <c r="U56" s="13">
        <v>2.71</v>
      </c>
      <c r="W56" s="196">
        <v>42205</v>
      </c>
      <c r="X56" s="13">
        <v>30.85</v>
      </c>
      <c r="Y56" s="13">
        <v>30.85</v>
      </c>
      <c r="Z56" s="13">
        <v>30.42</v>
      </c>
      <c r="AA56" s="13">
        <v>30.5</v>
      </c>
      <c r="AB56" s="140">
        <v>15643900</v>
      </c>
      <c r="AC56" s="13">
        <v>30.13</v>
      </c>
      <c r="AD56" s="2">
        <f t="shared" si="0"/>
        <v>0.42999999999999972</v>
      </c>
      <c r="AE56" s="201">
        <f t="shared" si="1"/>
        <v>-4.9537648612946183E-3</v>
      </c>
    </row>
    <row r="57" spans="15:31" x14ac:dyDescent="0.25">
      <c r="O57" s="128">
        <v>0.95</v>
      </c>
      <c r="P57" s="128">
        <f t="shared" si="3"/>
        <v>30.1435</v>
      </c>
      <c r="T57" s="13" t="s">
        <v>137</v>
      </c>
      <c r="U57" s="13" t="s">
        <v>318</v>
      </c>
      <c r="W57" s="196">
        <v>42202</v>
      </c>
      <c r="X57" s="13">
        <v>30.64</v>
      </c>
      <c r="Y57" s="13">
        <v>30.8</v>
      </c>
      <c r="Z57" s="13">
        <v>30.43</v>
      </c>
      <c r="AA57" s="13">
        <v>30.65</v>
      </c>
      <c r="AB57" s="140">
        <v>16230200</v>
      </c>
      <c r="AC57" s="13">
        <v>30.28</v>
      </c>
      <c r="AD57" s="2">
        <f t="shared" si="0"/>
        <v>0.37000000000000099</v>
      </c>
      <c r="AE57" s="201">
        <f t="shared" si="1"/>
        <v>1.3227513227513921E-3</v>
      </c>
    </row>
    <row r="58" spans="15:31" x14ac:dyDescent="0.25">
      <c r="O58" s="128">
        <v>0.94</v>
      </c>
      <c r="P58" s="128">
        <f t="shared" si="3"/>
        <v>29.8262</v>
      </c>
      <c r="W58" s="196">
        <v>42201</v>
      </c>
      <c r="X58" s="13">
        <v>31.14</v>
      </c>
      <c r="Y58" s="13">
        <v>31.2</v>
      </c>
      <c r="Z58" s="13">
        <v>30.31</v>
      </c>
      <c r="AA58" s="13">
        <v>30.61</v>
      </c>
      <c r="AB58" s="140">
        <v>35920700</v>
      </c>
      <c r="AC58" s="13">
        <v>30.24</v>
      </c>
      <c r="AD58" s="2">
        <f t="shared" si="0"/>
        <v>0.89000000000000057</v>
      </c>
      <c r="AE58" s="201">
        <f t="shared" si="1"/>
        <v>-2.6086956521739202E-2</v>
      </c>
    </row>
    <row r="59" spans="15:31" x14ac:dyDescent="0.25">
      <c r="O59" s="128">
        <v>0.93</v>
      </c>
      <c r="P59" s="128">
        <f t="shared" si="3"/>
        <v>29.508900000000001</v>
      </c>
      <c r="W59" s="196">
        <v>42200</v>
      </c>
      <c r="X59" s="13">
        <v>31.85</v>
      </c>
      <c r="Y59" s="13">
        <v>31.9</v>
      </c>
      <c r="Z59" s="13">
        <v>31.3</v>
      </c>
      <c r="AA59" s="13">
        <v>31.43</v>
      </c>
      <c r="AB59" s="140">
        <v>18022000</v>
      </c>
      <c r="AC59" s="13">
        <v>31.05</v>
      </c>
      <c r="AD59" s="2">
        <f t="shared" si="0"/>
        <v>0.59999999999999787</v>
      </c>
      <c r="AE59" s="201">
        <f t="shared" si="1"/>
        <v>-1.0516252390057268E-2</v>
      </c>
    </row>
    <row r="60" spans="15:31" x14ac:dyDescent="0.25">
      <c r="O60" s="128">
        <v>0.92</v>
      </c>
      <c r="P60" s="128">
        <f t="shared" si="3"/>
        <v>29.191600000000001</v>
      </c>
      <c r="W60" s="196">
        <v>42199</v>
      </c>
      <c r="X60" s="13">
        <v>31.59</v>
      </c>
      <c r="Y60" s="13">
        <v>31.99</v>
      </c>
      <c r="Z60" s="13">
        <v>31.43</v>
      </c>
      <c r="AA60" s="13">
        <v>31.77</v>
      </c>
      <c r="AB60" s="140">
        <v>10832900</v>
      </c>
      <c r="AC60" s="13">
        <v>31.38</v>
      </c>
      <c r="AD60" s="2">
        <f t="shared" si="0"/>
        <v>0.55999999999999872</v>
      </c>
      <c r="AE60" s="201">
        <f t="shared" si="1"/>
        <v>2.8763183125599667E-3</v>
      </c>
    </row>
    <row r="61" spans="15:31" x14ac:dyDescent="0.25">
      <c r="O61" s="128">
        <v>0.91</v>
      </c>
      <c r="P61" s="128">
        <f t="shared" si="3"/>
        <v>28.874300000000002</v>
      </c>
      <c r="W61" s="196">
        <v>42198</v>
      </c>
      <c r="X61" s="13">
        <v>31.87</v>
      </c>
      <c r="Y61" s="13">
        <v>31.9</v>
      </c>
      <c r="Z61" s="13">
        <v>31.46</v>
      </c>
      <c r="AA61" s="13">
        <v>31.68</v>
      </c>
      <c r="AB61" s="140">
        <v>16327100</v>
      </c>
      <c r="AC61" s="13">
        <v>31.29</v>
      </c>
      <c r="AD61" s="2">
        <f t="shared" si="0"/>
        <v>0.43999999999999773</v>
      </c>
      <c r="AE61" s="201">
        <f t="shared" si="1"/>
        <v>8.7040618955511739E-3</v>
      </c>
    </row>
    <row r="62" spans="15:31" x14ac:dyDescent="0.25">
      <c r="O62" s="128">
        <v>0.9</v>
      </c>
      <c r="P62" s="128">
        <f t="shared" si="3"/>
        <v>28.557000000000002</v>
      </c>
      <c r="W62" s="196">
        <v>42195</v>
      </c>
      <c r="X62" s="13">
        <v>31.3</v>
      </c>
      <c r="Y62" s="13">
        <v>31.42</v>
      </c>
      <c r="Z62" s="13">
        <v>30.99</v>
      </c>
      <c r="AA62" s="13">
        <v>31.4</v>
      </c>
      <c r="AB62" s="140">
        <v>12237800</v>
      </c>
      <c r="AC62" s="13">
        <v>31.02</v>
      </c>
      <c r="AD62" s="2">
        <f t="shared" si="0"/>
        <v>0.43000000000000327</v>
      </c>
      <c r="AE62" s="201">
        <f t="shared" si="1"/>
        <v>1.273261508325163E-2</v>
      </c>
    </row>
    <row r="63" spans="15:31" x14ac:dyDescent="0.25">
      <c r="W63" s="196">
        <v>42194</v>
      </c>
      <c r="X63" s="13">
        <v>31.62</v>
      </c>
      <c r="Y63" s="13">
        <v>31.75</v>
      </c>
      <c r="Z63" s="13">
        <v>30.92</v>
      </c>
      <c r="AA63" s="13">
        <v>31.01</v>
      </c>
      <c r="AB63" s="140">
        <v>16934200</v>
      </c>
      <c r="AC63" s="13">
        <v>30.63</v>
      </c>
      <c r="AD63" s="2">
        <f t="shared" si="0"/>
        <v>0.82999999999999829</v>
      </c>
      <c r="AE63" s="201">
        <f t="shared" si="1"/>
        <v>-5.8422590068160085E-3</v>
      </c>
    </row>
    <row r="64" spans="15:31" x14ac:dyDescent="0.25">
      <c r="W64" s="196">
        <v>42193</v>
      </c>
      <c r="X64" s="13">
        <v>32.39</v>
      </c>
      <c r="Y64" s="13">
        <v>32.409999999999997</v>
      </c>
      <c r="Z64" s="13">
        <v>30.94</v>
      </c>
      <c r="AA64" s="13">
        <v>31.19</v>
      </c>
      <c r="AB64" s="140">
        <v>29971400</v>
      </c>
      <c r="AC64" s="13">
        <v>30.81</v>
      </c>
      <c r="AD64" s="2">
        <f t="shared" si="0"/>
        <v>1.4699999999999953</v>
      </c>
      <c r="AE64" s="201">
        <f t="shared" si="1"/>
        <v>-5.0831792975970513E-2</v>
      </c>
    </row>
    <row r="65" spans="23:31" x14ac:dyDescent="0.25">
      <c r="W65" s="196">
        <v>42192</v>
      </c>
      <c r="X65" s="13">
        <v>32.619999999999997</v>
      </c>
      <c r="Y65" s="13">
        <v>32.950000000000003</v>
      </c>
      <c r="Z65" s="13">
        <v>32.01</v>
      </c>
      <c r="AA65" s="13">
        <v>32.86</v>
      </c>
      <c r="AB65" s="140">
        <v>18589300</v>
      </c>
      <c r="AC65" s="13">
        <v>32.46</v>
      </c>
      <c r="AD65" s="2">
        <f t="shared" si="0"/>
        <v>0.94000000000000483</v>
      </c>
      <c r="AE65" s="201">
        <f t="shared" si="1"/>
        <v>6.5116279069767913E-3</v>
      </c>
    </row>
    <row r="66" spans="23:31" x14ac:dyDescent="0.25">
      <c r="W66" s="196">
        <v>42191</v>
      </c>
      <c r="X66" s="13">
        <v>32.85</v>
      </c>
      <c r="Y66" s="13">
        <v>33.119999999999997</v>
      </c>
      <c r="Z66" s="13">
        <v>32.61</v>
      </c>
      <c r="AA66" s="13">
        <v>32.65</v>
      </c>
      <c r="AB66" s="140">
        <v>10433100</v>
      </c>
      <c r="AC66" s="13">
        <v>32.25</v>
      </c>
      <c r="AD66" s="2">
        <f t="shared" si="0"/>
        <v>0.50999999999999801</v>
      </c>
      <c r="AE66" s="201">
        <f t="shared" si="1"/>
        <v>-1.7666768199817162E-2</v>
      </c>
    </row>
    <row r="67" spans="23:31" x14ac:dyDescent="0.25">
      <c r="W67" s="196">
        <v>42187</v>
      </c>
      <c r="X67" s="13">
        <v>33.19</v>
      </c>
      <c r="Y67" s="13">
        <v>33.450000000000003</v>
      </c>
      <c r="Z67" s="13">
        <v>33.06</v>
      </c>
      <c r="AA67" s="13">
        <v>33.229999999999997</v>
      </c>
      <c r="AB67" s="140">
        <v>8646400</v>
      </c>
      <c r="AC67" s="13">
        <v>32.83</v>
      </c>
      <c r="AD67" s="2">
        <f t="shared" ref="AD67:AD69" si="4">Y67-Z67</f>
        <v>0.39000000000000057</v>
      </c>
      <c r="AE67" s="201">
        <f t="shared" ref="AE67:AE69" si="5">AC67/AC68-1</f>
        <v>5.8210784313725839E-3</v>
      </c>
    </row>
    <row r="68" spans="23:31" x14ac:dyDescent="0.25">
      <c r="W68" s="196">
        <v>42186</v>
      </c>
      <c r="X68" s="13">
        <v>33.61</v>
      </c>
      <c r="Y68" s="13">
        <v>33.61</v>
      </c>
      <c r="Z68" s="13">
        <v>32.68</v>
      </c>
      <c r="AA68" s="13">
        <v>33.04</v>
      </c>
      <c r="AB68" s="140">
        <v>16169500</v>
      </c>
      <c r="AC68" s="13">
        <v>32.64</v>
      </c>
      <c r="AD68" s="2">
        <f t="shared" si="4"/>
        <v>0.92999999999999972</v>
      </c>
      <c r="AE68" s="201" t="e">
        <f t="shared" si="5"/>
        <v>#DIV/0!</v>
      </c>
    </row>
    <row r="69" spans="23:31" x14ac:dyDescent="0.25">
      <c r="W69" s="13" t="s">
        <v>153</v>
      </c>
      <c r="X69" s="13"/>
      <c r="Y69" s="13"/>
      <c r="Z69" s="13"/>
      <c r="AA69" s="13"/>
      <c r="AB69" s="13"/>
      <c r="AC69" s="13"/>
      <c r="AD69" s="2">
        <f t="shared" si="4"/>
        <v>0</v>
      </c>
      <c r="AE69" s="201" t="e">
        <f t="shared" si="5"/>
        <v>#DIV/0!</v>
      </c>
    </row>
  </sheetData>
  <mergeCells count="2">
    <mergeCell ref="B2:B3"/>
    <mergeCell ref="O41:P41"/>
  </mergeCells>
  <conditionalFormatting sqref="Q7">
    <cfRule type="expression" dxfId="17" priority="6">
      <formula>Q7&gt;0</formula>
    </cfRule>
    <cfRule type="expression" dxfId="16" priority="7">
      <formula>Q7&lt;0</formula>
    </cfRule>
  </conditionalFormatting>
  <conditionalFormatting sqref="O42:O62">
    <cfRule type="colorScale" priority="4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P42:P62">
    <cfRule type="colorScale" priority="3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AD1:AD69">
    <cfRule type="dataBar" priority="2">
      <dataBar>
        <cfvo type="min"/>
        <cfvo type="max"/>
        <color rgb="FFFF555A"/>
      </dataBar>
      <extLst>
        <ext xmlns:x14="http://schemas.microsoft.com/office/spreadsheetml/2009/9/main" uri="{B025F937-C7B1-47D3-B67F-A62EFF666E3E}">
          <x14:id>{C0F0EC49-C7D9-4D00-9525-4F1FD932C715}</x14:id>
        </ext>
      </extLst>
    </cfRule>
  </conditionalFormatting>
  <conditionalFormatting sqref="AE1:AE69">
    <cfRule type="iconSet" priority="1">
      <iconSet iconSet="3Arrows">
        <cfvo type="percent" val="0"/>
        <cfvo type="num" val="0"/>
        <cfvo type="num" val="0"/>
      </iconSet>
    </cfRule>
  </conditionalFormatting>
  <hyperlinks>
    <hyperlink ref="A3" location="ACTIVE!A1" display="Back"/>
  </hyperlinks>
  <pageMargins left="0.7" right="0.7" top="0.75" bottom="0.75" header="0.3" footer="0.3"/>
  <drawing r:id="rId1"/>
  <extLst>
    <ext xmlns:x14="http://schemas.microsoft.com/office/spreadsheetml/2009/9/main" uri="{78C0D931-6437-407d-A8EE-F0AAD7539E65}">
      <x14:conditionalFormattings>
        <x14:conditionalFormatting xmlns:xm="http://schemas.microsoft.com/office/excel/2006/main">
          <x14:cfRule type="dataBar" id="{C0F0EC49-C7D9-4D00-9525-4F1FD932C715}">
            <x14:dataBar minLength="0" maxLength="100" border="1" negativeBarBorderColorSameAsPositive="0">
              <x14:cfvo type="autoMin"/>
              <x14:cfvo type="autoMax"/>
              <x14:borderColor rgb="FFFF555A"/>
              <x14:negativeFillColor rgb="FFFF0000"/>
              <x14:negativeBorderColor rgb="FFFF0000"/>
              <x14:axisColor rgb="FF000000"/>
            </x14:dataBar>
          </x14:cfRule>
          <xm:sqref>AD1:AD69</xm:sqref>
        </x14:conditionalFormatting>
      </x14:conditionalFormattings>
    </ext>
  </extLst>
</worksheet>
</file>

<file path=xl/worksheets/sheet2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5"/>
  <dimension ref="A1:V41"/>
  <sheetViews>
    <sheetView workbookViewId="0">
      <pane ySplit="1" topLeftCell="A2" activePane="bottomLeft" state="frozen"/>
      <selection activeCell="A2" sqref="A2"/>
      <selection pane="bottomLeft" activeCell="A3" sqref="A3"/>
    </sheetView>
  </sheetViews>
  <sheetFormatPr defaultRowHeight="15" x14ac:dyDescent="0.25"/>
  <cols>
    <col min="4" max="6" width="9.140625" style="2"/>
    <col min="9" max="11" width="9.140625" style="2"/>
  </cols>
  <sheetData>
    <row r="1" spans="1:22" s="15" customFormat="1" x14ac:dyDescent="0.25">
      <c r="A1" s="26" t="s">
        <v>1</v>
      </c>
      <c r="B1" s="15" t="s">
        <v>2</v>
      </c>
      <c r="C1" s="15" t="s">
        <v>4</v>
      </c>
      <c r="D1" s="26" t="s">
        <v>5</v>
      </c>
      <c r="E1" s="26"/>
      <c r="F1" s="26" t="s">
        <v>60</v>
      </c>
      <c r="G1" s="15" t="s">
        <v>3</v>
      </c>
      <c r="H1" s="15" t="s">
        <v>6</v>
      </c>
      <c r="I1" s="26" t="s">
        <v>7</v>
      </c>
      <c r="J1" s="26"/>
      <c r="K1" s="26" t="s">
        <v>61</v>
      </c>
      <c r="L1" s="15" t="s">
        <v>37</v>
      </c>
      <c r="M1" s="15" t="s">
        <v>38</v>
      </c>
      <c r="U1" s="15" t="s">
        <v>72</v>
      </c>
    </row>
    <row r="2" spans="1:22" x14ac:dyDescent="0.25">
      <c r="A2" s="6" t="s">
        <v>44</v>
      </c>
      <c r="B2" s="1">
        <v>42185</v>
      </c>
      <c r="C2" s="8">
        <v>10</v>
      </c>
      <c r="D2" s="19">
        <v>71.2</v>
      </c>
      <c r="E2" s="19"/>
      <c r="F2" s="19">
        <f>C2*D2</f>
        <v>712</v>
      </c>
      <c r="G2" s="1">
        <v>42228</v>
      </c>
      <c r="H2" s="8">
        <v>10</v>
      </c>
      <c r="I2" s="19">
        <v>75.5</v>
      </c>
      <c r="J2" s="19">
        <v>0.01</v>
      </c>
      <c r="K2" s="19">
        <f>H2*I2-J2</f>
        <v>754.99</v>
      </c>
      <c r="L2" s="1">
        <v>42277</v>
      </c>
      <c r="M2" s="3">
        <v>2.83</v>
      </c>
      <c r="O2" s="15" t="s">
        <v>57</v>
      </c>
      <c r="Q2">
        <f>C6-H6</f>
        <v>0</v>
      </c>
      <c r="U2" s="1">
        <v>42309</v>
      </c>
      <c r="V2" t="s">
        <v>89</v>
      </c>
    </row>
    <row r="3" spans="1:22" x14ac:dyDescent="0.25">
      <c r="A3" s="28" t="s">
        <v>75</v>
      </c>
      <c r="B3" s="1">
        <v>42220</v>
      </c>
      <c r="C3" s="7">
        <v>5</v>
      </c>
      <c r="D3" s="60">
        <v>70.650000000000006</v>
      </c>
      <c r="E3" s="60"/>
      <c r="F3" s="60">
        <f>C3*D3</f>
        <v>353.25</v>
      </c>
      <c r="G3" s="1">
        <v>42283</v>
      </c>
      <c r="H3" s="7">
        <v>5</v>
      </c>
      <c r="I3" s="60">
        <v>71.25</v>
      </c>
      <c r="J3" s="60">
        <v>0.01</v>
      </c>
      <c r="K3" s="60">
        <f>H3*I3-J3</f>
        <v>356.24</v>
      </c>
      <c r="O3" s="15" t="s">
        <v>58</v>
      </c>
      <c r="Q3" s="2">
        <f>IF(Q2=0,Q4, (F6-K6-M6)/Q2)</f>
        <v>72.989999999999995</v>
      </c>
    </row>
    <row r="4" spans="1:22" x14ac:dyDescent="0.25">
      <c r="O4" s="15" t="s">
        <v>66</v>
      </c>
      <c r="Q4" s="78">
        <v>72.989999999999995</v>
      </c>
    </row>
    <row r="5" spans="1:22" x14ac:dyDescent="0.25">
      <c r="O5" s="15" t="s">
        <v>67</v>
      </c>
      <c r="Q5" s="3">
        <f>Q4*Q2</f>
        <v>0</v>
      </c>
    </row>
    <row r="6" spans="1:22" x14ac:dyDescent="0.25">
      <c r="A6" s="47" t="s">
        <v>87</v>
      </c>
      <c r="B6" s="18"/>
      <c r="C6" s="18">
        <f>SUM(C2:C3)</f>
        <v>15</v>
      </c>
      <c r="D6" s="23"/>
      <c r="E6" s="23"/>
      <c r="F6" s="23">
        <f>SUM(F2:F3)</f>
        <v>1065.25</v>
      </c>
      <c r="G6" s="18"/>
      <c r="H6" s="18">
        <f>SUM(H2:H3)</f>
        <v>15</v>
      </c>
      <c r="I6" s="23"/>
      <c r="J6" s="23"/>
      <c r="K6" s="23">
        <f>SUM(K2:K3)</f>
        <v>1111.23</v>
      </c>
      <c r="L6" s="23"/>
      <c r="M6" s="23">
        <f>SUM(M2:M3)</f>
        <v>2.83</v>
      </c>
      <c r="O6" s="15" t="s">
        <v>64</v>
      </c>
      <c r="Q6" s="2">
        <f>Q3*Q2</f>
        <v>0</v>
      </c>
    </row>
    <row r="7" spans="1:22" ht="15.75" x14ac:dyDescent="0.25">
      <c r="O7" s="15" t="s">
        <v>65</v>
      </c>
      <c r="Q7" s="2">
        <f>IF(Q2=0, K6+M6-F6, Q5-Q6)</f>
        <v>48.809999999999945</v>
      </c>
      <c r="R7" s="219" t="s">
        <v>237</v>
      </c>
    </row>
    <row r="10" spans="1:22" x14ac:dyDescent="0.25">
      <c r="M10" t="s">
        <v>250</v>
      </c>
    </row>
    <row r="16" spans="1:22" x14ac:dyDescent="0.25">
      <c r="O16" s="49"/>
    </row>
    <row r="17" spans="15:17" x14ac:dyDescent="0.25">
      <c r="O17" s="49"/>
    </row>
    <row r="18" spans="15:17" ht="20.25" thickBot="1" x14ac:dyDescent="0.35">
      <c r="O18" s="272" t="s">
        <v>83</v>
      </c>
      <c r="P18" s="272"/>
      <c r="Q18" s="49"/>
    </row>
    <row r="19" spans="15:17" ht="15.75" thickTop="1" x14ac:dyDescent="0.25">
      <c r="O19" s="128">
        <v>1.1000000000000001</v>
      </c>
      <c r="P19" s="128">
        <f>O19*$Q$4</f>
        <v>80.289000000000001</v>
      </c>
      <c r="Q19" s="49"/>
    </row>
    <row r="20" spans="15:17" x14ac:dyDescent="0.25">
      <c r="O20" s="128">
        <v>1.0900000000000001</v>
      </c>
      <c r="P20" s="128">
        <f t="shared" ref="P20:P39" si="0">O20*$Q$4</f>
        <v>79.559100000000001</v>
      </c>
      <c r="Q20" s="49"/>
    </row>
    <row r="21" spans="15:17" x14ac:dyDescent="0.25">
      <c r="O21" s="128">
        <v>1.08</v>
      </c>
      <c r="P21" s="128">
        <f t="shared" si="0"/>
        <v>78.8292</v>
      </c>
      <c r="Q21" s="49"/>
    </row>
    <row r="22" spans="15:17" x14ac:dyDescent="0.25">
      <c r="O22" s="128">
        <v>1.07</v>
      </c>
      <c r="P22" s="128">
        <f t="shared" si="0"/>
        <v>78.099299999999999</v>
      </c>
      <c r="Q22" s="128"/>
    </row>
    <row r="23" spans="15:17" x14ac:dyDescent="0.25">
      <c r="O23" s="128">
        <v>1.06</v>
      </c>
      <c r="P23" s="128">
        <f t="shared" si="0"/>
        <v>77.369399999999999</v>
      </c>
      <c r="Q23" s="128"/>
    </row>
    <row r="24" spans="15:17" x14ac:dyDescent="0.25">
      <c r="O24" s="128">
        <v>1.05</v>
      </c>
      <c r="P24" s="128">
        <f t="shared" si="0"/>
        <v>76.639499999999998</v>
      </c>
      <c r="Q24" s="128"/>
    </row>
    <row r="25" spans="15:17" x14ac:dyDescent="0.25">
      <c r="O25" s="128">
        <v>1.04</v>
      </c>
      <c r="P25" s="128">
        <f t="shared" si="0"/>
        <v>75.909599999999998</v>
      </c>
      <c r="Q25" s="128"/>
    </row>
    <row r="26" spans="15:17" x14ac:dyDescent="0.25">
      <c r="O26" s="128">
        <v>1.03</v>
      </c>
      <c r="P26" s="128">
        <f t="shared" si="0"/>
        <v>75.179699999999997</v>
      </c>
      <c r="Q26" s="128"/>
    </row>
    <row r="27" spans="15:17" x14ac:dyDescent="0.25">
      <c r="O27" s="128">
        <v>1.02</v>
      </c>
      <c r="P27" s="128">
        <f t="shared" si="0"/>
        <v>74.449799999999996</v>
      </c>
      <c r="Q27" s="128"/>
    </row>
    <row r="28" spans="15:17" x14ac:dyDescent="0.25">
      <c r="O28" s="128">
        <v>1.01</v>
      </c>
      <c r="P28" s="128">
        <f t="shared" si="0"/>
        <v>73.719899999999996</v>
      </c>
      <c r="Q28" s="128"/>
    </row>
    <row r="29" spans="15:17" x14ac:dyDescent="0.25">
      <c r="O29" s="128">
        <v>1</v>
      </c>
      <c r="P29" s="128">
        <f t="shared" si="0"/>
        <v>72.989999999999995</v>
      </c>
      <c r="Q29" s="128"/>
    </row>
    <row r="30" spans="15:17" x14ac:dyDescent="0.25">
      <c r="O30" s="128">
        <v>0.99</v>
      </c>
      <c r="P30" s="128">
        <f t="shared" si="0"/>
        <v>72.260099999999994</v>
      </c>
      <c r="Q30" s="128"/>
    </row>
    <row r="31" spans="15:17" x14ac:dyDescent="0.25">
      <c r="O31" s="128">
        <v>0.98</v>
      </c>
      <c r="P31" s="128">
        <f t="shared" si="0"/>
        <v>71.530199999999994</v>
      </c>
      <c r="Q31" s="128"/>
    </row>
    <row r="32" spans="15:17" x14ac:dyDescent="0.25">
      <c r="O32" s="128">
        <v>0.97</v>
      </c>
      <c r="P32" s="128">
        <f t="shared" si="0"/>
        <v>70.800299999999993</v>
      </c>
      <c r="Q32" s="128"/>
    </row>
    <row r="33" spans="15:17" x14ac:dyDescent="0.25">
      <c r="O33" s="128">
        <v>0.96</v>
      </c>
      <c r="P33" s="128">
        <f t="shared" si="0"/>
        <v>70.070399999999992</v>
      </c>
      <c r="Q33" s="128"/>
    </row>
    <row r="34" spans="15:17" x14ac:dyDescent="0.25">
      <c r="O34" s="128">
        <v>0.95</v>
      </c>
      <c r="P34" s="128">
        <f t="shared" si="0"/>
        <v>69.340499999999992</v>
      </c>
      <c r="Q34" s="128"/>
    </row>
    <row r="35" spans="15:17" x14ac:dyDescent="0.25">
      <c r="O35" s="128">
        <v>0.94</v>
      </c>
      <c r="P35" s="128">
        <f t="shared" si="0"/>
        <v>68.610599999999991</v>
      </c>
      <c r="Q35" s="128"/>
    </row>
    <row r="36" spans="15:17" x14ac:dyDescent="0.25">
      <c r="O36" s="128">
        <v>0.93</v>
      </c>
      <c r="P36" s="128">
        <f t="shared" si="0"/>
        <v>67.880700000000004</v>
      </c>
      <c r="Q36" s="128"/>
    </row>
    <row r="37" spans="15:17" x14ac:dyDescent="0.25">
      <c r="O37" s="128">
        <v>0.92</v>
      </c>
      <c r="P37" s="128">
        <f t="shared" si="0"/>
        <v>67.150800000000004</v>
      </c>
      <c r="Q37" s="128"/>
    </row>
    <row r="38" spans="15:17" x14ac:dyDescent="0.25">
      <c r="O38" s="128">
        <v>0.91</v>
      </c>
      <c r="P38" s="128">
        <f t="shared" si="0"/>
        <v>66.420900000000003</v>
      </c>
      <c r="Q38" s="128"/>
    </row>
    <row r="39" spans="15:17" x14ac:dyDescent="0.25">
      <c r="O39" s="128">
        <v>0.9</v>
      </c>
      <c r="P39" s="128">
        <f t="shared" si="0"/>
        <v>65.691000000000003</v>
      </c>
      <c r="Q39" s="128"/>
    </row>
    <row r="40" spans="15:17" x14ac:dyDescent="0.25">
      <c r="O40" s="49"/>
    </row>
    <row r="41" spans="15:17" x14ac:dyDescent="0.25">
      <c r="O41" s="49"/>
    </row>
  </sheetData>
  <mergeCells count="1">
    <mergeCell ref="O18:P18"/>
  </mergeCells>
  <conditionalFormatting sqref="Q7">
    <cfRule type="expression" dxfId="15" priority="5">
      <formula>Q7&gt;0</formula>
    </cfRule>
    <cfRule type="expression" dxfId="14" priority="6">
      <formula>Q7&lt;0</formula>
    </cfRule>
  </conditionalFormatting>
  <conditionalFormatting sqref="O19:O39">
    <cfRule type="colorScale" priority="3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P19:P39">
    <cfRule type="colorScale" priority="2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Q22:Q39">
    <cfRule type="colorScale" priority="1">
      <colorScale>
        <cfvo type="min"/>
        <cfvo type="percentile" val="50"/>
        <cfvo type="max"/>
        <color rgb="FFF8696B"/>
        <color rgb="FFFFEB84"/>
        <color rgb="FF63BE7B"/>
      </colorScale>
    </cfRule>
  </conditionalFormatting>
  <hyperlinks>
    <hyperlink ref="A3" location="ACTIVE!A1" display="Back"/>
  </hyperlinks>
  <pageMargins left="0.7" right="0.7" top="0.75" bottom="0.75" header="0.3" footer="0.3"/>
  <drawing r:id="rId1"/>
</worksheet>
</file>

<file path=xl/worksheets/sheet2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6"/>
  <dimension ref="A1:AE69"/>
  <sheetViews>
    <sheetView workbookViewId="0">
      <pane ySplit="1" topLeftCell="A2" activePane="bottomLeft" state="frozen"/>
      <selection activeCell="A2" sqref="A2"/>
      <selection pane="bottomLeft" activeCell="A3" sqref="A3"/>
    </sheetView>
  </sheetViews>
  <sheetFormatPr defaultRowHeight="15" x14ac:dyDescent="0.25"/>
  <cols>
    <col min="5" max="5" width="9.140625" style="2"/>
    <col min="20" max="20" width="18.7109375" customWidth="1"/>
    <col min="21" max="21" width="28.5703125" style="131" customWidth="1"/>
    <col min="23" max="23" width="12.7109375" customWidth="1"/>
    <col min="24" max="24" width="9.42578125" customWidth="1"/>
    <col min="25" max="27" width="6" bestFit="1" customWidth="1"/>
    <col min="29" max="29" width="10.28515625" bestFit="1" customWidth="1"/>
  </cols>
  <sheetData>
    <row r="1" spans="1:31" s="15" customFormat="1" x14ac:dyDescent="0.25">
      <c r="A1" s="15" t="s">
        <v>1</v>
      </c>
      <c r="B1" s="15" t="s">
        <v>2</v>
      </c>
      <c r="C1" s="15" t="s">
        <v>4</v>
      </c>
      <c r="D1" s="15" t="s">
        <v>5</v>
      </c>
      <c r="E1" s="26" t="s">
        <v>116</v>
      </c>
      <c r="F1" s="15" t="s">
        <v>60</v>
      </c>
      <c r="G1" s="15" t="s">
        <v>3</v>
      </c>
      <c r="H1" s="15" t="s">
        <v>6</v>
      </c>
      <c r="I1" s="15" t="s">
        <v>7</v>
      </c>
      <c r="J1" s="15" t="s">
        <v>117</v>
      </c>
      <c r="K1" s="15" t="s">
        <v>61</v>
      </c>
      <c r="L1" s="15" t="s">
        <v>82</v>
      </c>
      <c r="M1" s="15" t="s">
        <v>38</v>
      </c>
      <c r="T1" s="15" t="s">
        <v>72</v>
      </c>
      <c r="U1" s="129"/>
      <c r="W1" s="138" t="s">
        <v>145</v>
      </c>
      <c r="X1" s="138" t="s">
        <v>146</v>
      </c>
      <c r="Y1" s="138" t="s">
        <v>147</v>
      </c>
      <c r="Z1" s="138" t="s">
        <v>148</v>
      </c>
      <c r="AA1" s="138" t="s">
        <v>149</v>
      </c>
      <c r="AB1" s="138" t="s">
        <v>150</v>
      </c>
      <c r="AC1" s="138" t="s">
        <v>151</v>
      </c>
      <c r="AD1" s="15" t="s">
        <v>221</v>
      </c>
      <c r="AE1" s="15" t="s">
        <v>223</v>
      </c>
    </row>
    <row r="2" spans="1:31" x14ac:dyDescent="0.25">
      <c r="A2" s="6" t="s">
        <v>39</v>
      </c>
      <c r="B2" s="1">
        <v>42179</v>
      </c>
      <c r="C2">
        <v>10</v>
      </c>
      <c r="D2" s="2">
        <v>37.799999999999997</v>
      </c>
      <c r="E2" s="2">
        <v>0</v>
      </c>
      <c r="F2" s="2">
        <f>C2*D2</f>
        <v>378</v>
      </c>
      <c r="L2" s="1">
        <v>42250</v>
      </c>
      <c r="M2" s="2">
        <v>20.8</v>
      </c>
      <c r="O2" s="15" t="s">
        <v>57</v>
      </c>
      <c r="Q2">
        <f>C8-H8</f>
        <v>170</v>
      </c>
      <c r="T2" s="1">
        <v>42305</v>
      </c>
      <c r="U2" s="131" t="s">
        <v>124</v>
      </c>
      <c r="W2" s="196">
        <v>42278</v>
      </c>
      <c r="X2" s="13">
        <v>27.54</v>
      </c>
      <c r="Y2" s="13">
        <v>27.81</v>
      </c>
      <c r="Z2" s="13">
        <v>27.15</v>
      </c>
      <c r="AA2" s="13">
        <v>27.46</v>
      </c>
      <c r="AB2" s="140">
        <v>883700</v>
      </c>
      <c r="AC2" s="13">
        <v>27.46</v>
      </c>
      <c r="AD2" s="2">
        <f>Y2-Z2</f>
        <v>0.66000000000000014</v>
      </c>
      <c r="AE2" s="201">
        <f>AC2/AC3-1</f>
        <v>-1.091305929428743E-3</v>
      </c>
    </row>
    <row r="3" spans="1:31" x14ac:dyDescent="0.25">
      <c r="A3" s="28" t="s">
        <v>75</v>
      </c>
      <c r="B3" s="1">
        <v>42194</v>
      </c>
      <c r="C3">
        <v>10</v>
      </c>
      <c r="D3" s="2">
        <v>35.5</v>
      </c>
      <c r="E3" s="2">
        <v>0</v>
      </c>
      <c r="F3" s="2">
        <f>C3*D3</f>
        <v>355</v>
      </c>
      <c r="O3" s="15" t="s">
        <v>58</v>
      </c>
      <c r="Q3" s="2">
        <f>(F8-K8-M8)/Q2</f>
        <v>31.142352941176469</v>
      </c>
      <c r="W3" s="196">
        <v>42277</v>
      </c>
      <c r="X3" s="13">
        <v>27.11</v>
      </c>
      <c r="Y3" s="13">
        <v>27.52</v>
      </c>
      <c r="Z3" s="13">
        <v>26.95</v>
      </c>
      <c r="AA3" s="13">
        <v>27.49</v>
      </c>
      <c r="AB3" s="140">
        <v>1120900</v>
      </c>
      <c r="AC3" s="13">
        <v>27.49</v>
      </c>
      <c r="AD3" s="2">
        <f t="shared" ref="AD3:AD66" si="0">Y3-Z3</f>
        <v>0.57000000000000028</v>
      </c>
      <c r="AE3" s="201">
        <f t="shared" ref="AE3:AE66" si="1">AC3/AC4-1</f>
        <v>2.1173848439821619E-2</v>
      </c>
    </row>
    <row r="4" spans="1:31" x14ac:dyDescent="0.25">
      <c r="B4" s="1">
        <v>42230</v>
      </c>
      <c r="C4">
        <v>20</v>
      </c>
      <c r="D4" s="2">
        <v>32.9</v>
      </c>
      <c r="E4" s="2">
        <v>0</v>
      </c>
      <c r="F4" s="2">
        <f>C4*D4</f>
        <v>658</v>
      </c>
      <c r="O4" s="15" t="s">
        <v>66</v>
      </c>
      <c r="Q4" s="78">
        <v>28.22</v>
      </c>
      <c r="W4" s="196">
        <v>42276</v>
      </c>
      <c r="X4" s="13">
        <v>26.52</v>
      </c>
      <c r="Y4" s="13">
        <v>26.98</v>
      </c>
      <c r="Z4" s="13">
        <v>26.33</v>
      </c>
      <c r="AA4" s="13">
        <v>26.92</v>
      </c>
      <c r="AB4" s="140">
        <v>1326800</v>
      </c>
      <c r="AC4" s="13">
        <v>26.92</v>
      </c>
      <c r="AD4" s="2">
        <f t="shared" si="0"/>
        <v>0.65000000000000213</v>
      </c>
      <c r="AE4" s="201">
        <f t="shared" si="1"/>
        <v>1.7384731670446074E-2</v>
      </c>
    </row>
    <row r="5" spans="1:31" x14ac:dyDescent="0.25">
      <c r="B5" s="1">
        <v>42240</v>
      </c>
      <c r="C5">
        <v>40</v>
      </c>
      <c r="D5" s="2">
        <v>32.4</v>
      </c>
      <c r="E5" s="2">
        <v>0</v>
      </c>
      <c r="F5" s="2">
        <f>C5*D5</f>
        <v>1296</v>
      </c>
      <c r="O5" s="15" t="s">
        <v>67</v>
      </c>
      <c r="Q5" s="3">
        <f>Q4*Q2</f>
        <v>4797.3999999999996</v>
      </c>
      <c r="W5" s="196">
        <v>42275</v>
      </c>
      <c r="X5" s="13">
        <v>26.9</v>
      </c>
      <c r="Y5" s="13">
        <v>27</v>
      </c>
      <c r="Z5" s="13">
        <v>26.31</v>
      </c>
      <c r="AA5" s="13">
        <v>26.46</v>
      </c>
      <c r="AB5" s="140">
        <v>2277000</v>
      </c>
      <c r="AC5" s="13">
        <v>26.46</v>
      </c>
      <c r="AD5" s="2">
        <f t="shared" si="0"/>
        <v>0.69000000000000128</v>
      </c>
      <c r="AE5" s="201">
        <f t="shared" si="1"/>
        <v>-2.3616236162361637E-2</v>
      </c>
    </row>
    <row r="6" spans="1:31" x14ac:dyDescent="0.25">
      <c r="B6" s="1">
        <v>42275</v>
      </c>
      <c r="C6">
        <v>90</v>
      </c>
      <c r="D6" s="2">
        <v>29.2</v>
      </c>
      <c r="E6" s="2">
        <v>0</v>
      </c>
      <c r="F6" s="2">
        <f>C6*D6</f>
        <v>2628</v>
      </c>
      <c r="O6" s="15" t="s">
        <v>64</v>
      </c>
      <c r="Q6" s="2">
        <f>Q3*Q2</f>
        <v>5294.2</v>
      </c>
      <c r="W6" s="196">
        <v>42272</v>
      </c>
      <c r="X6" s="13">
        <v>27.49</v>
      </c>
      <c r="Y6" s="13">
        <v>27.56</v>
      </c>
      <c r="Z6" s="13">
        <v>27.06</v>
      </c>
      <c r="AA6" s="13">
        <v>27.1</v>
      </c>
      <c r="AB6" s="140">
        <v>798500</v>
      </c>
      <c r="AC6" s="13">
        <v>27.1</v>
      </c>
      <c r="AD6" s="2">
        <f t="shared" si="0"/>
        <v>0.5</v>
      </c>
      <c r="AE6" s="201">
        <f t="shared" si="1"/>
        <v>-7.6894910289270202E-3</v>
      </c>
    </row>
    <row r="7" spans="1:31" ht="15.75" x14ac:dyDescent="0.25">
      <c r="O7" s="15" t="s">
        <v>65</v>
      </c>
      <c r="Q7" s="2">
        <f>Q5-Q6</f>
        <v>-496.80000000000018</v>
      </c>
      <c r="R7" s="219" t="s">
        <v>237</v>
      </c>
      <c r="W7" s="196">
        <v>42271</v>
      </c>
      <c r="X7" s="13">
        <v>27.81</v>
      </c>
      <c r="Y7" s="13">
        <v>27.86</v>
      </c>
      <c r="Z7" s="13">
        <v>27.22</v>
      </c>
      <c r="AA7" s="13">
        <v>27.31</v>
      </c>
      <c r="AB7" s="140">
        <v>1637300</v>
      </c>
      <c r="AC7" s="13">
        <v>27.31</v>
      </c>
      <c r="AD7" s="2">
        <f t="shared" si="0"/>
        <v>0.64000000000000057</v>
      </c>
      <c r="AE7" s="201">
        <f t="shared" si="1"/>
        <v>-2.8113879003558773E-2</v>
      </c>
    </row>
    <row r="8" spans="1:31" x14ac:dyDescent="0.25">
      <c r="A8" s="47" t="s">
        <v>87</v>
      </c>
      <c r="B8" s="18"/>
      <c r="C8" s="18">
        <f>SUM(C2:C7)</f>
        <v>170</v>
      </c>
      <c r="D8" s="18"/>
      <c r="E8" s="23"/>
      <c r="F8" s="18">
        <f>SUM(F2:F7)</f>
        <v>5315</v>
      </c>
      <c r="G8" s="18"/>
      <c r="H8" s="18">
        <f>SUM(H2:H4)</f>
        <v>0</v>
      </c>
      <c r="I8" s="18"/>
      <c r="J8" s="18"/>
      <c r="K8" s="18">
        <f>SUM(K2:K4)</f>
        <v>0</v>
      </c>
      <c r="L8" s="18"/>
      <c r="M8" s="23">
        <f>SUM(M2:M4)</f>
        <v>20.8</v>
      </c>
      <c r="W8" s="196">
        <v>42270</v>
      </c>
      <c r="X8" s="13">
        <v>28.48</v>
      </c>
      <c r="Y8" s="13">
        <v>28.65</v>
      </c>
      <c r="Z8" s="13">
        <v>28.07</v>
      </c>
      <c r="AA8" s="13">
        <v>28.1</v>
      </c>
      <c r="AB8" s="140">
        <v>877000</v>
      </c>
      <c r="AC8" s="13">
        <v>28.1</v>
      </c>
      <c r="AD8" s="2">
        <f t="shared" si="0"/>
        <v>0.57999999999999829</v>
      </c>
      <c r="AE8" s="201">
        <f t="shared" si="1"/>
        <v>-1.3342696629213502E-2</v>
      </c>
    </row>
    <row r="9" spans="1:31" x14ac:dyDescent="0.25">
      <c r="W9" s="196">
        <v>42269</v>
      </c>
      <c r="X9" s="13">
        <v>28.54</v>
      </c>
      <c r="Y9" s="13">
        <v>28.9</v>
      </c>
      <c r="Z9" s="13">
        <v>28.26</v>
      </c>
      <c r="AA9" s="13">
        <v>28.48</v>
      </c>
      <c r="AB9" s="140">
        <v>773400</v>
      </c>
      <c r="AC9" s="13">
        <v>28.48</v>
      </c>
      <c r="AD9" s="2">
        <f t="shared" si="0"/>
        <v>0.63999999999999702</v>
      </c>
      <c r="AE9" s="201">
        <f t="shared" si="1"/>
        <v>-1.4873746108612917E-2</v>
      </c>
    </row>
    <row r="10" spans="1:31" x14ac:dyDescent="0.25">
      <c r="W10" s="196">
        <v>42268</v>
      </c>
      <c r="X10" s="13">
        <v>29.19</v>
      </c>
      <c r="Y10" s="13">
        <v>29.57</v>
      </c>
      <c r="Z10" s="13">
        <v>28.87</v>
      </c>
      <c r="AA10" s="13">
        <v>28.91</v>
      </c>
      <c r="AB10" s="140">
        <v>881800</v>
      </c>
      <c r="AC10" s="13">
        <v>28.91</v>
      </c>
      <c r="AD10" s="2">
        <f t="shared" si="0"/>
        <v>0.69999999999999929</v>
      </c>
      <c r="AE10" s="201">
        <f t="shared" si="1"/>
        <v>-3.7904893177118648E-3</v>
      </c>
    </row>
    <row r="11" spans="1:31" x14ac:dyDescent="0.25">
      <c r="W11" s="196">
        <v>42265</v>
      </c>
      <c r="X11" s="13">
        <v>29.5</v>
      </c>
      <c r="Y11" s="13">
        <v>29.57</v>
      </c>
      <c r="Z11" s="13">
        <v>28.9</v>
      </c>
      <c r="AA11" s="13">
        <v>29.02</v>
      </c>
      <c r="AB11" s="140">
        <v>1573900</v>
      </c>
      <c r="AC11" s="13">
        <v>29.02</v>
      </c>
      <c r="AD11" s="2">
        <f t="shared" si="0"/>
        <v>0.67000000000000171</v>
      </c>
      <c r="AE11" s="201">
        <f t="shared" si="1"/>
        <v>-2.9106724657075977E-2</v>
      </c>
    </row>
    <row r="12" spans="1:31" x14ac:dyDescent="0.25">
      <c r="W12" s="196">
        <v>42264</v>
      </c>
      <c r="X12" s="13">
        <v>29.9</v>
      </c>
      <c r="Y12" s="13">
        <v>30.11</v>
      </c>
      <c r="Z12" s="13">
        <v>29.69</v>
      </c>
      <c r="AA12" s="13">
        <v>29.89</v>
      </c>
      <c r="AB12" s="140">
        <v>1243400</v>
      </c>
      <c r="AC12" s="13">
        <v>29.89</v>
      </c>
      <c r="AD12" s="2">
        <f t="shared" si="0"/>
        <v>0.41999999999999815</v>
      </c>
      <c r="AE12" s="201">
        <f t="shared" si="1"/>
        <v>-5.9860325906219147E-3</v>
      </c>
    </row>
    <row r="13" spans="1:31" x14ac:dyDescent="0.25">
      <c r="W13" s="196">
        <v>42263</v>
      </c>
      <c r="X13" s="13">
        <v>29.91</v>
      </c>
      <c r="Y13" s="13">
        <v>30.25</v>
      </c>
      <c r="Z13" s="13">
        <v>29.76</v>
      </c>
      <c r="AA13" s="13">
        <v>30.07</v>
      </c>
      <c r="AB13" s="140">
        <v>804200</v>
      </c>
      <c r="AC13" s="13">
        <v>30.07</v>
      </c>
      <c r="AD13" s="2">
        <f t="shared" si="0"/>
        <v>0.48999999999999844</v>
      </c>
      <c r="AE13" s="201">
        <f t="shared" si="1"/>
        <v>1.0756302521008454E-2</v>
      </c>
    </row>
    <row r="14" spans="1:31" x14ac:dyDescent="0.25">
      <c r="W14" s="196">
        <v>42262</v>
      </c>
      <c r="X14" s="13">
        <v>29.28</v>
      </c>
      <c r="Y14" s="13">
        <v>29.87</v>
      </c>
      <c r="Z14" s="13">
        <v>29.16</v>
      </c>
      <c r="AA14" s="13">
        <v>29.75</v>
      </c>
      <c r="AB14" s="140">
        <v>665600</v>
      </c>
      <c r="AC14" s="13">
        <v>29.75</v>
      </c>
      <c r="AD14" s="2">
        <f t="shared" si="0"/>
        <v>0.71000000000000085</v>
      </c>
      <c r="AE14" s="201">
        <f t="shared" si="1"/>
        <v>1.9883441892355025E-2</v>
      </c>
    </row>
    <row r="15" spans="1:31" x14ac:dyDescent="0.25">
      <c r="W15" s="196">
        <v>42261</v>
      </c>
      <c r="X15" s="13">
        <v>30.24</v>
      </c>
      <c r="Y15" s="13">
        <v>30.24</v>
      </c>
      <c r="Z15" s="13">
        <v>29.16</v>
      </c>
      <c r="AA15" s="13">
        <v>29.17</v>
      </c>
      <c r="AB15" s="140">
        <v>1046500</v>
      </c>
      <c r="AC15" s="13">
        <v>29.17</v>
      </c>
      <c r="AD15" s="2">
        <f t="shared" si="0"/>
        <v>1.0799999999999983</v>
      </c>
      <c r="AE15" s="201">
        <f t="shared" si="1"/>
        <v>-4.0144784468575168E-2</v>
      </c>
    </row>
    <row r="16" spans="1:31" x14ac:dyDescent="0.25">
      <c r="W16" s="196">
        <v>42258</v>
      </c>
      <c r="X16" s="13">
        <v>30.17</v>
      </c>
      <c r="Y16" s="13">
        <v>30.43</v>
      </c>
      <c r="Z16" s="13">
        <v>30.05</v>
      </c>
      <c r="AA16" s="13">
        <v>30.39</v>
      </c>
      <c r="AB16" s="140">
        <v>264200</v>
      </c>
      <c r="AC16" s="13">
        <v>30.39</v>
      </c>
      <c r="AD16" s="2">
        <f t="shared" si="0"/>
        <v>0.37999999999999901</v>
      </c>
      <c r="AE16" s="201">
        <f t="shared" si="1"/>
        <v>9.8814229249022389E-4</v>
      </c>
    </row>
    <row r="17" spans="23:31" x14ac:dyDescent="0.25">
      <c r="W17" s="196">
        <v>42257</v>
      </c>
      <c r="X17" s="13">
        <v>30.48</v>
      </c>
      <c r="Y17" s="13">
        <v>30.7</v>
      </c>
      <c r="Z17" s="13">
        <v>30.2</v>
      </c>
      <c r="AA17" s="13">
        <v>30.36</v>
      </c>
      <c r="AB17" s="140">
        <v>469100</v>
      </c>
      <c r="AC17" s="13">
        <v>30.36</v>
      </c>
      <c r="AD17" s="2">
        <f t="shared" si="0"/>
        <v>0.5</v>
      </c>
      <c r="AE17" s="201">
        <f t="shared" si="1"/>
        <v>-4.9164208456244918E-3</v>
      </c>
    </row>
    <row r="18" spans="23:31" x14ac:dyDescent="0.25">
      <c r="W18" s="196">
        <v>42256</v>
      </c>
      <c r="X18" s="13">
        <v>31.31</v>
      </c>
      <c r="Y18" s="13">
        <v>31.47</v>
      </c>
      <c r="Z18" s="13">
        <v>30.45</v>
      </c>
      <c r="AA18" s="13">
        <v>30.51</v>
      </c>
      <c r="AB18" s="140">
        <v>618800</v>
      </c>
      <c r="AC18" s="13">
        <v>30.51</v>
      </c>
      <c r="AD18" s="2">
        <f t="shared" si="0"/>
        <v>1.0199999999999996</v>
      </c>
      <c r="AE18" s="201">
        <f t="shared" si="1"/>
        <v>-1.7707662588538176E-2</v>
      </c>
    </row>
    <row r="19" spans="23:31" x14ac:dyDescent="0.25">
      <c r="W19" s="196">
        <v>42255</v>
      </c>
      <c r="X19" s="13">
        <v>30.81</v>
      </c>
      <c r="Y19" s="13">
        <v>31.11</v>
      </c>
      <c r="Z19" s="13">
        <v>30.65</v>
      </c>
      <c r="AA19" s="13">
        <v>31.06</v>
      </c>
      <c r="AB19" s="140">
        <v>430300</v>
      </c>
      <c r="AC19" s="13">
        <v>31.06</v>
      </c>
      <c r="AD19" s="2">
        <f t="shared" si="0"/>
        <v>0.46000000000000085</v>
      </c>
      <c r="AE19" s="201">
        <f t="shared" si="1"/>
        <v>2.440633245382573E-2</v>
      </c>
    </row>
    <row r="20" spans="23:31" x14ac:dyDescent="0.25">
      <c r="W20" s="196">
        <v>42251</v>
      </c>
      <c r="X20" s="13">
        <v>30.57</v>
      </c>
      <c r="Y20" s="13">
        <v>30.81</v>
      </c>
      <c r="Z20" s="13">
        <v>30.31</v>
      </c>
      <c r="AA20" s="13">
        <v>30.32</v>
      </c>
      <c r="AB20" s="140">
        <v>773600</v>
      </c>
      <c r="AC20" s="13">
        <v>30.32</v>
      </c>
      <c r="AD20" s="2">
        <f t="shared" si="0"/>
        <v>0.5</v>
      </c>
      <c r="AE20" s="201">
        <f t="shared" si="1"/>
        <v>-1.8134715025906689E-2</v>
      </c>
    </row>
    <row r="21" spans="23:31" x14ac:dyDescent="0.25">
      <c r="W21" s="196">
        <v>42250</v>
      </c>
      <c r="X21" s="13">
        <v>30.66</v>
      </c>
      <c r="Y21" s="13">
        <v>31.24</v>
      </c>
      <c r="Z21" s="13">
        <v>30.57</v>
      </c>
      <c r="AA21" s="13">
        <v>30.88</v>
      </c>
      <c r="AB21" s="140">
        <v>545900</v>
      </c>
      <c r="AC21" s="13">
        <v>30.88</v>
      </c>
      <c r="AD21" s="2">
        <f t="shared" si="0"/>
        <v>0.66999999999999815</v>
      </c>
      <c r="AE21" s="201">
        <f t="shared" si="1"/>
        <v>5.8631921824103816E-3</v>
      </c>
    </row>
    <row r="22" spans="23:31" x14ac:dyDescent="0.25">
      <c r="W22" s="196">
        <v>42249</v>
      </c>
      <c r="X22" s="13">
        <v>30.78</v>
      </c>
      <c r="Y22" s="13">
        <v>30.87</v>
      </c>
      <c r="Z22" s="13">
        <v>30.33</v>
      </c>
      <c r="AA22" s="13">
        <v>30.7</v>
      </c>
      <c r="AB22" s="140">
        <v>518600</v>
      </c>
      <c r="AC22" s="13">
        <v>30.7</v>
      </c>
      <c r="AD22" s="2">
        <f t="shared" si="0"/>
        <v>0.5400000000000027</v>
      </c>
      <c r="AE22" s="201">
        <f t="shared" si="1"/>
        <v>8.5413929040736303E-3</v>
      </c>
    </row>
    <row r="23" spans="23:31" x14ac:dyDescent="0.25">
      <c r="W23" s="196">
        <v>42248</v>
      </c>
      <c r="X23" s="13">
        <v>31.05</v>
      </c>
      <c r="Y23" s="13">
        <v>31.44</v>
      </c>
      <c r="Z23" s="13">
        <v>30.33</v>
      </c>
      <c r="AA23" s="13">
        <v>30.44</v>
      </c>
      <c r="AB23" s="140">
        <v>733100</v>
      </c>
      <c r="AC23" s="13">
        <v>30.44</v>
      </c>
      <c r="AD23" s="2">
        <f t="shared" si="0"/>
        <v>1.110000000000003</v>
      </c>
      <c r="AE23" s="201">
        <f t="shared" si="1"/>
        <v>-4.1259842519684953E-2</v>
      </c>
    </row>
    <row r="24" spans="23:31" x14ac:dyDescent="0.25">
      <c r="W24" s="196">
        <v>42247</v>
      </c>
      <c r="X24" s="13">
        <v>31.21</v>
      </c>
      <c r="Y24" s="13">
        <v>31.9</v>
      </c>
      <c r="Z24" s="13">
        <v>31.14</v>
      </c>
      <c r="AA24" s="13">
        <v>31.75</v>
      </c>
      <c r="AB24" s="140">
        <v>708600</v>
      </c>
      <c r="AC24" s="13">
        <v>31.75</v>
      </c>
      <c r="AD24" s="2">
        <f t="shared" si="0"/>
        <v>0.75999999999999801</v>
      </c>
      <c r="AE24" s="201">
        <f t="shared" si="1"/>
        <v>1.2759170653907415E-2</v>
      </c>
    </row>
    <row r="25" spans="23:31" x14ac:dyDescent="0.25">
      <c r="W25" s="196">
        <v>42244</v>
      </c>
      <c r="X25" s="13">
        <v>30.68</v>
      </c>
      <c r="Y25" s="13">
        <v>31.41</v>
      </c>
      <c r="Z25" s="13">
        <v>30.68</v>
      </c>
      <c r="AA25" s="13">
        <v>31.35</v>
      </c>
      <c r="AB25" s="140">
        <v>599800</v>
      </c>
      <c r="AC25" s="13">
        <v>31.35</v>
      </c>
      <c r="AD25" s="2">
        <f t="shared" si="0"/>
        <v>0.73000000000000043</v>
      </c>
      <c r="AE25" s="201">
        <f t="shared" si="1"/>
        <v>1.918075422626786E-2</v>
      </c>
    </row>
    <row r="26" spans="23:31" x14ac:dyDescent="0.25">
      <c r="W26" s="196">
        <v>42243</v>
      </c>
      <c r="X26" s="13">
        <v>30.37</v>
      </c>
      <c r="Y26" s="13">
        <v>30.89</v>
      </c>
      <c r="Z26" s="13">
        <v>30.11</v>
      </c>
      <c r="AA26" s="13">
        <v>30.76</v>
      </c>
      <c r="AB26" s="140">
        <v>1394500</v>
      </c>
      <c r="AC26" s="13">
        <v>30.76</v>
      </c>
      <c r="AD26" s="2">
        <f t="shared" si="0"/>
        <v>0.78000000000000114</v>
      </c>
      <c r="AE26" s="201">
        <f t="shared" si="1"/>
        <v>2.6359693026359876E-2</v>
      </c>
    </row>
    <row r="27" spans="23:31" x14ac:dyDescent="0.25">
      <c r="W27" s="196">
        <v>42242</v>
      </c>
      <c r="X27" s="13">
        <v>29.98</v>
      </c>
      <c r="Y27" s="13">
        <v>30.06</v>
      </c>
      <c r="Z27" s="13">
        <v>29.31</v>
      </c>
      <c r="AA27" s="13">
        <v>29.97</v>
      </c>
      <c r="AB27" s="140">
        <v>930400</v>
      </c>
      <c r="AC27" s="13">
        <v>29.97</v>
      </c>
      <c r="AD27" s="2">
        <f t="shared" si="0"/>
        <v>0.75</v>
      </c>
      <c r="AE27" s="201">
        <f t="shared" si="1"/>
        <v>1.9387755102040938E-2</v>
      </c>
    </row>
    <row r="28" spans="23:31" x14ac:dyDescent="0.25">
      <c r="W28" s="196">
        <v>42241</v>
      </c>
      <c r="X28" s="13">
        <v>30.8</v>
      </c>
      <c r="Y28" s="13">
        <v>30.88</v>
      </c>
      <c r="Z28" s="13">
        <v>29.36</v>
      </c>
      <c r="AA28" s="13">
        <v>29.4</v>
      </c>
      <c r="AB28" s="140">
        <v>1072400</v>
      </c>
      <c r="AC28" s="13">
        <v>29.4</v>
      </c>
      <c r="AD28" s="2">
        <f t="shared" si="0"/>
        <v>1.5199999999999996</v>
      </c>
      <c r="AE28" s="201">
        <f t="shared" si="1"/>
        <v>-1.9019019019019034E-2</v>
      </c>
    </row>
    <row r="29" spans="23:31" x14ac:dyDescent="0.25">
      <c r="W29" s="196">
        <v>42240</v>
      </c>
      <c r="X29" s="13">
        <v>29.68</v>
      </c>
      <c r="Y29" s="13">
        <v>31.21</v>
      </c>
      <c r="Z29" s="13">
        <v>28.42</v>
      </c>
      <c r="AA29" s="13">
        <v>29.97</v>
      </c>
      <c r="AB29" s="140">
        <v>1253600</v>
      </c>
      <c r="AC29" s="13">
        <v>29.97</v>
      </c>
      <c r="AD29" s="2">
        <f t="shared" si="0"/>
        <v>2.7899999999999991</v>
      </c>
      <c r="AE29" s="201">
        <f t="shared" si="1"/>
        <v>-4.0038436899423435E-2</v>
      </c>
    </row>
    <row r="30" spans="23:31" x14ac:dyDescent="0.25">
      <c r="W30" s="196">
        <v>42237</v>
      </c>
      <c r="X30" s="13">
        <v>31.72</v>
      </c>
      <c r="Y30" s="13">
        <v>31.84</v>
      </c>
      <c r="Z30" s="13">
        <v>31.22</v>
      </c>
      <c r="AA30" s="13">
        <v>31.22</v>
      </c>
      <c r="AB30" s="140">
        <v>781100</v>
      </c>
      <c r="AC30" s="13">
        <v>31.22</v>
      </c>
      <c r="AD30" s="2">
        <f t="shared" si="0"/>
        <v>0.62000000000000099</v>
      </c>
      <c r="AE30" s="201">
        <f t="shared" si="1"/>
        <v>-2.4070021881838044E-2</v>
      </c>
    </row>
    <row r="31" spans="23:31" x14ac:dyDescent="0.25">
      <c r="W31" s="196">
        <v>42236</v>
      </c>
      <c r="X31" s="13">
        <v>32.369999999999997</v>
      </c>
      <c r="Y31" s="13">
        <v>32.57</v>
      </c>
      <c r="Z31" s="13">
        <v>31.98</v>
      </c>
      <c r="AA31" s="13">
        <v>31.99</v>
      </c>
      <c r="AB31" s="140">
        <v>832700</v>
      </c>
      <c r="AC31" s="13">
        <v>31.99</v>
      </c>
      <c r="AD31" s="2">
        <f t="shared" si="0"/>
        <v>0.58999999999999986</v>
      </c>
      <c r="AE31" s="201" t="e">
        <f t="shared" si="1"/>
        <v>#DIV/0!</v>
      </c>
    </row>
    <row r="32" spans="23:31" x14ac:dyDescent="0.25">
      <c r="W32" s="196">
        <v>42236</v>
      </c>
      <c r="X32" s="13" t="s">
        <v>265</v>
      </c>
      <c r="Y32" s="13"/>
      <c r="Z32" s="13"/>
      <c r="AA32" s="13"/>
      <c r="AB32" s="13"/>
      <c r="AC32" s="13"/>
      <c r="AD32" s="2">
        <f t="shared" si="0"/>
        <v>0</v>
      </c>
      <c r="AE32" s="201">
        <f t="shared" si="1"/>
        <v>-1</v>
      </c>
    </row>
    <row r="33" spans="15:31" x14ac:dyDescent="0.25">
      <c r="W33" s="196">
        <v>42235</v>
      </c>
      <c r="X33" s="13">
        <v>32.81</v>
      </c>
      <c r="Y33" s="13">
        <v>33.07</v>
      </c>
      <c r="Z33" s="13">
        <v>32.29</v>
      </c>
      <c r="AA33" s="13">
        <v>32.78</v>
      </c>
      <c r="AB33" s="140">
        <v>680000</v>
      </c>
      <c r="AC33" s="13">
        <v>32.520000000000003</v>
      </c>
      <c r="AD33" s="2">
        <f t="shared" si="0"/>
        <v>0.78000000000000114</v>
      </c>
      <c r="AE33" s="201">
        <f t="shared" si="1"/>
        <v>-5.5045871559632475E-3</v>
      </c>
    </row>
    <row r="34" spans="15:31" x14ac:dyDescent="0.25">
      <c r="W34" s="196">
        <v>42234</v>
      </c>
      <c r="X34" s="13">
        <v>33.17</v>
      </c>
      <c r="Y34" s="13">
        <v>33.299999999999997</v>
      </c>
      <c r="Z34" s="13">
        <v>32.85</v>
      </c>
      <c r="AA34" s="13">
        <v>32.96</v>
      </c>
      <c r="AB34" s="140">
        <v>610700</v>
      </c>
      <c r="AC34" s="13">
        <v>32.700000000000003</v>
      </c>
      <c r="AD34" s="2">
        <f t="shared" si="0"/>
        <v>0.44999999999999574</v>
      </c>
      <c r="AE34" s="201">
        <f t="shared" si="1"/>
        <v>-7.587253414264028E-3</v>
      </c>
    </row>
    <row r="35" spans="15:31" x14ac:dyDescent="0.25">
      <c r="W35" s="196">
        <v>42233</v>
      </c>
      <c r="X35" s="13">
        <v>32.74</v>
      </c>
      <c r="Y35" s="13">
        <v>33.24</v>
      </c>
      <c r="Z35" s="13">
        <v>32.54</v>
      </c>
      <c r="AA35" s="13">
        <v>33.21</v>
      </c>
      <c r="AB35" s="140">
        <v>435600</v>
      </c>
      <c r="AC35" s="13">
        <v>32.950000000000003</v>
      </c>
      <c r="AD35" s="2">
        <f t="shared" si="0"/>
        <v>0.70000000000000284</v>
      </c>
      <c r="AE35" s="201">
        <f t="shared" si="1"/>
        <v>7.6452599388379117E-3</v>
      </c>
    </row>
    <row r="36" spans="15:31" x14ac:dyDescent="0.25">
      <c r="W36" s="196">
        <v>42230</v>
      </c>
      <c r="X36" s="13">
        <v>32.799999999999997</v>
      </c>
      <c r="Y36" s="13">
        <v>33.11</v>
      </c>
      <c r="Z36" s="13">
        <v>32.729999999999997</v>
      </c>
      <c r="AA36" s="13">
        <v>32.96</v>
      </c>
      <c r="AB36" s="140">
        <v>349800</v>
      </c>
      <c r="AC36" s="13">
        <v>32.700000000000003</v>
      </c>
      <c r="AD36" s="2">
        <f t="shared" si="0"/>
        <v>0.38000000000000256</v>
      </c>
      <c r="AE36" s="201">
        <f t="shared" si="1"/>
        <v>5.8443555828977534E-3</v>
      </c>
    </row>
    <row r="37" spans="15:31" x14ac:dyDescent="0.25">
      <c r="W37" s="196">
        <v>42229</v>
      </c>
      <c r="X37" s="13">
        <v>32.74</v>
      </c>
      <c r="Y37" s="13">
        <v>32.93</v>
      </c>
      <c r="Z37" s="13">
        <v>32.67</v>
      </c>
      <c r="AA37" s="13">
        <v>32.770000000000003</v>
      </c>
      <c r="AB37" s="140">
        <v>381900</v>
      </c>
      <c r="AC37" s="13">
        <v>32.51</v>
      </c>
      <c r="AD37" s="2">
        <f t="shared" si="0"/>
        <v>0.25999999999999801</v>
      </c>
      <c r="AE37" s="201">
        <f t="shared" si="1"/>
        <v>-5.5062710308962926E-3</v>
      </c>
    </row>
    <row r="38" spans="15:31" x14ac:dyDescent="0.25">
      <c r="W38" s="196">
        <v>42228</v>
      </c>
      <c r="X38" s="13">
        <v>32.46</v>
      </c>
      <c r="Y38" s="13">
        <v>32.97</v>
      </c>
      <c r="Z38" s="13">
        <v>32.19</v>
      </c>
      <c r="AA38" s="13">
        <v>32.950000000000003</v>
      </c>
      <c r="AB38" s="140">
        <v>589600</v>
      </c>
      <c r="AC38" s="13">
        <v>32.69</v>
      </c>
      <c r="AD38" s="2">
        <f t="shared" si="0"/>
        <v>0.78000000000000114</v>
      </c>
      <c r="AE38" s="201">
        <f t="shared" si="1"/>
        <v>5.2275522755225179E-3</v>
      </c>
    </row>
    <row r="39" spans="15:31" x14ac:dyDescent="0.25">
      <c r="W39" s="196">
        <v>42227</v>
      </c>
      <c r="X39" s="13">
        <v>33.130000000000003</v>
      </c>
      <c r="Y39" s="13">
        <v>33.26</v>
      </c>
      <c r="Z39" s="13">
        <v>32.74</v>
      </c>
      <c r="AA39" s="13">
        <v>32.78</v>
      </c>
      <c r="AB39" s="140">
        <v>477500</v>
      </c>
      <c r="AC39" s="13">
        <v>32.520000000000003</v>
      </c>
      <c r="AD39" s="2">
        <f t="shared" si="0"/>
        <v>0.51999999999999602</v>
      </c>
      <c r="AE39" s="201">
        <f t="shared" si="1"/>
        <v>-2.4595080983803252E-2</v>
      </c>
    </row>
    <row r="40" spans="15:31" x14ac:dyDescent="0.25">
      <c r="W40" s="196">
        <v>42226</v>
      </c>
      <c r="X40" s="13">
        <v>33.049999999999997</v>
      </c>
      <c r="Y40" s="13">
        <v>33.700000000000003</v>
      </c>
      <c r="Z40" s="13">
        <v>32.880000000000003</v>
      </c>
      <c r="AA40" s="13">
        <v>33.61</v>
      </c>
      <c r="AB40" s="140">
        <v>731800</v>
      </c>
      <c r="AC40" s="13">
        <v>33.340000000000003</v>
      </c>
      <c r="AD40" s="2">
        <f t="shared" si="0"/>
        <v>0.82000000000000028</v>
      </c>
      <c r="AE40" s="201">
        <f t="shared" si="1"/>
        <v>2.7426810477658048E-2</v>
      </c>
    </row>
    <row r="41" spans="15:31" x14ac:dyDescent="0.25">
      <c r="W41" s="196">
        <v>42223</v>
      </c>
      <c r="X41" s="13">
        <v>32.86</v>
      </c>
      <c r="Y41" s="13">
        <v>33.28</v>
      </c>
      <c r="Z41" s="13">
        <v>32.630000000000003</v>
      </c>
      <c r="AA41" s="13">
        <v>32.71</v>
      </c>
      <c r="AB41" s="140">
        <v>502600</v>
      </c>
      <c r="AC41" s="13">
        <v>32.450000000000003</v>
      </c>
      <c r="AD41" s="2">
        <f t="shared" si="0"/>
        <v>0.64999999999999858</v>
      </c>
      <c r="AE41" s="201">
        <f t="shared" si="1"/>
        <v>-7.3416947078616124E-3</v>
      </c>
    </row>
    <row r="42" spans="15:31" x14ac:dyDescent="0.25">
      <c r="W42" s="196">
        <v>42222</v>
      </c>
      <c r="X42" s="13">
        <v>32.950000000000003</v>
      </c>
      <c r="Y42" s="13">
        <v>33.31</v>
      </c>
      <c r="Z42" s="13">
        <v>32.840000000000003</v>
      </c>
      <c r="AA42" s="13">
        <v>32.950000000000003</v>
      </c>
      <c r="AB42" s="140">
        <v>629200</v>
      </c>
      <c r="AC42" s="13">
        <v>32.69</v>
      </c>
      <c r="AD42" s="2">
        <f t="shared" si="0"/>
        <v>0.46999999999999886</v>
      </c>
      <c r="AE42" s="201">
        <f t="shared" si="1"/>
        <v>0</v>
      </c>
    </row>
    <row r="43" spans="15:31" x14ac:dyDescent="0.25">
      <c r="W43" s="196">
        <v>42221</v>
      </c>
      <c r="X43" s="13">
        <v>33.03</v>
      </c>
      <c r="Y43" s="13">
        <v>33.369999999999997</v>
      </c>
      <c r="Z43" s="13">
        <v>32.82</v>
      </c>
      <c r="AA43" s="13">
        <v>32.950000000000003</v>
      </c>
      <c r="AB43" s="140">
        <v>809700</v>
      </c>
      <c r="AC43" s="13">
        <v>32.69</v>
      </c>
      <c r="AD43" s="2">
        <f t="shared" si="0"/>
        <v>0.54999999999999716</v>
      </c>
      <c r="AE43" s="201">
        <f t="shared" si="1"/>
        <v>6.4655172413794482E-3</v>
      </c>
    </row>
    <row r="44" spans="15:31" x14ac:dyDescent="0.25">
      <c r="W44" s="196">
        <v>42220</v>
      </c>
      <c r="X44" s="13">
        <v>32.630000000000003</v>
      </c>
      <c r="Y44" s="13">
        <v>33.159999999999997</v>
      </c>
      <c r="Z44" s="13">
        <v>32.5</v>
      </c>
      <c r="AA44" s="13">
        <v>32.74</v>
      </c>
      <c r="AB44" s="140">
        <v>847900</v>
      </c>
      <c r="AC44" s="13">
        <v>32.479999999999997</v>
      </c>
      <c r="AD44" s="2">
        <f t="shared" si="0"/>
        <v>0.65999999999999659</v>
      </c>
      <c r="AE44" s="201">
        <f t="shared" si="1"/>
        <v>3.7082818294189579E-3</v>
      </c>
    </row>
    <row r="45" spans="15:31" ht="20.25" thickBot="1" x14ac:dyDescent="0.35">
      <c r="O45" s="272" t="s">
        <v>83</v>
      </c>
      <c r="P45" s="272"/>
      <c r="T45" s="136" t="s">
        <v>144</v>
      </c>
      <c r="W45" s="196">
        <v>42219</v>
      </c>
      <c r="X45" s="13">
        <v>33.380000000000003</v>
      </c>
      <c r="Y45" s="13">
        <v>33.44</v>
      </c>
      <c r="Z45" s="13">
        <v>32.49</v>
      </c>
      <c r="AA45" s="13">
        <v>32.619999999999997</v>
      </c>
      <c r="AB45" s="140">
        <v>843100</v>
      </c>
      <c r="AC45" s="13">
        <v>32.36</v>
      </c>
      <c r="AD45" s="2">
        <f t="shared" si="0"/>
        <v>0.94999999999999574</v>
      </c>
      <c r="AE45" s="201">
        <f t="shared" si="1"/>
        <v>-2.2946859903381633E-2</v>
      </c>
    </row>
    <row r="46" spans="15:31" ht="15.75" thickTop="1" x14ac:dyDescent="0.25">
      <c r="O46" s="128">
        <v>1.1000000000000001</v>
      </c>
      <c r="P46" s="128">
        <f>O46*$Q$4</f>
        <v>31.042000000000002</v>
      </c>
      <c r="Q46" s="2"/>
      <c r="T46" s="191" t="s">
        <v>126</v>
      </c>
      <c r="U46" s="143">
        <v>27.46</v>
      </c>
      <c r="W46" s="196">
        <v>42216</v>
      </c>
      <c r="X46" s="13">
        <v>33.39</v>
      </c>
      <c r="Y46" s="13">
        <v>33.590000000000003</v>
      </c>
      <c r="Z46" s="13">
        <v>33.01</v>
      </c>
      <c r="AA46" s="13">
        <v>33.380000000000003</v>
      </c>
      <c r="AB46" s="140">
        <v>1056500</v>
      </c>
      <c r="AC46" s="13">
        <v>33.119999999999997</v>
      </c>
      <c r="AD46" s="2">
        <f t="shared" si="0"/>
        <v>0.5800000000000054</v>
      </c>
      <c r="AE46" s="201">
        <f t="shared" si="1"/>
        <v>-3.0102347983143041E-3</v>
      </c>
    </row>
    <row r="47" spans="15:31" x14ac:dyDescent="0.25">
      <c r="O47" s="128">
        <v>1.0900000000000001</v>
      </c>
      <c r="P47" s="128">
        <f t="shared" ref="P47:P66" si="2">O47*$Q$4</f>
        <v>30.759800000000002</v>
      </c>
      <c r="Q47" s="2"/>
      <c r="T47" s="138" t="s">
        <v>127</v>
      </c>
      <c r="U47" s="133">
        <v>27.09</v>
      </c>
      <c r="W47" s="196">
        <v>42215</v>
      </c>
      <c r="X47" s="13">
        <v>31.06</v>
      </c>
      <c r="Y47" s="13">
        <v>33.549999999999997</v>
      </c>
      <c r="Z47" s="13">
        <v>31.06</v>
      </c>
      <c r="AA47" s="13">
        <v>33.49</v>
      </c>
      <c r="AB47" s="140">
        <v>1134100</v>
      </c>
      <c r="AC47" s="13">
        <v>33.22</v>
      </c>
      <c r="AD47" s="2">
        <f t="shared" si="0"/>
        <v>2.4899999999999984</v>
      </c>
      <c r="AE47" s="201">
        <f t="shared" si="1"/>
        <v>1.3113754193351701E-2</v>
      </c>
    </row>
    <row r="48" spans="15:31" x14ac:dyDescent="0.25">
      <c r="O48" s="128">
        <v>1.08</v>
      </c>
      <c r="P48" s="128">
        <f t="shared" si="2"/>
        <v>30.477600000000002</v>
      </c>
      <c r="Q48" s="2"/>
      <c r="T48" s="138" t="s">
        <v>128</v>
      </c>
      <c r="U48" s="133" t="s">
        <v>258</v>
      </c>
      <c r="W48" s="196">
        <v>42214</v>
      </c>
      <c r="X48" s="13">
        <v>31.98</v>
      </c>
      <c r="Y48" s="13">
        <v>33.28</v>
      </c>
      <c r="Z48" s="13">
        <v>31.96</v>
      </c>
      <c r="AA48" s="13">
        <v>33.049999999999997</v>
      </c>
      <c r="AB48" s="140">
        <v>1464300</v>
      </c>
      <c r="AC48" s="13">
        <v>32.79</v>
      </c>
      <c r="AD48" s="2">
        <f t="shared" si="0"/>
        <v>1.3200000000000003</v>
      </c>
      <c r="AE48" s="201">
        <f t="shared" si="1"/>
        <v>3.3406870469587124E-2</v>
      </c>
    </row>
    <row r="49" spans="15:31" x14ac:dyDescent="0.25">
      <c r="O49" s="128">
        <v>1.07</v>
      </c>
      <c r="P49" s="128">
        <f t="shared" si="2"/>
        <v>30.195399999999999</v>
      </c>
      <c r="Q49" s="2"/>
      <c r="T49" s="138" t="s">
        <v>129</v>
      </c>
      <c r="U49" s="133" t="s">
        <v>259</v>
      </c>
      <c r="W49" s="196">
        <v>42213</v>
      </c>
      <c r="X49" s="13">
        <v>31.65</v>
      </c>
      <c r="Y49" s="13">
        <v>31.98</v>
      </c>
      <c r="Z49" s="13">
        <v>31.4</v>
      </c>
      <c r="AA49" s="13">
        <v>31.98</v>
      </c>
      <c r="AB49" s="140">
        <v>1086300</v>
      </c>
      <c r="AC49" s="13">
        <v>31.73</v>
      </c>
      <c r="AD49" s="2">
        <f t="shared" si="0"/>
        <v>0.58000000000000185</v>
      </c>
      <c r="AE49" s="201">
        <f t="shared" si="1"/>
        <v>1.4062000639181838E-2</v>
      </c>
    </row>
    <row r="50" spans="15:31" x14ac:dyDescent="0.25">
      <c r="O50" s="128">
        <v>1.06</v>
      </c>
      <c r="P50" s="128">
        <f t="shared" si="2"/>
        <v>29.9132</v>
      </c>
      <c r="Q50" s="2"/>
      <c r="T50" s="138" t="s">
        <v>130</v>
      </c>
      <c r="U50" s="133">
        <v>41.6</v>
      </c>
      <c r="W50" s="196">
        <v>42212</v>
      </c>
      <c r="X50" s="13">
        <v>31.45</v>
      </c>
      <c r="Y50" s="13">
        <v>31.78</v>
      </c>
      <c r="Z50" s="13">
        <v>31.36</v>
      </c>
      <c r="AA50" s="13">
        <v>31.54</v>
      </c>
      <c r="AB50" s="140">
        <v>619400</v>
      </c>
      <c r="AC50" s="13">
        <v>31.29</v>
      </c>
      <c r="AD50" s="2">
        <f t="shared" si="0"/>
        <v>0.42000000000000171</v>
      </c>
      <c r="AE50" s="201">
        <f t="shared" si="1"/>
        <v>-1.0749288650015787E-2</v>
      </c>
    </row>
    <row r="51" spans="15:31" x14ac:dyDescent="0.25">
      <c r="O51" s="128">
        <v>1.05</v>
      </c>
      <c r="P51" s="128">
        <f t="shared" si="2"/>
        <v>29.631</v>
      </c>
      <c r="Q51" s="2"/>
      <c r="T51" s="138" t="s">
        <v>131</v>
      </c>
      <c r="U51" s="133">
        <v>0.93208199999999997</v>
      </c>
      <c r="W51" s="196">
        <v>42209</v>
      </c>
      <c r="X51" s="13">
        <v>32.69</v>
      </c>
      <c r="Y51" s="13">
        <v>32.69</v>
      </c>
      <c r="Z51" s="13">
        <v>31.73</v>
      </c>
      <c r="AA51" s="13">
        <v>31.88</v>
      </c>
      <c r="AB51" s="140">
        <v>694100</v>
      </c>
      <c r="AC51" s="13">
        <v>31.63</v>
      </c>
      <c r="AD51" s="2">
        <f t="shared" si="0"/>
        <v>0.9599999999999973</v>
      </c>
      <c r="AE51" s="201">
        <f t="shared" si="1"/>
        <v>-2.3765432098765471E-2</v>
      </c>
    </row>
    <row r="52" spans="15:31" x14ac:dyDescent="0.25">
      <c r="O52" s="128">
        <v>1.04</v>
      </c>
      <c r="P52" s="128">
        <f t="shared" si="2"/>
        <v>29.348800000000001</v>
      </c>
      <c r="Q52" s="2"/>
      <c r="T52" s="138" t="s">
        <v>157</v>
      </c>
      <c r="U52" s="133" t="s">
        <v>260</v>
      </c>
      <c r="W52" s="196">
        <v>42208</v>
      </c>
      <c r="X52" s="13">
        <v>33.119999999999997</v>
      </c>
      <c r="Y52" s="13">
        <v>33.32</v>
      </c>
      <c r="Z52" s="13">
        <v>32.61</v>
      </c>
      <c r="AA52" s="13">
        <v>32.659999999999997</v>
      </c>
      <c r="AB52" s="140">
        <v>680200</v>
      </c>
      <c r="AC52" s="13">
        <v>32.4</v>
      </c>
      <c r="AD52" s="2">
        <f t="shared" si="0"/>
        <v>0.71000000000000085</v>
      </c>
      <c r="AE52" s="201">
        <f t="shared" si="1"/>
        <v>-1.6990291262136026E-2</v>
      </c>
    </row>
    <row r="53" spans="15:31" x14ac:dyDescent="0.25">
      <c r="O53" s="128">
        <v>1.03</v>
      </c>
      <c r="P53" s="128">
        <f t="shared" si="2"/>
        <v>29.066600000000001</v>
      </c>
      <c r="Q53" s="2"/>
      <c r="T53" s="138"/>
      <c r="U53" s="133"/>
      <c r="W53" s="196">
        <v>42207</v>
      </c>
      <c r="X53" s="13">
        <v>33.729999999999997</v>
      </c>
      <c r="Y53" s="13">
        <v>33.79</v>
      </c>
      <c r="Z53" s="13">
        <v>33.18</v>
      </c>
      <c r="AA53" s="13">
        <v>33.22</v>
      </c>
      <c r="AB53" s="140">
        <v>513500</v>
      </c>
      <c r="AC53" s="13">
        <v>32.96</v>
      </c>
      <c r="AD53" s="2">
        <f t="shared" si="0"/>
        <v>0.60999999999999943</v>
      </c>
      <c r="AE53" s="201">
        <f t="shared" si="1"/>
        <v>-1.9047619047619091E-2</v>
      </c>
    </row>
    <row r="54" spans="15:31" x14ac:dyDescent="0.25">
      <c r="O54" s="128">
        <v>1.02</v>
      </c>
      <c r="P54" s="128">
        <f t="shared" si="2"/>
        <v>28.784399999999998</v>
      </c>
      <c r="Q54" s="2"/>
      <c r="T54" s="138" t="s">
        <v>133</v>
      </c>
      <c r="U54" s="133" t="s">
        <v>261</v>
      </c>
      <c r="W54" s="196">
        <v>42206</v>
      </c>
      <c r="X54" s="13">
        <v>34.06</v>
      </c>
      <c r="Y54" s="13">
        <v>34.35</v>
      </c>
      <c r="Z54" s="13">
        <v>33.71</v>
      </c>
      <c r="AA54" s="13">
        <v>33.869999999999997</v>
      </c>
      <c r="AB54" s="140">
        <v>587800</v>
      </c>
      <c r="AC54" s="13">
        <v>33.6</v>
      </c>
      <c r="AD54" s="2">
        <f t="shared" si="0"/>
        <v>0.64000000000000057</v>
      </c>
      <c r="AE54" s="201">
        <f t="shared" si="1"/>
        <v>-7.6786769049024262E-3</v>
      </c>
    </row>
    <row r="55" spans="15:31" x14ac:dyDescent="0.25">
      <c r="O55" s="128">
        <v>1.01</v>
      </c>
      <c r="P55" s="128">
        <f t="shared" si="2"/>
        <v>28.502199999999998</v>
      </c>
      <c r="Q55" s="2"/>
      <c r="T55" s="138" t="s">
        <v>134</v>
      </c>
      <c r="U55" s="133" t="s">
        <v>262</v>
      </c>
      <c r="W55" s="196">
        <v>42205</v>
      </c>
      <c r="X55" s="13">
        <v>34.299999999999997</v>
      </c>
      <c r="Y55" s="13">
        <v>34.409999999999997</v>
      </c>
      <c r="Z55" s="13">
        <v>34.049999999999997</v>
      </c>
      <c r="AA55" s="13">
        <v>34.130000000000003</v>
      </c>
      <c r="AB55" s="140">
        <v>477400</v>
      </c>
      <c r="AC55" s="13">
        <v>33.86</v>
      </c>
      <c r="AD55" s="2">
        <f t="shared" si="0"/>
        <v>0.35999999999999943</v>
      </c>
      <c r="AE55" s="201">
        <f t="shared" si="1"/>
        <v>-5.5800293685756008E-3</v>
      </c>
    </row>
    <row r="56" spans="15:31" x14ac:dyDescent="0.25">
      <c r="O56" s="128">
        <v>1</v>
      </c>
      <c r="P56" s="128">
        <f t="shared" si="2"/>
        <v>28.22</v>
      </c>
      <c r="Q56" s="2"/>
      <c r="T56" s="138" t="s">
        <v>135</v>
      </c>
      <c r="U56" s="135">
        <v>116670</v>
      </c>
      <c r="W56" s="196">
        <v>42202</v>
      </c>
      <c r="X56" s="13">
        <v>34.75</v>
      </c>
      <c r="Y56" s="13">
        <v>34.9</v>
      </c>
      <c r="Z56" s="13">
        <v>34.299999999999997</v>
      </c>
      <c r="AA56" s="13">
        <v>34.32</v>
      </c>
      <c r="AB56" s="140">
        <v>457700</v>
      </c>
      <c r="AC56" s="13">
        <v>34.049999999999997</v>
      </c>
      <c r="AD56" s="2">
        <f t="shared" si="0"/>
        <v>0.60000000000000142</v>
      </c>
      <c r="AE56" s="201">
        <f t="shared" si="1"/>
        <v>-1.4471780028943559E-2</v>
      </c>
    </row>
    <row r="57" spans="15:31" x14ac:dyDescent="0.25">
      <c r="O57" s="128">
        <v>0.99</v>
      </c>
      <c r="P57" s="128">
        <f t="shared" si="2"/>
        <v>27.937799999999999</v>
      </c>
      <c r="Q57" s="2"/>
      <c r="T57" s="138" t="s">
        <v>140</v>
      </c>
      <c r="U57" s="135">
        <v>808672</v>
      </c>
      <c r="W57" s="196">
        <v>42201</v>
      </c>
      <c r="X57" s="13">
        <v>35.049999999999997</v>
      </c>
      <c r="Y57" s="13">
        <v>35.17</v>
      </c>
      <c r="Z57" s="13">
        <v>34.67</v>
      </c>
      <c r="AA57" s="13">
        <v>34.83</v>
      </c>
      <c r="AB57" s="140">
        <v>575500</v>
      </c>
      <c r="AC57" s="13">
        <v>34.549999999999997</v>
      </c>
      <c r="AD57" s="2">
        <f t="shared" si="0"/>
        <v>0.5</v>
      </c>
      <c r="AE57" s="201">
        <f t="shared" si="1"/>
        <v>2.3208587177254714E-3</v>
      </c>
    </row>
    <row r="58" spans="15:31" x14ac:dyDescent="0.25">
      <c r="O58" s="128">
        <v>0.98</v>
      </c>
      <c r="P58" s="128">
        <f t="shared" si="2"/>
        <v>27.6556</v>
      </c>
      <c r="Q58" s="2"/>
      <c r="T58" s="138" t="s">
        <v>136</v>
      </c>
      <c r="U58" s="133" t="s">
        <v>263</v>
      </c>
      <c r="W58" s="196">
        <v>42200</v>
      </c>
      <c r="X58" s="13">
        <v>35.11</v>
      </c>
      <c r="Y58" s="13">
        <v>35.11</v>
      </c>
      <c r="Z58" s="13">
        <v>34.409999999999997</v>
      </c>
      <c r="AA58" s="13">
        <v>34.75</v>
      </c>
      <c r="AB58" s="140">
        <v>1153200</v>
      </c>
      <c r="AC58" s="13">
        <v>34.47</v>
      </c>
      <c r="AD58" s="2">
        <f t="shared" si="0"/>
        <v>0.70000000000000284</v>
      </c>
      <c r="AE58" s="201">
        <f t="shared" si="1"/>
        <v>-1.7388825541619135E-2</v>
      </c>
    </row>
    <row r="59" spans="15:31" x14ac:dyDescent="0.25">
      <c r="O59" s="128">
        <v>0.97</v>
      </c>
      <c r="P59" s="128">
        <f t="shared" si="2"/>
        <v>27.373399999999997</v>
      </c>
      <c r="T59" s="138" t="s">
        <v>141</v>
      </c>
      <c r="U59" s="133" t="s">
        <v>226</v>
      </c>
      <c r="W59" s="196">
        <v>42199</v>
      </c>
      <c r="X59" s="13">
        <v>35.22</v>
      </c>
      <c r="Y59" s="13">
        <v>35.54</v>
      </c>
      <c r="Z59" s="13">
        <v>35.1</v>
      </c>
      <c r="AA59" s="13">
        <v>35.36</v>
      </c>
      <c r="AB59" s="140">
        <v>679500</v>
      </c>
      <c r="AC59" s="13">
        <v>35.08</v>
      </c>
      <c r="AD59" s="2">
        <f t="shared" si="0"/>
        <v>0.43999999999999773</v>
      </c>
      <c r="AE59" s="201">
        <f t="shared" si="1"/>
        <v>5.7045065601823985E-4</v>
      </c>
    </row>
    <row r="60" spans="15:31" x14ac:dyDescent="0.25">
      <c r="O60" s="128">
        <v>0.96</v>
      </c>
      <c r="P60" s="128">
        <f t="shared" si="2"/>
        <v>27.091199999999997</v>
      </c>
      <c r="T60" s="138" t="s">
        <v>142</v>
      </c>
      <c r="U60" s="133">
        <v>-0.84</v>
      </c>
      <c r="W60" s="196">
        <v>42198</v>
      </c>
      <c r="X60" s="13">
        <v>35.07</v>
      </c>
      <c r="Y60" s="13">
        <v>35.380000000000003</v>
      </c>
      <c r="Z60" s="13">
        <v>34.92</v>
      </c>
      <c r="AA60" s="13">
        <v>35.340000000000003</v>
      </c>
      <c r="AB60" s="140">
        <v>697700</v>
      </c>
      <c r="AC60" s="13">
        <v>35.06</v>
      </c>
      <c r="AD60" s="2">
        <f t="shared" si="0"/>
        <v>0.46000000000000085</v>
      </c>
      <c r="AE60" s="201">
        <f t="shared" si="1"/>
        <v>1.4761215629522484E-2</v>
      </c>
    </row>
    <row r="61" spans="15:31" x14ac:dyDescent="0.25">
      <c r="O61" s="128">
        <v>0.95</v>
      </c>
      <c r="P61" s="128">
        <f t="shared" si="2"/>
        <v>26.808999999999997</v>
      </c>
      <c r="T61" s="138" t="s">
        <v>137</v>
      </c>
      <c r="U61" s="133" t="s">
        <v>264</v>
      </c>
      <c r="W61" s="196">
        <v>42195</v>
      </c>
      <c r="X61" s="13">
        <v>35.08</v>
      </c>
      <c r="Y61" s="13">
        <v>35.130000000000003</v>
      </c>
      <c r="Z61" s="13">
        <v>34.770000000000003</v>
      </c>
      <c r="AA61" s="13">
        <v>34.83</v>
      </c>
      <c r="AB61" s="140">
        <v>630100</v>
      </c>
      <c r="AC61" s="13">
        <v>34.549999999999997</v>
      </c>
      <c r="AD61" s="2">
        <f t="shared" si="0"/>
        <v>0.35999999999999943</v>
      </c>
      <c r="AE61" s="201">
        <f t="shared" si="1"/>
        <v>2.6117237376668268E-3</v>
      </c>
    </row>
    <row r="62" spans="15:31" x14ac:dyDescent="0.25">
      <c r="O62" s="128">
        <v>0.94</v>
      </c>
      <c r="P62" s="128">
        <f t="shared" si="2"/>
        <v>26.526799999999998</v>
      </c>
      <c r="W62" s="196">
        <v>42194</v>
      </c>
      <c r="X62" s="13">
        <v>35.799999999999997</v>
      </c>
      <c r="Y62" s="13">
        <v>35.89</v>
      </c>
      <c r="Z62" s="13">
        <v>34.74</v>
      </c>
      <c r="AA62" s="13">
        <v>34.74</v>
      </c>
      <c r="AB62" s="140">
        <v>1049000</v>
      </c>
      <c r="AC62" s="13">
        <v>34.46</v>
      </c>
      <c r="AD62" s="2">
        <f t="shared" si="0"/>
        <v>1.1499999999999986</v>
      </c>
      <c r="AE62" s="201">
        <f t="shared" si="1"/>
        <v>-1.7673888255416159E-2</v>
      </c>
    </row>
    <row r="63" spans="15:31" x14ac:dyDescent="0.25">
      <c r="O63" s="128">
        <v>0.93</v>
      </c>
      <c r="P63" s="128">
        <f t="shared" si="2"/>
        <v>26.244600000000002</v>
      </c>
      <c r="W63" s="196">
        <v>42193</v>
      </c>
      <c r="X63" s="13">
        <v>35.700000000000003</v>
      </c>
      <c r="Y63" s="13">
        <v>35.81</v>
      </c>
      <c r="Z63" s="13">
        <v>35.25</v>
      </c>
      <c r="AA63" s="13">
        <v>35.36</v>
      </c>
      <c r="AB63" s="140">
        <v>884400</v>
      </c>
      <c r="AC63" s="13">
        <v>35.08</v>
      </c>
      <c r="AD63" s="2">
        <f t="shared" si="0"/>
        <v>0.56000000000000227</v>
      </c>
      <c r="AE63" s="201">
        <f t="shared" si="1"/>
        <v>-1.7091622303166187E-2</v>
      </c>
    </row>
    <row r="64" spans="15:31" x14ac:dyDescent="0.25">
      <c r="O64" s="128">
        <v>0.92</v>
      </c>
      <c r="P64" s="128">
        <f t="shared" si="2"/>
        <v>25.962399999999999</v>
      </c>
      <c r="W64" s="196">
        <v>42192</v>
      </c>
      <c r="X64" s="13">
        <v>35.65</v>
      </c>
      <c r="Y64" s="13">
        <v>36</v>
      </c>
      <c r="Z64" s="13">
        <v>35.31</v>
      </c>
      <c r="AA64" s="13">
        <v>35.979999999999997</v>
      </c>
      <c r="AB64" s="140">
        <v>721000</v>
      </c>
      <c r="AC64" s="13">
        <v>35.69</v>
      </c>
      <c r="AD64" s="2">
        <f t="shared" si="0"/>
        <v>0.68999999999999773</v>
      </c>
      <c r="AE64" s="201">
        <f t="shared" si="1"/>
        <v>9.047215154085464E-3</v>
      </c>
    </row>
    <row r="65" spans="15:31" x14ac:dyDescent="0.25">
      <c r="O65" s="128">
        <v>0.91</v>
      </c>
      <c r="P65" s="128">
        <f t="shared" si="2"/>
        <v>25.680199999999999</v>
      </c>
      <c r="W65" s="196">
        <v>42191</v>
      </c>
      <c r="X65" s="13">
        <v>35.92</v>
      </c>
      <c r="Y65" s="13">
        <v>36.049999999999997</v>
      </c>
      <c r="Z65" s="13">
        <v>35.47</v>
      </c>
      <c r="AA65" s="13">
        <v>35.65</v>
      </c>
      <c r="AB65" s="140">
        <v>416200</v>
      </c>
      <c r="AC65" s="13">
        <v>35.369999999999997</v>
      </c>
      <c r="AD65" s="2">
        <f t="shared" si="0"/>
        <v>0.57999999999999829</v>
      </c>
      <c r="AE65" s="201">
        <f t="shared" si="1"/>
        <v>-1.6133518776078049E-2</v>
      </c>
    </row>
    <row r="66" spans="15:31" x14ac:dyDescent="0.25">
      <c r="O66" s="128">
        <v>0.9</v>
      </c>
      <c r="P66" s="128">
        <f t="shared" si="2"/>
        <v>25.398</v>
      </c>
      <c r="W66" s="196">
        <v>42187</v>
      </c>
      <c r="X66" s="13">
        <v>36.700000000000003</v>
      </c>
      <c r="Y66" s="13">
        <v>36.82</v>
      </c>
      <c r="Z66" s="13">
        <v>36.06</v>
      </c>
      <c r="AA66" s="13">
        <v>36.24</v>
      </c>
      <c r="AB66" s="140">
        <v>385200</v>
      </c>
      <c r="AC66" s="13">
        <v>35.950000000000003</v>
      </c>
      <c r="AD66" s="2">
        <f t="shared" si="0"/>
        <v>0.75999999999999801</v>
      </c>
      <c r="AE66" s="201">
        <f t="shared" si="1"/>
        <v>-1.12761276127612E-2</v>
      </c>
    </row>
    <row r="67" spans="15:31" x14ac:dyDescent="0.25">
      <c r="W67" s="196">
        <v>42186</v>
      </c>
      <c r="X67" s="13">
        <v>36.799999999999997</v>
      </c>
      <c r="Y67" s="13">
        <v>36.950000000000003</v>
      </c>
      <c r="Z67" s="13">
        <v>36.450000000000003</v>
      </c>
      <c r="AA67" s="13">
        <v>36.65</v>
      </c>
      <c r="AB67" s="140">
        <v>552100</v>
      </c>
      <c r="AC67" s="13">
        <v>36.36</v>
      </c>
      <c r="AD67" s="2">
        <f t="shared" ref="AD67:AD69" si="3">Y67-Z67</f>
        <v>0.5</v>
      </c>
      <c r="AE67" s="201">
        <f t="shared" ref="AE67:AE69" si="4">AC67/AC68-1</f>
        <v>2.2050716648289725E-3</v>
      </c>
    </row>
    <row r="68" spans="15:31" x14ac:dyDescent="0.25">
      <c r="W68" s="196">
        <v>42185</v>
      </c>
      <c r="X68" s="13">
        <v>36.89</v>
      </c>
      <c r="Y68" s="13">
        <v>36.93</v>
      </c>
      <c r="Z68" s="13">
        <v>36.35</v>
      </c>
      <c r="AA68" s="13">
        <v>36.57</v>
      </c>
      <c r="AB68" s="140">
        <v>748900</v>
      </c>
      <c r="AC68" s="13">
        <v>36.28</v>
      </c>
      <c r="AD68" s="2">
        <f t="shared" si="3"/>
        <v>0.57999999999999829</v>
      </c>
      <c r="AE68" s="201" t="e">
        <f t="shared" si="4"/>
        <v>#DIV/0!</v>
      </c>
    </row>
    <row r="69" spans="15:31" x14ac:dyDescent="0.25">
      <c r="W69" s="13" t="s">
        <v>153</v>
      </c>
      <c r="X69" s="13"/>
      <c r="Y69" s="13"/>
      <c r="Z69" s="13"/>
      <c r="AA69" s="13"/>
      <c r="AB69" s="13"/>
      <c r="AC69" s="13"/>
      <c r="AD69" s="2">
        <f t="shared" si="3"/>
        <v>0</v>
      </c>
      <c r="AE69" s="201" t="e">
        <f t="shared" si="4"/>
        <v>#DIV/0!</v>
      </c>
    </row>
  </sheetData>
  <mergeCells count="1">
    <mergeCell ref="O45:P45"/>
  </mergeCells>
  <conditionalFormatting sqref="Q7">
    <cfRule type="expression" dxfId="13" priority="6">
      <formula>Q7&gt;0</formula>
    </cfRule>
    <cfRule type="expression" dxfId="12" priority="7">
      <formula>Q7&lt;0</formula>
    </cfRule>
  </conditionalFormatting>
  <conditionalFormatting sqref="O46:O66">
    <cfRule type="colorScale" priority="4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P46:P66">
    <cfRule type="colorScale" priority="3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AD1:AD69">
    <cfRule type="dataBar" priority="2">
      <dataBar>
        <cfvo type="min"/>
        <cfvo type="max"/>
        <color rgb="FFFF555A"/>
      </dataBar>
      <extLst>
        <ext xmlns:x14="http://schemas.microsoft.com/office/spreadsheetml/2009/9/main" uri="{B025F937-C7B1-47D3-B67F-A62EFF666E3E}">
          <x14:id>{D1922F90-5D81-4EF6-99E1-9EAEF64A6F00}</x14:id>
        </ext>
      </extLst>
    </cfRule>
  </conditionalFormatting>
  <conditionalFormatting sqref="AE1:AE69">
    <cfRule type="iconSet" priority="1">
      <iconSet iconSet="3Arrows">
        <cfvo type="percent" val="0"/>
        <cfvo type="num" val="0"/>
        <cfvo type="num" val="0"/>
      </iconSet>
    </cfRule>
  </conditionalFormatting>
  <hyperlinks>
    <hyperlink ref="A3" location="ACTIVE!A1" display="Back"/>
  </hyperlinks>
  <pageMargins left="0.7" right="0.7" top="0.75" bottom="0.75" header="0.3" footer="0.3"/>
  <pageSetup orientation="portrait" horizontalDpi="1200" verticalDpi="1200" r:id="rId1"/>
  <drawing r:id="rId2"/>
  <extLst>
    <ext xmlns:x14="http://schemas.microsoft.com/office/spreadsheetml/2009/9/main" uri="{78C0D931-6437-407d-A8EE-F0AAD7539E65}">
      <x14:conditionalFormattings>
        <x14:conditionalFormatting xmlns:xm="http://schemas.microsoft.com/office/excel/2006/main">
          <x14:cfRule type="dataBar" id="{D1922F90-5D81-4EF6-99E1-9EAEF64A6F00}">
            <x14:dataBar minLength="0" maxLength="100" border="1" negativeBarBorderColorSameAsPositive="0">
              <x14:cfvo type="autoMin"/>
              <x14:cfvo type="autoMax"/>
              <x14:borderColor rgb="FFFF555A"/>
              <x14:negativeFillColor rgb="FFFF0000"/>
              <x14:negativeBorderColor rgb="FFFF0000"/>
              <x14:axisColor rgb="FF000000"/>
            </x14:dataBar>
          </x14:cfRule>
          <xm:sqref>AD1:AD69</xm:sqref>
        </x14:conditionalFormatting>
      </x14:conditionalFormattings>
    </ext>
  </extLst>
</worksheet>
</file>

<file path=xl/worksheets/sheet2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4"/>
  <dimension ref="A1:AE68"/>
  <sheetViews>
    <sheetView workbookViewId="0">
      <selection activeCell="A3" sqref="A3"/>
    </sheetView>
  </sheetViews>
  <sheetFormatPr defaultRowHeight="15" x14ac:dyDescent="0.25"/>
  <cols>
    <col min="19" max="19" width="15.7109375" customWidth="1"/>
    <col min="20" max="20" width="23.140625" customWidth="1"/>
    <col min="21" max="21" width="27.85546875" customWidth="1"/>
    <col min="23" max="23" width="15.5703125" customWidth="1"/>
    <col min="24" max="24" width="5.85546875" bestFit="1" customWidth="1"/>
    <col min="25" max="26" width="5" bestFit="1" customWidth="1"/>
    <col min="27" max="27" width="5.85546875" bestFit="1" customWidth="1"/>
    <col min="28" max="28" width="8" bestFit="1" customWidth="1"/>
    <col min="29" max="29" width="10.28515625" bestFit="1" customWidth="1"/>
    <col min="30" max="30" width="11.5703125" customWidth="1"/>
    <col min="31" max="31" width="10.5703125" customWidth="1"/>
  </cols>
  <sheetData>
    <row r="1" spans="1:31" x14ac:dyDescent="0.25">
      <c r="A1" s="15" t="s">
        <v>1</v>
      </c>
      <c r="B1" s="15" t="s">
        <v>2</v>
      </c>
      <c r="C1" s="15" t="s">
        <v>4</v>
      </c>
      <c r="D1" s="15" t="s">
        <v>5</v>
      </c>
      <c r="E1" s="26" t="s">
        <v>116</v>
      </c>
      <c r="F1" s="15" t="s">
        <v>60</v>
      </c>
      <c r="G1" s="15" t="s">
        <v>3</v>
      </c>
      <c r="H1" s="15" t="s">
        <v>6</v>
      </c>
      <c r="I1" s="15" t="s">
        <v>7</v>
      </c>
      <c r="J1" s="15" t="s">
        <v>117</v>
      </c>
      <c r="K1" s="15" t="s">
        <v>61</v>
      </c>
      <c r="L1" s="15" t="s">
        <v>82</v>
      </c>
      <c r="M1" s="15" t="s">
        <v>38</v>
      </c>
      <c r="N1" s="15"/>
      <c r="O1" s="15"/>
      <c r="P1" s="15"/>
      <c r="Q1" s="15"/>
      <c r="R1" s="15"/>
      <c r="S1" s="15"/>
      <c r="T1" s="15" t="s">
        <v>72</v>
      </c>
      <c r="U1" s="129"/>
      <c r="W1" s="13" t="s">
        <v>145</v>
      </c>
      <c r="X1" s="13" t="s">
        <v>146</v>
      </c>
      <c r="Y1" s="13" t="s">
        <v>147</v>
      </c>
      <c r="Z1" s="13" t="s">
        <v>148</v>
      </c>
      <c r="AA1" s="13" t="s">
        <v>149</v>
      </c>
      <c r="AB1" s="13" t="s">
        <v>150</v>
      </c>
      <c r="AC1" s="13" t="s">
        <v>151</v>
      </c>
      <c r="AD1" s="15" t="s">
        <v>221</v>
      </c>
      <c r="AE1" s="15" t="s">
        <v>223</v>
      </c>
    </row>
    <row r="2" spans="1:31" x14ac:dyDescent="0.25">
      <c r="A2" s="6" t="s">
        <v>26</v>
      </c>
      <c r="B2" s="1">
        <v>42284</v>
      </c>
      <c r="C2">
        <v>150</v>
      </c>
      <c r="D2" s="2">
        <v>3.75</v>
      </c>
      <c r="E2" s="2">
        <v>0</v>
      </c>
      <c r="F2" s="2">
        <f>D2*C2</f>
        <v>562.5</v>
      </c>
      <c r="L2" s="1"/>
      <c r="M2" s="2"/>
      <c r="O2" s="15" t="s">
        <v>57</v>
      </c>
      <c r="Q2">
        <f>C8-H8</f>
        <v>150</v>
      </c>
      <c r="T2" s="258">
        <v>42292</v>
      </c>
      <c r="U2" s="131" t="s">
        <v>366</v>
      </c>
      <c r="W2" s="196">
        <v>42279</v>
      </c>
      <c r="X2" s="13">
        <v>3.8</v>
      </c>
      <c r="Y2" s="13">
        <v>4.09</v>
      </c>
      <c r="Z2" s="13">
        <v>3.58</v>
      </c>
      <c r="AA2" s="13">
        <v>4.0599999999999996</v>
      </c>
      <c r="AB2" s="140">
        <v>256700</v>
      </c>
      <c r="AC2" s="13">
        <v>4.0599999999999996</v>
      </c>
      <c r="AD2" s="2">
        <f>Y2-Z2</f>
        <v>0.50999999999999979</v>
      </c>
      <c r="AE2" s="201">
        <f>AC2/AC3-1</f>
        <v>6.0052219321148792E-2</v>
      </c>
    </row>
    <row r="3" spans="1:31" x14ac:dyDescent="0.25">
      <c r="A3" s="28" t="s">
        <v>75</v>
      </c>
      <c r="B3" s="1"/>
      <c r="D3" s="2"/>
      <c r="E3" s="2"/>
      <c r="F3" s="2"/>
      <c r="O3" s="15" t="s">
        <v>58</v>
      </c>
      <c r="Q3" s="2">
        <f>(F8-K8-M8)/Q2</f>
        <v>3.75</v>
      </c>
      <c r="U3" s="131"/>
      <c r="W3" s="196">
        <v>42278</v>
      </c>
      <c r="X3" s="13">
        <v>5.17</v>
      </c>
      <c r="Y3" s="13">
        <v>5.17</v>
      </c>
      <c r="Z3" s="13">
        <v>3.37</v>
      </c>
      <c r="AA3" s="13">
        <v>3.83</v>
      </c>
      <c r="AB3" s="140">
        <v>448700</v>
      </c>
      <c r="AC3" s="13">
        <v>3.83</v>
      </c>
      <c r="AD3" s="2">
        <f t="shared" ref="AD3:AD66" si="0">Y3-Z3</f>
        <v>1.7999999999999998</v>
      </c>
      <c r="AE3" s="201">
        <f t="shared" ref="AE3:AE66" si="1">AC3/AC4-1</f>
        <v>-0.25631067961165055</v>
      </c>
    </row>
    <row r="4" spans="1:31" x14ac:dyDescent="0.25">
      <c r="B4" s="1"/>
      <c r="D4" s="2"/>
      <c r="E4" s="2"/>
      <c r="F4" s="2"/>
      <c r="O4" s="15" t="s">
        <v>66</v>
      </c>
      <c r="Q4" s="78">
        <v>4.0599999999999996</v>
      </c>
      <c r="U4" s="131"/>
      <c r="W4" s="196">
        <v>42277</v>
      </c>
      <c r="X4" s="13">
        <v>5.3</v>
      </c>
      <c r="Y4" s="13">
        <v>5.4</v>
      </c>
      <c r="Z4" s="13">
        <v>4.8600000000000003</v>
      </c>
      <c r="AA4" s="13">
        <v>5.15</v>
      </c>
      <c r="AB4" s="140">
        <v>233400</v>
      </c>
      <c r="AC4" s="13">
        <v>5.15</v>
      </c>
      <c r="AD4" s="2">
        <f t="shared" si="0"/>
        <v>0.54</v>
      </c>
      <c r="AE4" s="201">
        <f t="shared" si="1"/>
        <v>-2.8301886792452713E-2</v>
      </c>
    </row>
    <row r="5" spans="1:31" x14ac:dyDescent="0.25">
      <c r="B5" s="1"/>
      <c r="D5" s="2"/>
      <c r="E5" s="2"/>
      <c r="F5" s="2"/>
      <c r="O5" s="15" t="s">
        <v>67</v>
      </c>
      <c r="Q5" s="3">
        <f>Q4*Q2</f>
        <v>608.99999999999989</v>
      </c>
      <c r="U5" s="131"/>
      <c r="W5" s="196">
        <v>42276</v>
      </c>
      <c r="X5" s="13">
        <v>5.84</v>
      </c>
      <c r="Y5" s="13">
        <v>5.84</v>
      </c>
      <c r="Z5" s="13">
        <v>5.16</v>
      </c>
      <c r="AA5" s="13">
        <v>5.3</v>
      </c>
      <c r="AB5" s="140">
        <v>219200</v>
      </c>
      <c r="AC5" s="13">
        <v>5.3</v>
      </c>
      <c r="AD5" s="2">
        <f t="shared" si="0"/>
        <v>0.67999999999999972</v>
      </c>
      <c r="AE5" s="201">
        <f t="shared" si="1"/>
        <v>-8.3044982698961989E-2</v>
      </c>
    </row>
    <row r="6" spans="1:31" x14ac:dyDescent="0.25">
      <c r="B6" s="1"/>
      <c r="D6" s="2"/>
      <c r="E6" s="2"/>
      <c r="F6" s="2"/>
      <c r="O6" s="15" t="s">
        <v>64</v>
      </c>
      <c r="Q6" s="2">
        <f>Q3*Q2</f>
        <v>562.5</v>
      </c>
      <c r="U6" s="131"/>
      <c r="W6" s="196">
        <v>42275</v>
      </c>
      <c r="X6" s="13">
        <v>6.9</v>
      </c>
      <c r="Y6" s="13">
        <v>6.94</v>
      </c>
      <c r="Z6" s="13">
        <v>5</v>
      </c>
      <c r="AA6" s="13">
        <v>5.78</v>
      </c>
      <c r="AB6" s="140">
        <v>464700</v>
      </c>
      <c r="AC6" s="13">
        <v>5.78</v>
      </c>
      <c r="AD6" s="2">
        <f t="shared" si="0"/>
        <v>1.9400000000000004</v>
      </c>
      <c r="AE6" s="201">
        <f t="shared" si="1"/>
        <v>-0.14115898959881135</v>
      </c>
    </row>
    <row r="7" spans="1:31" ht="15.75" x14ac:dyDescent="0.25">
      <c r="E7" s="2"/>
      <c r="O7" s="15" t="s">
        <v>65</v>
      </c>
      <c r="Q7" s="2">
        <f>Q5-Q6</f>
        <v>46.499999999999886</v>
      </c>
      <c r="R7" s="219" t="s">
        <v>237</v>
      </c>
      <c r="U7" s="131"/>
      <c r="W7" s="196">
        <v>42272</v>
      </c>
      <c r="X7" s="13">
        <v>6.8</v>
      </c>
      <c r="Y7" s="13">
        <v>6.8</v>
      </c>
      <c r="Z7" s="13">
        <v>6.39</v>
      </c>
      <c r="AA7" s="13">
        <v>6.73</v>
      </c>
      <c r="AB7" s="140">
        <v>136700</v>
      </c>
      <c r="AC7" s="13">
        <v>6.73</v>
      </c>
      <c r="AD7" s="2">
        <f t="shared" si="0"/>
        <v>0.41000000000000014</v>
      </c>
      <c r="AE7" s="201">
        <f t="shared" si="1"/>
        <v>-4.4378698224850632E-3</v>
      </c>
    </row>
    <row r="8" spans="1:31" x14ac:dyDescent="0.25">
      <c r="A8" s="47" t="s">
        <v>87</v>
      </c>
      <c r="B8" s="18"/>
      <c r="C8" s="18">
        <f>SUM(C2:C7)</f>
        <v>150</v>
      </c>
      <c r="D8" s="18"/>
      <c r="E8" s="23"/>
      <c r="F8" s="18">
        <f>SUM(F2:F7)</f>
        <v>562.5</v>
      </c>
      <c r="G8" s="18"/>
      <c r="H8" s="18">
        <f>SUM(H2:H4)</f>
        <v>0</v>
      </c>
      <c r="I8" s="18"/>
      <c r="J8" s="18"/>
      <c r="K8" s="18">
        <f>SUM(K2:K4)</f>
        <v>0</v>
      </c>
      <c r="L8" s="18"/>
      <c r="M8" s="23">
        <f>SUM(M2:M4)</f>
        <v>0</v>
      </c>
      <c r="U8" s="131"/>
      <c r="W8" s="196">
        <v>42271</v>
      </c>
      <c r="X8" s="13">
        <v>6.79</v>
      </c>
      <c r="Y8" s="13">
        <v>6.85</v>
      </c>
      <c r="Z8" s="13">
        <v>6.49</v>
      </c>
      <c r="AA8" s="13">
        <v>6.76</v>
      </c>
      <c r="AB8" s="140">
        <v>98300</v>
      </c>
      <c r="AC8" s="13">
        <v>6.76</v>
      </c>
      <c r="AD8" s="2">
        <f t="shared" si="0"/>
        <v>0.35999999999999943</v>
      </c>
      <c r="AE8" s="201">
        <f t="shared" si="1"/>
        <v>-1.1695906432748537E-2</v>
      </c>
    </row>
    <row r="9" spans="1:31" x14ac:dyDescent="0.25">
      <c r="E9" s="2"/>
      <c r="U9" s="131"/>
      <c r="W9" s="196">
        <v>42270</v>
      </c>
      <c r="X9" s="13">
        <v>6.94</v>
      </c>
      <c r="Y9" s="13">
        <v>6.94</v>
      </c>
      <c r="Z9" s="13">
        <v>6.67</v>
      </c>
      <c r="AA9" s="13">
        <v>6.84</v>
      </c>
      <c r="AB9" s="140">
        <v>55500</v>
      </c>
      <c r="AC9" s="13">
        <v>6.84</v>
      </c>
      <c r="AD9" s="2">
        <f t="shared" si="0"/>
        <v>0.27000000000000046</v>
      </c>
      <c r="AE9" s="201">
        <f t="shared" si="1"/>
        <v>-7.2568940493468181E-3</v>
      </c>
    </row>
    <row r="10" spans="1:31" x14ac:dyDescent="0.25">
      <c r="E10" s="2"/>
      <c r="U10" s="131"/>
      <c r="W10" s="196">
        <v>42269</v>
      </c>
      <c r="X10" s="13">
        <v>6.85</v>
      </c>
      <c r="Y10" s="13">
        <v>6.92</v>
      </c>
      <c r="Z10" s="13">
        <v>6.67</v>
      </c>
      <c r="AA10" s="13">
        <v>6.89</v>
      </c>
      <c r="AB10" s="140">
        <v>157700</v>
      </c>
      <c r="AC10" s="13">
        <v>6.89</v>
      </c>
      <c r="AD10" s="2">
        <f t="shared" si="0"/>
        <v>0.25</v>
      </c>
      <c r="AE10" s="201">
        <f t="shared" si="1"/>
        <v>1.1747430249632984E-2</v>
      </c>
    </row>
    <row r="11" spans="1:31" x14ac:dyDescent="0.25">
      <c r="E11" s="2"/>
      <c r="U11" s="131"/>
      <c r="W11" s="196">
        <v>42268</v>
      </c>
      <c r="X11" s="13">
        <v>6.65</v>
      </c>
      <c r="Y11" s="13">
        <v>6.9</v>
      </c>
      <c r="Z11" s="13">
        <v>6.45</v>
      </c>
      <c r="AA11" s="13">
        <v>6.81</v>
      </c>
      <c r="AB11" s="140">
        <v>171700</v>
      </c>
      <c r="AC11" s="13">
        <v>6.81</v>
      </c>
      <c r="AD11" s="2">
        <f t="shared" si="0"/>
        <v>0.45000000000000018</v>
      </c>
      <c r="AE11" s="201">
        <f t="shared" si="1"/>
        <v>3.4954407294832679E-2</v>
      </c>
    </row>
    <row r="12" spans="1:31" x14ac:dyDescent="0.25">
      <c r="E12" s="2"/>
      <c r="U12" s="131"/>
      <c r="W12" s="196">
        <v>42265</v>
      </c>
      <c r="X12" s="13">
        <v>6.28</v>
      </c>
      <c r="Y12" s="13">
        <v>6.6</v>
      </c>
      <c r="Z12" s="13">
        <v>6.18</v>
      </c>
      <c r="AA12" s="13">
        <v>6.58</v>
      </c>
      <c r="AB12" s="140">
        <v>434400</v>
      </c>
      <c r="AC12" s="13">
        <v>6.58</v>
      </c>
      <c r="AD12" s="2">
        <f t="shared" si="0"/>
        <v>0.41999999999999993</v>
      </c>
      <c r="AE12" s="201">
        <f t="shared" si="1"/>
        <v>4.2789223454833714E-2</v>
      </c>
    </row>
    <row r="13" spans="1:31" x14ac:dyDescent="0.25">
      <c r="E13" s="2"/>
      <c r="U13" s="131"/>
      <c r="W13" s="196">
        <v>42264</v>
      </c>
      <c r="X13" s="13">
        <v>6.25</v>
      </c>
      <c r="Y13" s="13">
        <v>6.4</v>
      </c>
      <c r="Z13" s="13">
        <v>6.09</v>
      </c>
      <c r="AA13" s="13">
        <v>6.31</v>
      </c>
      <c r="AB13" s="140">
        <v>84900</v>
      </c>
      <c r="AC13" s="13">
        <v>6.31</v>
      </c>
      <c r="AD13" s="2">
        <f t="shared" si="0"/>
        <v>0.3100000000000005</v>
      </c>
      <c r="AE13" s="201">
        <f t="shared" si="1"/>
        <v>9.5999999999998309E-3</v>
      </c>
    </row>
    <row r="14" spans="1:31" x14ac:dyDescent="0.25">
      <c r="E14" s="2"/>
      <c r="U14" s="131"/>
      <c r="W14" s="196">
        <v>42263</v>
      </c>
      <c r="X14" s="13">
        <v>6.2</v>
      </c>
      <c r="Y14" s="13">
        <v>6.26</v>
      </c>
      <c r="Z14" s="13">
        <v>6.17</v>
      </c>
      <c r="AA14" s="13">
        <v>6.25</v>
      </c>
      <c r="AB14" s="140">
        <v>52200</v>
      </c>
      <c r="AC14" s="13">
        <v>6.25</v>
      </c>
      <c r="AD14" s="2">
        <f t="shared" si="0"/>
        <v>8.9999999999999858E-2</v>
      </c>
      <c r="AE14" s="201">
        <f t="shared" si="1"/>
        <v>6.441223832528209E-3</v>
      </c>
    </row>
    <row r="15" spans="1:31" x14ac:dyDescent="0.25">
      <c r="E15" s="2"/>
      <c r="U15" s="131"/>
      <c r="W15" s="196">
        <v>42262</v>
      </c>
      <c r="X15" s="13">
        <v>6.28</v>
      </c>
      <c r="Y15" s="13">
        <v>6.28</v>
      </c>
      <c r="Z15" s="13">
        <v>6.16</v>
      </c>
      <c r="AA15" s="13">
        <v>6.21</v>
      </c>
      <c r="AB15" s="140">
        <v>48300</v>
      </c>
      <c r="AC15" s="13">
        <v>6.21</v>
      </c>
      <c r="AD15" s="2">
        <f t="shared" si="0"/>
        <v>0.12000000000000011</v>
      </c>
      <c r="AE15" s="201">
        <f t="shared" si="1"/>
        <v>-1.4285714285714235E-2</v>
      </c>
    </row>
    <row r="16" spans="1:31" x14ac:dyDescent="0.25">
      <c r="E16" s="2"/>
      <c r="U16" s="131"/>
      <c r="W16" s="196">
        <v>42261</v>
      </c>
      <c r="X16" s="13">
        <v>6.39</v>
      </c>
      <c r="Y16" s="13">
        <v>6.42</v>
      </c>
      <c r="Z16" s="13">
        <v>6.11</v>
      </c>
      <c r="AA16" s="13">
        <v>6.3</v>
      </c>
      <c r="AB16" s="140">
        <v>81500</v>
      </c>
      <c r="AC16" s="13">
        <v>6.3</v>
      </c>
      <c r="AD16" s="2">
        <f t="shared" si="0"/>
        <v>0.30999999999999961</v>
      </c>
      <c r="AE16" s="201">
        <f t="shared" si="1"/>
        <v>-4.7393364928910442E-3</v>
      </c>
    </row>
    <row r="17" spans="5:31" x14ac:dyDescent="0.25">
      <c r="E17" s="2"/>
      <c r="U17" s="131"/>
      <c r="W17" s="196">
        <v>42258</v>
      </c>
      <c r="X17" s="13">
        <v>6.12</v>
      </c>
      <c r="Y17" s="13">
        <v>6.4</v>
      </c>
      <c r="Z17" s="13">
        <v>6.07</v>
      </c>
      <c r="AA17" s="13">
        <v>6.33</v>
      </c>
      <c r="AB17" s="140">
        <v>200400</v>
      </c>
      <c r="AC17" s="13">
        <v>6.33</v>
      </c>
      <c r="AD17" s="2">
        <f t="shared" si="0"/>
        <v>0.33000000000000007</v>
      </c>
      <c r="AE17" s="201">
        <f t="shared" si="1"/>
        <v>3.4313725490196179E-2</v>
      </c>
    </row>
    <row r="18" spans="5:31" x14ac:dyDescent="0.25">
      <c r="W18" s="196">
        <v>42257</v>
      </c>
      <c r="X18" s="13">
        <v>6.19</v>
      </c>
      <c r="Y18" s="13">
        <v>6.2</v>
      </c>
      <c r="Z18" s="13">
        <v>6.05</v>
      </c>
      <c r="AA18" s="13">
        <v>6.12</v>
      </c>
      <c r="AB18" s="140">
        <v>82100</v>
      </c>
      <c r="AC18" s="13">
        <v>6.12</v>
      </c>
      <c r="AD18" s="2">
        <f t="shared" si="0"/>
        <v>0.15000000000000036</v>
      </c>
      <c r="AE18" s="201">
        <f t="shared" si="1"/>
        <v>-8.1037277147487652E-3</v>
      </c>
    </row>
    <row r="19" spans="5:31" x14ac:dyDescent="0.25">
      <c r="W19" s="196">
        <v>42256</v>
      </c>
      <c r="X19" s="13">
        <v>6</v>
      </c>
      <c r="Y19" s="13">
        <v>6.29</v>
      </c>
      <c r="Z19" s="13">
        <v>6</v>
      </c>
      <c r="AA19" s="13">
        <v>6.17</v>
      </c>
      <c r="AB19" s="140">
        <v>124900</v>
      </c>
      <c r="AC19" s="13">
        <v>6.17</v>
      </c>
      <c r="AD19" s="2">
        <f t="shared" si="0"/>
        <v>0.29000000000000004</v>
      </c>
      <c r="AE19" s="201">
        <f t="shared" si="1"/>
        <v>3.005008347245397E-2</v>
      </c>
    </row>
    <row r="20" spans="5:31" x14ac:dyDescent="0.25">
      <c r="W20" s="196">
        <v>42255</v>
      </c>
      <c r="X20" s="13">
        <v>5.85</v>
      </c>
      <c r="Y20" s="13">
        <v>6.05</v>
      </c>
      <c r="Z20" s="13">
        <v>5.75</v>
      </c>
      <c r="AA20" s="13">
        <v>5.99</v>
      </c>
      <c r="AB20" s="140">
        <v>104000</v>
      </c>
      <c r="AC20" s="13">
        <v>5.99</v>
      </c>
      <c r="AD20" s="2">
        <f t="shared" si="0"/>
        <v>0.29999999999999982</v>
      </c>
      <c r="AE20" s="201">
        <f t="shared" si="1"/>
        <v>2.3931623931624069E-2</v>
      </c>
    </row>
    <row r="21" spans="5:31" x14ac:dyDescent="0.25">
      <c r="W21" s="196">
        <v>42251</v>
      </c>
      <c r="X21" s="13">
        <v>5.79</v>
      </c>
      <c r="Y21" s="13">
        <v>5.85</v>
      </c>
      <c r="Z21" s="13">
        <v>5.62</v>
      </c>
      <c r="AA21" s="13">
        <v>5.85</v>
      </c>
      <c r="AB21" s="140">
        <v>63400</v>
      </c>
      <c r="AC21" s="13">
        <v>5.85</v>
      </c>
      <c r="AD21" s="2">
        <f t="shared" si="0"/>
        <v>0.22999999999999954</v>
      </c>
      <c r="AE21" s="201">
        <f t="shared" si="1"/>
        <v>6.8846815834768815E-3</v>
      </c>
    </row>
    <row r="22" spans="5:31" x14ac:dyDescent="0.25">
      <c r="W22" s="196">
        <v>42250</v>
      </c>
      <c r="X22" s="13">
        <v>5.57</v>
      </c>
      <c r="Y22" s="13">
        <v>5.85</v>
      </c>
      <c r="Z22" s="13">
        <v>5.57</v>
      </c>
      <c r="AA22" s="13">
        <v>5.81</v>
      </c>
      <c r="AB22" s="140">
        <v>72800</v>
      </c>
      <c r="AC22" s="13">
        <v>5.81</v>
      </c>
      <c r="AD22" s="2">
        <f t="shared" si="0"/>
        <v>0.27999999999999936</v>
      </c>
      <c r="AE22" s="201">
        <f t="shared" si="1"/>
        <v>8.6805555555555802E-3</v>
      </c>
    </row>
    <row r="23" spans="5:31" x14ac:dyDescent="0.25">
      <c r="W23" s="196">
        <v>42249</v>
      </c>
      <c r="X23" s="13">
        <v>5.77</v>
      </c>
      <c r="Y23" s="13">
        <v>5.86</v>
      </c>
      <c r="Z23" s="13">
        <v>5.55</v>
      </c>
      <c r="AA23" s="13">
        <v>5.76</v>
      </c>
      <c r="AB23" s="140">
        <v>206700</v>
      </c>
      <c r="AC23" s="13">
        <v>5.76</v>
      </c>
      <c r="AD23" s="2">
        <f t="shared" si="0"/>
        <v>0.3100000000000005</v>
      </c>
      <c r="AE23" s="201">
        <f t="shared" si="1"/>
        <v>-1.7331022530329143E-3</v>
      </c>
    </row>
    <row r="24" spans="5:31" x14ac:dyDescent="0.25">
      <c r="W24" s="196">
        <v>42248</v>
      </c>
      <c r="X24" s="13">
        <v>5.33</v>
      </c>
      <c r="Y24" s="13">
        <v>5.84</v>
      </c>
      <c r="Z24" s="13">
        <v>5.23</v>
      </c>
      <c r="AA24" s="13">
        <v>5.77</v>
      </c>
      <c r="AB24" s="140">
        <v>257900</v>
      </c>
      <c r="AC24" s="13">
        <v>5.77</v>
      </c>
      <c r="AD24" s="2">
        <f t="shared" si="0"/>
        <v>0.60999999999999943</v>
      </c>
      <c r="AE24" s="201">
        <f t="shared" si="1"/>
        <v>7.2490706319702447E-2</v>
      </c>
    </row>
    <row r="25" spans="5:31" x14ac:dyDescent="0.25">
      <c r="W25" s="196">
        <v>42247</v>
      </c>
      <c r="X25" s="13">
        <v>5.23</v>
      </c>
      <c r="Y25" s="13">
        <v>5.38</v>
      </c>
      <c r="Z25" s="13">
        <v>5.15</v>
      </c>
      <c r="AA25" s="13">
        <v>5.38</v>
      </c>
      <c r="AB25" s="140">
        <v>43000</v>
      </c>
      <c r="AC25" s="13">
        <v>5.38</v>
      </c>
      <c r="AD25" s="2">
        <f t="shared" si="0"/>
        <v>0.22999999999999954</v>
      </c>
      <c r="AE25" s="201">
        <f t="shared" si="1"/>
        <v>3.4615384615384492E-2</v>
      </c>
    </row>
    <row r="26" spans="5:31" x14ac:dyDescent="0.25">
      <c r="W26" s="196">
        <v>42244</v>
      </c>
      <c r="X26" s="13">
        <v>5.15</v>
      </c>
      <c r="Y26" s="13">
        <v>5.28</v>
      </c>
      <c r="Z26" s="13">
        <v>5</v>
      </c>
      <c r="AA26" s="13">
        <v>5.2</v>
      </c>
      <c r="AB26" s="140">
        <v>78300</v>
      </c>
      <c r="AC26" s="13">
        <v>5.2</v>
      </c>
      <c r="AD26" s="2">
        <f t="shared" si="0"/>
        <v>0.28000000000000025</v>
      </c>
      <c r="AE26" s="201">
        <f t="shared" si="1"/>
        <v>3.8610038610038533E-3</v>
      </c>
    </row>
    <row r="27" spans="5:31" x14ac:dyDescent="0.25">
      <c r="W27" s="196">
        <v>42243</v>
      </c>
      <c r="X27" s="13">
        <v>5.3</v>
      </c>
      <c r="Y27" s="13">
        <v>5.32</v>
      </c>
      <c r="Z27" s="13">
        <v>5.12</v>
      </c>
      <c r="AA27" s="13">
        <v>5.18</v>
      </c>
      <c r="AB27" s="140">
        <v>56100</v>
      </c>
      <c r="AC27" s="13">
        <v>5.18</v>
      </c>
      <c r="AD27" s="2">
        <f t="shared" si="0"/>
        <v>0.20000000000000018</v>
      </c>
      <c r="AE27" s="201">
        <f t="shared" si="1"/>
        <v>1.171875E-2</v>
      </c>
    </row>
    <row r="28" spans="5:31" x14ac:dyDescent="0.25">
      <c r="W28" s="196">
        <v>42242</v>
      </c>
      <c r="X28" s="13">
        <v>5.25</v>
      </c>
      <c r="Y28" s="13">
        <v>5.32</v>
      </c>
      <c r="Z28" s="13">
        <v>5</v>
      </c>
      <c r="AA28" s="13">
        <v>5.12</v>
      </c>
      <c r="AB28" s="140">
        <v>49600</v>
      </c>
      <c r="AC28" s="13">
        <v>5.12</v>
      </c>
      <c r="AD28" s="2">
        <f t="shared" si="0"/>
        <v>0.32000000000000028</v>
      </c>
      <c r="AE28" s="201">
        <f t="shared" si="1"/>
        <v>-9.6711798839458352E-3</v>
      </c>
    </row>
    <row r="29" spans="5:31" x14ac:dyDescent="0.25">
      <c r="W29" s="196">
        <v>42241</v>
      </c>
      <c r="X29" s="13">
        <v>5.6</v>
      </c>
      <c r="Y29" s="13">
        <v>5.67</v>
      </c>
      <c r="Z29" s="13">
        <v>5.0999999999999996</v>
      </c>
      <c r="AA29" s="13">
        <v>5.17</v>
      </c>
      <c r="AB29" s="140">
        <v>137100</v>
      </c>
      <c r="AC29" s="13">
        <v>5.17</v>
      </c>
      <c r="AD29" s="2">
        <f t="shared" si="0"/>
        <v>0.57000000000000028</v>
      </c>
      <c r="AE29" s="201">
        <f t="shared" si="1"/>
        <v>-3.0018761726078869E-2</v>
      </c>
    </row>
    <row r="30" spans="5:31" x14ac:dyDescent="0.25">
      <c r="O30" s="49"/>
      <c r="S30" s="131"/>
      <c r="W30" s="196">
        <v>42240</v>
      </c>
      <c r="X30" s="13">
        <v>5.55</v>
      </c>
      <c r="Y30" s="13">
        <v>5.55</v>
      </c>
      <c r="Z30" s="13">
        <v>5.0599999999999996</v>
      </c>
      <c r="AA30" s="13">
        <v>5.33</v>
      </c>
      <c r="AB30" s="140">
        <v>256800</v>
      </c>
      <c r="AC30" s="13">
        <v>5.33</v>
      </c>
      <c r="AD30" s="2">
        <f t="shared" si="0"/>
        <v>0.49000000000000021</v>
      </c>
      <c r="AE30" s="201">
        <f t="shared" si="1"/>
        <v>-7.4652777777777679E-2</v>
      </c>
    </row>
    <row r="31" spans="5:31" ht="20.25" thickBot="1" x14ac:dyDescent="0.35">
      <c r="O31" s="272" t="s">
        <v>83</v>
      </c>
      <c r="P31" s="272"/>
      <c r="Q31" s="49"/>
      <c r="T31" s="136" t="s">
        <v>144</v>
      </c>
      <c r="W31" s="196">
        <v>42237</v>
      </c>
      <c r="X31" s="13">
        <v>5.55</v>
      </c>
      <c r="Y31" s="13">
        <v>5.94</v>
      </c>
      <c r="Z31" s="13">
        <v>5.55</v>
      </c>
      <c r="AA31" s="13">
        <v>5.76</v>
      </c>
      <c r="AB31" s="140">
        <v>57600</v>
      </c>
      <c r="AC31" s="13">
        <v>5.76</v>
      </c>
      <c r="AD31" s="2">
        <f t="shared" si="0"/>
        <v>0.39000000000000057</v>
      </c>
      <c r="AE31" s="201">
        <f t="shared" si="1"/>
        <v>1.5873015873015817E-2</v>
      </c>
    </row>
    <row r="32" spans="5:31" ht="15.75" thickTop="1" x14ac:dyDescent="0.25">
      <c r="O32" s="128">
        <v>1.1000000000000001</v>
      </c>
      <c r="P32" s="128">
        <f>O32*$Q$4</f>
        <v>4.4660000000000002</v>
      </c>
      <c r="Q32" s="49"/>
      <c r="T32" s="142" t="s">
        <v>126</v>
      </c>
      <c r="U32" s="143">
        <v>3.83</v>
      </c>
      <c r="W32" s="196">
        <v>42236</v>
      </c>
      <c r="X32" s="13">
        <v>5.77</v>
      </c>
      <c r="Y32" s="13">
        <v>6</v>
      </c>
      <c r="Z32" s="13">
        <v>5.65</v>
      </c>
      <c r="AA32" s="13">
        <v>5.67</v>
      </c>
      <c r="AB32" s="140">
        <v>73300</v>
      </c>
      <c r="AC32" s="13">
        <v>5.67</v>
      </c>
      <c r="AD32" s="2">
        <f t="shared" si="0"/>
        <v>0.34999999999999964</v>
      </c>
      <c r="AE32" s="201">
        <f t="shared" si="1"/>
        <v>-1.5625E-2</v>
      </c>
    </row>
    <row r="33" spans="15:31" x14ac:dyDescent="0.25">
      <c r="O33" s="128">
        <v>1.0900000000000001</v>
      </c>
      <c r="P33" s="128">
        <f t="shared" ref="P33:P52" si="2">O33*$Q$4</f>
        <v>4.4253999999999998</v>
      </c>
      <c r="Q33" s="49"/>
      <c r="T33" s="132" t="s">
        <v>127</v>
      </c>
      <c r="U33" s="133">
        <v>3.8</v>
      </c>
      <c r="W33" s="196">
        <v>42235</v>
      </c>
      <c r="X33" s="13">
        <v>5.93</v>
      </c>
      <c r="Y33" s="13">
        <v>5.93</v>
      </c>
      <c r="Z33" s="13">
        <v>5.65</v>
      </c>
      <c r="AA33" s="13">
        <v>5.76</v>
      </c>
      <c r="AB33" s="140">
        <v>67100</v>
      </c>
      <c r="AC33" s="13">
        <v>5.76</v>
      </c>
      <c r="AD33" s="2">
        <f t="shared" si="0"/>
        <v>0.27999999999999936</v>
      </c>
      <c r="AE33" s="201">
        <f t="shared" si="1"/>
        <v>-2.8667790893760481E-2</v>
      </c>
    </row>
    <row r="34" spans="15:31" x14ac:dyDescent="0.25">
      <c r="O34" s="128">
        <v>1.08</v>
      </c>
      <c r="P34" s="128">
        <f t="shared" si="2"/>
        <v>4.3848000000000003</v>
      </c>
      <c r="Q34" s="49"/>
      <c r="T34" s="132" t="s">
        <v>128</v>
      </c>
      <c r="U34" s="133" t="s">
        <v>330</v>
      </c>
      <c r="W34" s="196">
        <v>42234</v>
      </c>
      <c r="X34" s="13">
        <v>6.28</v>
      </c>
      <c r="Y34" s="13">
        <v>6.28</v>
      </c>
      <c r="Z34" s="13">
        <v>5.82</v>
      </c>
      <c r="AA34" s="13">
        <v>5.93</v>
      </c>
      <c r="AB34" s="140">
        <v>112500</v>
      </c>
      <c r="AC34" s="13">
        <v>5.93</v>
      </c>
      <c r="AD34" s="2">
        <f t="shared" si="0"/>
        <v>0.45999999999999996</v>
      </c>
      <c r="AE34" s="201">
        <f t="shared" si="1"/>
        <v>-1.0016694490818101E-2</v>
      </c>
    </row>
    <row r="35" spans="15:31" x14ac:dyDescent="0.25">
      <c r="O35" s="128">
        <v>1.07</v>
      </c>
      <c r="P35" s="128">
        <f t="shared" si="2"/>
        <v>4.3441999999999998</v>
      </c>
      <c r="Q35" s="128"/>
      <c r="T35" s="132" t="s">
        <v>129</v>
      </c>
      <c r="U35" s="133" t="s">
        <v>331</v>
      </c>
      <c r="W35" s="196">
        <v>42233</v>
      </c>
      <c r="X35" s="13">
        <v>6</v>
      </c>
      <c r="Y35" s="13">
        <v>6</v>
      </c>
      <c r="Z35" s="13">
        <v>5.85</v>
      </c>
      <c r="AA35" s="13">
        <v>5.99</v>
      </c>
      <c r="AB35" s="140">
        <v>88400</v>
      </c>
      <c r="AC35" s="13">
        <v>5.99</v>
      </c>
      <c r="AD35" s="2">
        <f t="shared" si="0"/>
        <v>0.15000000000000036</v>
      </c>
      <c r="AE35" s="201">
        <f t="shared" si="1"/>
        <v>5.0335570469799418E-3</v>
      </c>
    </row>
    <row r="36" spans="15:31" x14ac:dyDescent="0.25">
      <c r="O36" s="128">
        <v>1.06</v>
      </c>
      <c r="P36" s="128">
        <f t="shared" si="2"/>
        <v>4.3035999999999994</v>
      </c>
      <c r="Q36" s="128"/>
      <c r="T36" s="132" t="s">
        <v>130</v>
      </c>
      <c r="U36" s="133">
        <v>19</v>
      </c>
      <c r="W36" s="196">
        <v>42230</v>
      </c>
      <c r="X36" s="13">
        <v>6.08</v>
      </c>
      <c r="Y36" s="13">
        <v>6.15</v>
      </c>
      <c r="Z36" s="13">
        <v>5.91</v>
      </c>
      <c r="AA36" s="13">
        <v>5.96</v>
      </c>
      <c r="AB36" s="140">
        <v>45300</v>
      </c>
      <c r="AC36" s="13">
        <v>5.96</v>
      </c>
      <c r="AD36" s="2">
        <f t="shared" si="0"/>
        <v>0.24000000000000021</v>
      </c>
      <c r="AE36" s="201">
        <f t="shared" si="1"/>
        <v>-2.2950819672131084E-2</v>
      </c>
    </row>
    <row r="37" spans="15:31" x14ac:dyDescent="0.25">
      <c r="O37" s="128">
        <v>1.05</v>
      </c>
      <c r="P37" s="128">
        <f t="shared" si="2"/>
        <v>4.2629999999999999</v>
      </c>
      <c r="Q37" s="128"/>
      <c r="T37" s="132" t="s">
        <v>131</v>
      </c>
      <c r="U37" s="133">
        <v>2.8305899999999999</v>
      </c>
      <c r="W37" s="196">
        <v>42229</v>
      </c>
      <c r="X37" s="13">
        <v>6.01</v>
      </c>
      <c r="Y37" s="13">
        <v>6.36</v>
      </c>
      <c r="Z37" s="13">
        <v>5.81</v>
      </c>
      <c r="AA37" s="13">
        <v>6.1</v>
      </c>
      <c r="AB37" s="140">
        <v>198200</v>
      </c>
      <c r="AC37" s="13">
        <v>6.1</v>
      </c>
      <c r="AD37" s="2">
        <f t="shared" si="0"/>
        <v>0.55000000000000071</v>
      </c>
      <c r="AE37" s="201">
        <f t="shared" si="1"/>
        <v>1.8363939899832982E-2</v>
      </c>
    </row>
    <row r="38" spans="15:31" x14ac:dyDescent="0.25">
      <c r="O38" s="128">
        <v>1.04</v>
      </c>
      <c r="P38" s="128">
        <f t="shared" si="2"/>
        <v>4.2223999999999995</v>
      </c>
      <c r="Q38" s="128"/>
      <c r="T38" s="132" t="s">
        <v>157</v>
      </c>
      <c r="U38" s="134" t="s">
        <v>332</v>
      </c>
      <c r="W38" s="196">
        <v>42228</v>
      </c>
      <c r="X38" s="13">
        <v>5.77</v>
      </c>
      <c r="Y38" s="13">
        <v>6.14</v>
      </c>
      <c r="Z38" s="13">
        <v>5.7</v>
      </c>
      <c r="AA38" s="13">
        <v>5.99</v>
      </c>
      <c r="AB38" s="140">
        <v>348100</v>
      </c>
      <c r="AC38" s="13">
        <v>5.99</v>
      </c>
      <c r="AD38" s="2">
        <f t="shared" si="0"/>
        <v>0.4399999999999995</v>
      </c>
      <c r="AE38" s="201">
        <f t="shared" si="1"/>
        <v>7.9279279279279358E-2</v>
      </c>
    </row>
    <row r="39" spans="15:31" x14ac:dyDescent="0.25">
      <c r="O39" s="128">
        <v>1.03</v>
      </c>
      <c r="P39" s="128">
        <f t="shared" si="2"/>
        <v>4.1818</v>
      </c>
      <c r="Q39" s="128"/>
      <c r="T39" s="132"/>
      <c r="U39" s="133"/>
      <c r="W39" s="196">
        <v>42227</v>
      </c>
      <c r="X39" s="13">
        <v>5.65</v>
      </c>
      <c r="Y39" s="13">
        <v>5.69</v>
      </c>
      <c r="Z39" s="13">
        <v>5.21</v>
      </c>
      <c r="AA39" s="13">
        <v>5.55</v>
      </c>
      <c r="AB39" s="140">
        <v>143000</v>
      </c>
      <c r="AC39" s="13">
        <v>5.55</v>
      </c>
      <c r="AD39" s="2">
        <f t="shared" si="0"/>
        <v>0.48000000000000043</v>
      </c>
      <c r="AE39" s="201">
        <f t="shared" si="1"/>
        <v>-1.9434628975265045E-2</v>
      </c>
    </row>
    <row r="40" spans="15:31" x14ac:dyDescent="0.25">
      <c r="O40" s="128">
        <v>1.02</v>
      </c>
      <c r="P40" s="128">
        <f t="shared" si="2"/>
        <v>4.1411999999999995</v>
      </c>
      <c r="Q40" s="128"/>
      <c r="T40" s="132" t="s">
        <v>133</v>
      </c>
      <c r="U40" s="133" t="s">
        <v>333</v>
      </c>
      <c r="W40" s="196">
        <v>42226</v>
      </c>
      <c r="X40" s="13">
        <v>4.93</v>
      </c>
      <c r="Y40" s="13">
        <v>5.69</v>
      </c>
      <c r="Z40" s="13">
        <v>4.91</v>
      </c>
      <c r="AA40" s="13">
        <v>5.66</v>
      </c>
      <c r="AB40" s="140">
        <v>223700</v>
      </c>
      <c r="AC40" s="13">
        <v>5.66</v>
      </c>
      <c r="AD40" s="2">
        <f t="shared" si="0"/>
        <v>0.78000000000000025</v>
      </c>
      <c r="AE40" s="201">
        <f t="shared" si="1"/>
        <v>0.15274949083503064</v>
      </c>
    </row>
    <row r="41" spans="15:31" x14ac:dyDescent="0.25">
      <c r="O41" s="128">
        <v>1.01</v>
      </c>
      <c r="P41" s="128">
        <f t="shared" si="2"/>
        <v>4.1006</v>
      </c>
      <c r="Q41" s="128"/>
      <c r="T41" s="132" t="s">
        <v>134</v>
      </c>
      <c r="U41" s="133" t="s">
        <v>334</v>
      </c>
      <c r="W41" s="196">
        <v>42223</v>
      </c>
      <c r="X41" s="13">
        <v>5.0599999999999996</v>
      </c>
      <c r="Y41" s="13">
        <v>5.09</v>
      </c>
      <c r="Z41" s="13">
        <v>4.7300000000000004</v>
      </c>
      <c r="AA41" s="13">
        <v>4.91</v>
      </c>
      <c r="AB41" s="140">
        <v>96100</v>
      </c>
      <c r="AC41" s="13">
        <v>4.91</v>
      </c>
      <c r="AD41" s="2">
        <f t="shared" si="0"/>
        <v>0.35999999999999943</v>
      </c>
      <c r="AE41" s="201">
        <f t="shared" si="1"/>
        <v>-2.7722772277227636E-2</v>
      </c>
    </row>
    <row r="42" spans="15:31" x14ac:dyDescent="0.25">
      <c r="O42" s="128">
        <v>1</v>
      </c>
      <c r="P42" s="128">
        <f t="shared" si="2"/>
        <v>4.0599999999999996</v>
      </c>
      <c r="Q42" s="128"/>
      <c r="T42" s="132" t="s">
        <v>135</v>
      </c>
      <c r="U42" s="135">
        <v>256677</v>
      </c>
      <c r="W42" s="196">
        <v>42222</v>
      </c>
      <c r="X42" s="13">
        <v>5.52</v>
      </c>
      <c r="Y42" s="13">
        <v>5.59</v>
      </c>
      <c r="Z42" s="13">
        <v>4.59</v>
      </c>
      <c r="AA42" s="13">
        <v>5.05</v>
      </c>
      <c r="AB42" s="140">
        <v>303300</v>
      </c>
      <c r="AC42" s="13">
        <v>5.05</v>
      </c>
      <c r="AD42" s="2">
        <f t="shared" si="0"/>
        <v>1</v>
      </c>
      <c r="AE42" s="201">
        <f t="shared" si="1"/>
        <v>-9.3357271095152683E-2</v>
      </c>
    </row>
    <row r="43" spans="15:31" x14ac:dyDescent="0.25">
      <c r="O43" s="128">
        <v>0.99</v>
      </c>
      <c r="P43" s="128">
        <f t="shared" si="2"/>
        <v>4.0193999999999992</v>
      </c>
      <c r="Q43" s="128"/>
      <c r="T43" s="132" t="s">
        <v>140</v>
      </c>
      <c r="U43" s="135">
        <v>144752</v>
      </c>
      <c r="W43" s="196">
        <v>42221</v>
      </c>
      <c r="X43" s="13">
        <v>5.75</v>
      </c>
      <c r="Y43" s="13">
        <v>5.8</v>
      </c>
      <c r="Z43" s="13">
        <v>5.55</v>
      </c>
      <c r="AA43" s="13">
        <v>5.57</v>
      </c>
      <c r="AB43" s="140">
        <v>149200</v>
      </c>
      <c r="AC43" s="13">
        <v>5.57</v>
      </c>
      <c r="AD43" s="2">
        <f t="shared" si="0"/>
        <v>0.25</v>
      </c>
      <c r="AE43" s="201">
        <f t="shared" si="1"/>
        <v>-3.7996545768566481E-2</v>
      </c>
    </row>
    <row r="44" spans="15:31" x14ac:dyDescent="0.25">
      <c r="O44" s="128">
        <v>0.98</v>
      </c>
      <c r="P44" s="128">
        <f t="shared" si="2"/>
        <v>3.9787999999999997</v>
      </c>
      <c r="Q44" s="128"/>
      <c r="T44" s="132" t="s">
        <v>136</v>
      </c>
      <c r="U44" s="133" t="s">
        <v>335</v>
      </c>
      <c r="W44" s="196">
        <v>42220</v>
      </c>
      <c r="X44" s="13">
        <v>5.91</v>
      </c>
      <c r="Y44" s="13">
        <v>5.95</v>
      </c>
      <c r="Z44" s="13">
        <v>5.61</v>
      </c>
      <c r="AA44" s="13">
        <v>5.79</v>
      </c>
      <c r="AB44" s="140">
        <v>59400</v>
      </c>
      <c r="AC44" s="13">
        <v>5.79</v>
      </c>
      <c r="AD44" s="2">
        <f t="shared" si="0"/>
        <v>0.33999999999999986</v>
      </c>
      <c r="AE44" s="201">
        <f t="shared" si="1"/>
        <v>-3.177257525083621E-2</v>
      </c>
    </row>
    <row r="45" spans="15:31" x14ac:dyDescent="0.25">
      <c r="O45" s="128">
        <v>0.97</v>
      </c>
      <c r="P45" s="128">
        <f t="shared" si="2"/>
        <v>3.9381999999999997</v>
      </c>
      <c r="Q45" s="128"/>
      <c r="T45" s="132" t="s">
        <v>141</v>
      </c>
      <c r="U45" s="133" t="s">
        <v>226</v>
      </c>
      <c r="W45" s="196">
        <v>42219</v>
      </c>
      <c r="X45" s="13">
        <v>6</v>
      </c>
      <c r="Y45" s="13">
        <v>6.13</v>
      </c>
      <c r="Z45" s="13">
        <v>5.86</v>
      </c>
      <c r="AA45" s="13">
        <v>5.98</v>
      </c>
      <c r="AB45" s="140">
        <v>76000</v>
      </c>
      <c r="AC45" s="13">
        <v>5.98</v>
      </c>
      <c r="AD45" s="2">
        <f t="shared" si="0"/>
        <v>0.26999999999999957</v>
      </c>
      <c r="AE45" s="201">
        <f t="shared" si="1"/>
        <v>-1.3201320132013028E-2</v>
      </c>
    </row>
    <row r="46" spans="15:31" x14ac:dyDescent="0.25">
      <c r="O46" s="128">
        <v>0.96</v>
      </c>
      <c r="P46" s="128">
        <f t="shared" si="2"/>
        <v>3.8975999999999993</v>
      </c>
      <c r="Q46" s="128"/>
      <c r="T46" s="132" t="s">
        <v>142</v>
      </c>
      <c r="U46" s="133">
        <v>-1.5</v>
      </c>
      <c r="W46" s="196">
        <v>42216</v>
      </c>
      <c r="X46" s="13">
        <v>6.1</v>
      </c>
      <c r="Y46" s="13">
        <v>6.21</v>
      </c>
      <c r="Z46" s="13">
        <v>5.86</v>
      </c>
      <c r="AA46" s="13">
        <v>6.06</v>
      </c>
      <c r="AB46" s="140">
        <v>95800</v>
      </c>
      <c r="AC46" s="13">
        <v>6.06</v>
      </c>
      <c r="AD46" s="2">
        <f t="shared" si="0"/>
        <v>0.34999999999999964</v>
      </c>
      <c r="AE46" s="201">
        <f t="shared" si="1"/>
        <v>-6.5573770491803574E-3</v>
      </c>
    </row>
    <row r="47" spans="15:31" x14ac:dyDescent="0.25">
      <c r="O47" s="128">
        <v>0.95</v>
      </c>
      <c r="P47" s="128">
        <f t="shared" si="2"/>
        <v>3.8569999999999993</v>
      </c>
      <c r="Q47" s="128"/>
      <c r="T47" s="132" t="s">
        <v>137</v>
      </c>
      <c r="U47" s="133" t="s">
        <v>160</v>
      </c>
      <c r="W47" s="196">
        <v>42215</v>
      </c>
      <c r="X47" s="13">
        <v>6.17</v>
      </c>
      <c r="Y47" s="13">
        <v>6.25</v>
      </c>
      <c r="Z47" s="13">
        <v>6.03</v>
      </c>
      <c r="AA47" s="13">
        <v>6.1</v>
      </c>
      <c r="AB47" s="140">
        <v>57600</v>
      </c>
      <c r="AC47" s="13">
        <v>6.1</v>
      </c>
      <c r="AD47" s="2">
        <f t="shared" si="0"/>
        <v>0.21999999999999975</v>
      </c>
      <c r="AE47" s="201">
        <f t="shared" si="1"/>
        <v>-1.1345218800648316E-2</v>
      </c>
    </row>
    <row r="48" spans="15:31" x14ac:dyDescent="0.25">
      <c r="O48" s="128">
        <v>0.94</v>
      </c>
      <c r="P48" s="128">
        <f t="shared" si="2"/>
        <v>3.8163999999999993</v>
      </c>
      <c r="Q48" s="128"/>
      <c r="S48" s="131"/>
      <c r="W48" s="196">
        <v>42214</v>
      </c>
      <c r="X48" s="13">
        <v>6.2</v>
      </c>
      <c r="Y48" s="13">
        <v>6.33</v>
      </c>
      <c r="Z48" s="13">
        <v>6.16</v>
      </c>
      <c r="AA48" s="13">
        <v>6.17</v>
      </c>
      <c r="AB48" s="140">
        <v>69500</v>
      </c>
      <c r="AC48" s="13">
        <v>6.17</v>
      </c>
      <c r="AD48" s="2">
        <f t="shared" si="0"/>
        <v>0.16999999999999993</v>
      </c>
      <c r="AE48" s="201">
        <f t="shared" si="1"/>
        <v>-1.5948963317384268E-2</v>
      </c>
    </row>
    <row r="49" spans="15:31" x14ac:dyDescent="0.25">
      <c r="O49" s="128">
        <v>0.93</v>
      </c>
      <c r="P49" s="128">
        <f t="shared" si="2"/>
        <v>3.7757999999999998</v>
      </c>
      <c r="Q49" s="128"/>
      <c r="S49" s="131"/>
      <c r="W49" s="196">
        <v>42213</v>
      </c>
      <c r="X49" s="13">
        <v>6.02</v>
      </c>
      <c r="Y49" s="13">
        <v>6.45</v>
      </c>
      <c r="Z49" s="13">
        <v>6.02</v>
      </c>
      <c r="AA49" s="13">
        <v>6.27</v>
      </c>
      <c r="AB49" s="140">
        <v>178600</v>
      </c>
      <c r="AC49" s="13">
        <v>6.27</v>
      </c>
      <c r="AD49" s="2">
        <f t="shared" si="0"/>
        <v>0.4300000000000006</v>
      </c>
      <c r="AE49" s="201">
        <f t="shared" si="1"/>
        <v>3.9800995024875441E-2</v>
      </c>
    </row>
    <row r="50" spans="15:31" x14ac:dyDescent="0.25">
      <c r="O50" s="128">
        <v>0.92</v>
      </c>
      <c r="P50" s="128">
        <f t="shared" si="2"/>
        <v>3.7351999999999999</v>
      </c>
      <c r="Q50" s="128"/>
      <c r="S50" s="131"/>
      <c r="W50" s="196">
        <v>42212</v>
      </c>
      <c r="X50" s="13">
        <v>6.29</v>
      </c>
      <c r="Y50" s="13">
        <v>6.39</v>
      </c>
      <c r="Z50" s="13">
        <v>5.95</v>
      </c>
      <c r="AA50" s="13">
        <v>6.03</v>
      </c>
      <c r="AB50" s="140">
        <v>93700</v>
      </c>
      <c r="AC50" s="13">
        <v>6.03</v>
      </c>
      <c r="AD50" s="2">
        <f t="shared" si="0"/>
        <v>0.4399999999999995</v>
      </c>
      <c r="AE50" s="201">
        <f t="shared" si="1"/>
        <v>-5.0393700787401463E-2</v>
      </c>
    </row>
    <row r="51" spans="15:31" x14ac:dyDescent="0.25">
      <c r="O51" s="128">
        <v>0.91</v>
      </c>
      <c r="P51" s="128">
        <f t="shared" si="2"/>
        <v>3.6945999999999999</v>
      </c>
      <c r="Q51" s="128"/>
      <c r="S51" s="131"/>
      <c r="W51" s="196">
        <v>42209</v>
      </c>
      <c r="X51" s="13">
        <v>6.3</v>
      </c>
      <c r="Y51" s="13">
        <v>6.45</v>
      </c>
      <c r="Z51" s="13">
        <v>6.15</v>
      </c>
      <c r="AA51" s="13">
        <v>6.35</v>
      </c>
      <c r="AB51" s="140">
        <v>116000</v>
      </c>
      <c r="AC51" s="13">
        <v>6.35</v>
      </c>
      <c r="AD51" s="2">
        <f t="shared" si="0"/>
        <v>0.29999999999999982</v>
      </c>
      <c r="AE51" s="201">
        <f t="shared" si="1"/>
        <v>1.7628205128205066E-2</v>
      </c>
    </row>
    <row r="52" spans="15:31" x14ac:dyDescent="0.25">
      <c r="O52" s="128">
        <v>0.9</v>
      </c>
      <c r="P52" s="128">
        <f t="shared" si="2"/>
        <v>3.6539999999999999</v>
      </c>
      <c r="Q52" s="128"/>
      <c r="S52" s="131"/>
      <c r="W52" s="196">
        <v>42208</v>
      </c>
      <c r="X52" s="13">
        <v>6.14</v>
      </c>
      <c r="Y52" s="13">
        <v>6.3</v>
      </c>
      <c r="Z52" s="13">
        <v>6.01</v>
      </c>
      <c r="AA52" s="13">
        <v>6.24</v>
      </c>
      <c r="AB52" s="140">
        <v>61000</v>
      </c>
      <c r="AC52" s="13">
        <v>6.24</v>
      </c>
      <c r="AD52" s="2">
        <f t="shared" si="0"/>
        <v>0.29000000000000004</v>
      </c>
      <c r="AE52" s="201">
        <f t="shared" si="1"/>
        <v>2.2950819672131306E-2</v>
      </c>
    </row>
    <row r="53" spans="15:31" x14ac:dyDescent="0.25">
      <c r="O53" s="49"/>
      <c r="S53" s="131"/>
      <c r="W53" s="196">
        <v>42207</v>
      </c>
      <c r="X53" s="13">
        <v>5.85</v>
      </c>
      <c r="Y53" s="13">
        <v>6.14</v>
      </c>
      <c r="Z53" s="13">
        <v>5.83</v>
      </c>
      <c r="AA53" s="13">
        <v>6.1</v>
      </c>
      <c r="AB53" s="140">
        <v>163200</v>
      </c>
      <c r="AC53" s="13">
        <v>6.1</v>
      </c>
      <c r="AD53" s="2">
        <f t="shared" si="0"/>
        <v>0.30999999999999961</v>
      </c>
      <c r="AE53" s="201">
        <f t="shared" si="1"/>
        <v>3.7414965986394488E-2</v>
      </c>
    </row>
    <row r="54" spans="15:31" x14ac:dyDescent="0.25">
      <c r="O54" s="49"/>
      <c r="S54" s="131"/>
      <c r="W54" s="196">
        <v>42206</v>
      </c>
      <c r="X54" s="13">
        <v>6.01</v>
      </c>
      <c r="Y54" s="13">
        <v>6.23</v>
      </c>
      <c r="Z54" s="13">
        <v>5.82</v>
      </c>
      <c r="AA54" s="13">
        <v>5.88</v>
      </c>
      <c r="AB54" s="140">
        <v>172300</v>
      </c>
      <c r="AC54" s="13">
        <v>5.88</v>
      </c>
      <c r="AD54" s="2">
        <f t="shared" si="0"/>
        <v>0.41000000000000014</v>
      </c>
      <c r="AE54" s="201">
        <f t="shared" si="1"/>
        <v>-1.5075376884422065E-2</v>
      </c>
    </row>
    <row r="55" spans="15:31" x14ac:dyDescent="0.25">
      <c r="W55" s="196">
        <v>42205</v>
      </c>
      <c r="X55" s="13">
        <v>6.1</v>
      </c>
      <c r="Y55" s="13">
        <v>6.35</v>
      </c>
      <c r="Z55" s="13">
        <v>5.9</v>
      </c>
      <c r="AA55" s="13">
        <v>5.97</v>
      </c>
      <c r="AB55" s="140">
        <v>81400</v>
      </c>
      <c r="AC55" s="13">
        <v>5.97</v>
      </c>
      <c r="AD55" s="2">
        <f t="shared" si="0"/>
        <v>0.44999999999999929</v>
      </c>
      <c r="AE55" s="201">
        <f t="shared" si="1"/>
        <v>-2.9268292682926966E-2</v>
      </c>
    </row>
    <row r="56" spans="15:31" x14ac:dyDescent="0.25">
      <c r="W56" s="196">
        <v>42202</v>
      </c>
      <c r="X56" s="13">
        <v>6.05</v>
      </c>
      <c r="Y56" s="13">
        <v>6.2</v>
      </c>
      <c r="Z56" s="13">
        <v>5.95</v>
      </c>
      <c r="AA56" s="13">
        <v>6.15</v>
      </c>
      <c r="AB56" s="140">
        <v>95900</v>
      </c>
      <c r="AC56" s="13">
        <v>6.15</v>
      </c>
      <c r="AD56" s="2">
        <f t="shared" si="0"/>
        <v>0.25</v>
      </c>
      <c r="AE56" s="201">
        <f t="shared" si="1"/>
        <v>-9.6618357487922024E-3</v>
      </c>
    </row>
    <row r="57" spans="15:31" x14ac:dyDescent="0.25">
      <c r="W57" s="196">
        <v>42201</v>
      </c>
      <c r="X57" s="13">
        <v>6.27</v>
      </c>
      <c r="Y57" s="13">
        <v>6.4</v>
      </c>
      <c r="Z57" s="13">
        <v>6.05</v>
      </c>
      <c r="AA57" s="13">
        <v>6.21</v>
      </c>
      <c r="AB57" s="140">
        <v>110000</v>
      </c>
      <c r="AC57" s="13">
        <v>6.21</v>
      </c>
      <c r="AD57" s="2">
        <f t="shared" si="0"/>
        <v>0.35000000000000053</v>
      </c>
      <c r="AE57" s="201">
        <f t="shared" si="1"/>
        <v>-2.6645768025078342E-2</v>
      </c>
    </row>
    <row r="58" spans="15:31" x14ac:dyDescent="0.25">
      <c r="W58" s="196">
        <v>42200</v>
      </c>
      <c r="X58" s="13">
        <v>6.6</v>
      </c>
      <c r="Y58" s="13">
        <v>6.77</v>
      </c>
      <c r="Z58" s="13">
        <v>6.01</v>
      </c>
      <c r="AA58" s="13">
        <v>6.38</v>
      </c>
      <c r="AB58" s="140">
        <v>181900</v>
      </c>
      <c r="AC58" s="13">
        <v>6.38</v>
      </c>
      <c r="AD58" s="2">
        <f t="shared" si="0"/>
        <v>0.75999999999999979</v>
      </c>
      <c r="AE58" s="201">
        <f t="shared" si="1"/>
        <v>-1.0852713178294615E-2</v>
      </c>
    </row>
    <row r="59" spans="15:31" x14ac:dyDescent="0.25">
      <c r="W59" s="196">
        <v>42199</v>
      </c>
      <c r="X59" s="13">
        <v>5.72</v>
      </c>
      <c r="Y59" s="13">
        <v>6.92</v>
      </c>
      <c r="Z59" s="13">
        <v>5.52</v>
      </c>
      <c r="AA59" s="13">
        <v>6.45</v>
      </c>
      <c r="AB59" s="140">
        <v>306500</v>
      </c>
      <c r="AC59" s="13">
        <v>6.45</v>
      </c>
      <c r="AD59" s="2">
        <f t="shared" si="0"/>
        <v>1.4000000000000004</v>
      </c>
      <c r="AE59" s="201">
        <f t="shared" si="1"/>
        <v>0.13157894736842102</v>
      </c>
    </row>
    <row r="60" spans="15:31" x14ac:dyDescent="0.25">
      <c r="W60" s="196">
        <v>42198</v>
      </c>
      <c r="X60" s="13">
        <v>5.75</v>
      </c>
      <c r="Y60" s="13">
        <v>6</v>
      </c>
      <c r="Z60" s="13">
        <v>5.7</v>
      </c>
      <c r="AA60" s="13">
        <v>5.7</v>
      </c>
      <c r="AB60" s="140">
        <v>77900</v>
      </c>
      <c r="AC60" s="13">
        <v>5.7</v>
      </c>
      <c r="AD60" s="2">
        <f t="shared" si="0"/>
        <v>0.29999999999999982</v>
      </c>
      <c r="AE60" s="201">
        <f t="shared" si="1"/>
        <v>-8.6956521739129933E-3</v>
      </c>
    </row>
    <row r="61" spans="15:31" x14ac:dyDescent="0.25">
      <c r="W61" s="196">
        <v>42195</v>
      </c>
      <c r="X61" s="13">
        <v>6</v>
      </c>
      <c r="Y61" s="13">
        <v>6</v>
      </c>
      <c r="Z61" s="13">
        <v>5.5</v>
      </c>
      <c r="AA61" s="13">
        <v>5.75</v>
      </c>
      <c r="AB61" s="140">
        <v>150100</v>
      </c>
      <c r="AC61" s="13">
        <v>5.75</v>
      </c>
      <c r="AD61" s="2">
        <f t="shared" si="0"/>
        <v>0.5</v>
      </c>
      <c r="AE61" s="201">
        <f t="shared" si="1"/>
        <v>-1.03270223752151E-2</v>
      </c>
    </row>
    <row r="62" spans="15:31" x14ac:dyDescent="0.25">
      <c r="W62" s="196">
        <v>42194</v>
      </c>
      <c r="X62" s="13">
        <v>6</v>
      </c>
      <c r="Y62" s="13">
        <v>6.17</v>
      </c>
      <c r="Z62" s="13">
        <v>5.76</v>
      </c>
      <c r="AA62" s="13">
        <v>5.81</v>
      </c>
      <c r="AB62" s="140">
        <v>103100</v>
      </c>
      <c r="AC62" s="13">
        <v>5.81</v>
      </c>
      <c r="AD62" s="2">
        <f t="shared" si="0"/>
        <v>0.41000000000000014</v>
      </c>
      <c r="AE62" s="201">
        <f t="shared" si="1"/>
        <v>-1.6920473773265776E-2</v>
      </c>
    </row>
    <row r="63" spans="15:31" x14ac:dyDescent="0.25">
      <c r="W63" s="196">
        <v>42193</v>
      </c>
      <c r="X63" s="13">
        <v>5.95</v>
      </c>
      <c r="Y63" s="13">
        <v>6.01</v>
      </c>
      <c r="Z63" s="13">
        <v>5.75</v>
      </c>
      <c r="AA63" s="13">
        <v>5.91</v>
      </c>
      <c r="AB63" s="140">
        <v>156600</v>
      </c>
      <c r="AC63" s="13">
        <v>5.91</v>
      </c>
      <c r="AD63" s="2">
        <f t="shared" si="0"/>
        <v>0.25999999999999979</v>
      </c>
      <c r="AE63" s="201">
        <f t="shared" si="1"/>
        <v>-1.8272425249169388E-2</v>
      </c>
    </row>
    <row r="64" spans="15:31" x14ac:dyDescent="0.25">
      <c r="W64" s="196">
        <v>42192</v>
      </c>
      <c r="X64" s="13">
        <v>6.27</v>
      </c>
      <c r="Y64" s="13">
        <v>6.38</v>
      </c>
      <c r="Z64" s="13">
        <v>5.87</v>
      </c>
      <c r="AA64" s="13">
        <v>6.02</v>
      </c>
      <c r="AB64" s="140">
        <v>160600</v>
      </c>
      <c r="AC64" s="13">
        <v>6.02</v>
      </c>
      <c r="AD64" s="2">
        <f t="shared" si="0"/>
        <v>0.50999999999999979</v>
      </c>
      <c r="AE64" s="201">
        <f t="shared" si="1"/>
        <v>-1.6339869281045805E-2</v>
      </c>
    </row>
    <row r="65" spans="23:31" x14ac:dyDescent="0.25">
      <c r="W65" s="196">
        <v>42191</v>
      </c>
      <c r="X65" s="13">
        <v>6.15</v>
      </c>
      <c r="Y65" s="13">
        <v>6.41</v>
      </c>
      <c r="Z65" s="13">
        <v>6.07</v>
      </c>
      <c r="AA65" s="13">
        <v>6.12</v>
      </c>
      <c r="AB65" s="140">
        <v>93000</v>
      </c>
      <c r="AC65" s="13">
        <v>6.12</v>
      </c>
      <c r="AD65" s="2">
        <f t="shared" si="0"/>
        <v>0.33999999999999986</v>
      </c>
      <c r="AE65" s="201">
        <f t="shared" si="1"/>
        <v>-3.622047244094484E-2</v>
      </c>
    </row>
    <row r="66" spans="23:31" x14ac:dyDescent="0.25">
      <c r="W66" s="196">
        <v>42187</v>
      </c>
      <c r="X66" s="13">
        <v>6.72</v>
      </c>
      <c r="Y66" s="13">
        <v>6.72</v>
      </c>
      <c r="Z66" s="13">
        <v>6.3</v>
      </c>
      <c r="AA66" s="13">
        <v>6.35</v>
      </c>
      <c r="AB66" s="140">
        <v>46100</v>
      </c>
      <c r="AC66" s="13">
        <v>6.35</v>
      </c>
      <c r="AD66" s="2">
        <f t="shared" si="0"/>
        <v>0.41999999999999993</v>
      </c>
      <c r="AE66" s="201">
        <f t="shared" si="1"/>
        <v>-3.7878787878787845E-2</v>
      </c>
    </row>
    <row r="67" spans="23:31" x14ac:dyDescent="0.25">
      <c r="W67" s="196">
        <v>42186</v>
      </c>
      <c r="X67" s="13">
        <v>6.52</v>
      </c>
      <c r="Y67" s="13">
        <v>6.73</v>
      </c>
      <c r="Z67" s="13">
        <v>6.39</v>
      </c>
      <c r="AA67" s="13">
        <v>6.6</v>
      </c>
      <c r="AB67" s="140">
        <v>82500</v>
      </c>
      <c r="AC67" s="13">
        <v>6.6</v>
      </c>
      <c r="AD67" s="2">
        <f t="shared" ref="AD67:AD68" si="3">Y67-Z67</f>
        <v>0.34000000000000075</v>
      </c>
      <c r="AE67" s="201" t="e">
        <f t="shared" ref="AE67:AE68" si="4">AC67/AC68-1</f>
        <v>#DIV/0!</v>
      </c>
    </row>
    <row r="68" spans="23:31" x14ac:dyDescent="0.25">
      <c r="W68" s="13" t="s">
        <v>153</v>
      </c>
      <c r="X68" s="13"/>
      <c r="Y68" s="13"/>
      <c r="Z68" s="13"/>
      <c r="AA68" s="13"/>
      <c r="AB68" s="13"/>
      <c r="AC68" s="13"/>
      <c r="AD68" s="2">
        <f t="shared" si="3"/>
        <v>0</v>
      </c>
      <c r="AE68" s="201" t="e">
        <f t="shared" si="4"/>
        <v>#DIV/0!</v>
      </c>
    </row>
  </sheetData>
  <mergeCells count="1">
    <mergeCell ref="O31:P31"/>
  </mergeCells>
  <conditionalFormatting sqref="Q7">
    <cfRule type="expression" dxfId="11" priority="6">
      <formula>Q7&gt;0</formula>
    </cfRule>
    <cfRule type="expression" dxfId="10" priority="7">
      <formula>Q7&lt;0</formula>
    </cfRule>
  </conditionalFormatting>
  <conditionalFormatting sqref="O32:O52">
    <cfRule type="colorScale" priority="5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P32:P52">
    <cfRule type="colorScale" priority="4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Q35:Q52">
    <cfRule type="colorScale" priority="3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AD1:AD68">
    <cfRule type="dataBar" priority="2">
      <dataBar>
        <cfvo type="min"/>
        <cfvo type="max"/>
        <color rgb="FFFF555A"/>
      </dataBar>
      <extLst>
        <ext xmlns:x14="http://schemas.microsoft.com/office/spreadsheetml/2009/9/main" uri="{B025F937-C7B1-47D3-B67F-A62EFF666E3E}">
          <x14:id>{C3A7ED6B-043C-47BC-8A08-D3BFA5F03CCF}</x14:id>
        </ext>
      </extLst>
    </cfRule>
  </conditionalFormatting>
  <conditionalFormatting sqref="AE1:AE68">
    <cfRule type="iconSet" priority="1">
      <iconSet iconSet="3Arrows">
        <cfvo type="percent" val="0"/>
        <cfvo type="num" val="0"/>
        <cfvo type="num" val="0"/>
      </iconSet>
    </cfRule>
  </conditionalFormatting>
  <hyperlinks>
    <hyperlink ref="A3" location="ACTIVE!A1" display="Back"/>
  </hyperlinks>
  <pageMargins left="0.7" right="0.7" top="0.75" bottom="0.75" header="0.3" footer="0.3"/>
  <drawing r:id="rId1"/>
  <extLst>
    <ext xmlns:x14="http://schemas.microsoft.com/office/spreadsheetml/2009/9/main" uri="{78C0D931-6437-407d-A8EE-F0AAD7539E65}">
      <x14:conditionalFormattings>
        <x14:conditionalFormatting xmlns:xm="http://schemas.microsoft.com/office/excel/2006/main">
          <x14:cfRule type="dataBar" id="{C3A7ED6B-043C-47BC-8A08-D3BFA5F03CCF}">
            <x14:dataBar minLength="0" maxLength="100" border="1" negativeBarBorderColorSameAsPositive="0">
              <x14:cfvo type="autoMin"/>
              <x14:cfvo type="autoMax"/>
              <x14:borderColor rgb="FFFF555A"/>
              <x14:negativeFillColor rgb="FFFF0000"/>
              <x14:negativeBorderColor rgb="FFFF0000"/>
              <x14:axisColor rgb="FF000000"/>
            </x14:dataBar>
          </x14:cfRule>
          <xm:sqref>AD1:AD68</xm:sqref>
        </x14:conditionalFormatting>
      </x14:conditionalFormattings>
    </ext>
  </extLst>
</worksheet>
</file>

<file path=xl/worksheets/sheet2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7"/>
  <dimension ref="A1:AE69"/>
  <sheetViews>
    <sheetView workbookViewId="0">
      <selection activeCell="A3" sqref="A3"/>
    </sheetView>
  </sheetViews>
  <sheetFormatPr defaultRowHeight="15" x14ac:dyDescent="0.25"/>
  <cols>
    <col min="4" max="6" width="9.140625" style="2"/>
    <col min="20" max="20" width="21.85546875" customWidth="1"/>
    <col min="21" max="21" width="29.140625" customWidth="1"/>
    <col min="23" max="23" width="11.140625" customWidth="1"/>
    <col min="24" max="24" width="8.28515625" customWidth="1"/>
    <col min="25" max="27" width="7" bestFit="1" customWidth="1"/>
    <col min="28" max="28" width="10.140625" bestFit="1" customWidth="1"/>
    <col min="29" max="29" width="10.28515625" bestFit="1" customWidth="1"/>
    <col min="30" max="31" width="12.7109375" customWidth="1"/>
  </cols>
  <sheetData>
    <row r="1" spans="1:31" x14ac:dyDescent="0.25">
      <c r="A1" s="15" t="s">
        <v>1</v>
      </c>
      <c r="B1" s="15" t="s">
        <v>2</v>
      </c>
      <c r="C1" s="15" t="s">
        <v>4</v>
      </c>
      <c r="D1" s="26" t="s">
        <v>5</v>
      </c>
      <c r="E1" s="26" t="s">
        <v>116</v>
      </c>
      <c r="F1" s="26" t="s">
        <v>60</v>
      </c>
      <c r="G1" s="15" t="s">
        <v>3</v>
      </c>
      <c r="H1" s="15" t="s">
        <v>6</v>
      </c>
      <c r="I1" s="15" t="s">
        <v>7</v>
      </c>
      <c r="J1" s="15" t="s">
        <v>117</v>
      </c>
      <c r="K1" s="15" t="s">
        <v>61</v>
      </c>
      <c r="L1" s="15" t="s">
        <v>82</v>
      </c>
      <c r="M1" s="15" t="s">
        <v>38</v>
      </c>
      <c r="T1" t="s">
        <v>72</v>
      </c>
      <c r="W1" s="138" t="s">
        <v>145</v>
      </c>
      <c r="X1" s="138" t="s">
        <v>146</v>
      </c>
      <c r="Y1" s="138" t="s">
        <v>147</v>
      </c>
      <c r="Z1" s="138" t="s">
        <v>148</v>
      </c>
      <c r="AA1" s="138" t="s">
        <v>149</v>
      </c>
      <c r="AB1" s="138" t="s">
        <v>150</v>
      </c>
      <c r="AC1" s="138" t="s">
        <v>151</v>
      </c>
      <c r="AD1" s="15" t="s">
        <v>221</v>
      </c>
      <c r="AE1" s="15" t="s">
        <v>223</v>
      </c>
    </row>
    <row r="2" spans="1:31" x14ac:dyDescent="0.25">
      <c r="A2" s="6" t="s">
        <v>54</v>
      </c>
      <c r="B2" s="1">
        <v>42214</v>
      </c>
      <c r="C2">
        <v>10</v>
      </c>
      <c r="D2" s="2">
        <v>99.58</v>
      </c>
      <c r="E2" s="2">
        <v>0</v>
      </c>
      <c r="F2" s="2">
        <f>C2*D2</f>
        <v>995.8</v>
      </c>
      <c r="G2" s="1">
        <v>42237</v>
      </c>
      <c r="H2">
        <v>10</v>
      </c>
      <c r="I2">
        <f>K2/H2</f>
        <v>99.558000000000007</v>
      </c>
      <c r="J2" s="2">
        <v>0</v>
      </c>
      <c r="K2">
        <v>995.58</v>
      </c>
      <c r="L2" s="1">
        <v>42257</v>
      </c>
      <c r="M2" s="2">
        <v>9.6</v>
      </c>
      <c r="O2" s="15" t="s">
        <v>57</v>
      </c>
      <c r="Q2">
        <f>C8-H8</f>
        <v>15</v>
      </c>
      <c r="T2" s="1">
        <v>42298</v>
      </c>
      <c r="U2" t="s">
        <v>124</v>
      </c>
      <c r="W2" s="196">
        <v>42279</v>
      </c>
      <c r="X2" s="13">
        <v>87.49</v>
      </c>
      <c r="Y2" s="13">
        <v>89.89</v>
      </c>
      <c r="Z2" s="13">
        <v>86.82</v>
      </c>
      <c r="AA2" s="13">
        <v>89.77</v>
      </c>
      <c r="AB2" s="140">
        <v>4593200</v>
      </c>
      <c r="AC2" s="13">
        <v>89.77</v>
      </c>
      <c r="AD2" s="2">
        <f>Y2-Z2</f>
        <v>3.0700000000000074</v>
      </c>
      <c r="AE2" s="201">
        <f>AC2/AC3-1</f>
        <v>1.5957446808510634E-2</v>
      </c>
    </row>
    <row r="3" spans="1:31" x14ac:dyDescent="0.25">
      <c r="A3" s="28" t="s">
        <v>75</v>
      </c>
      <c r="B3" s="1">
        <v>42219</v>
      </c>
      <c r="C3">
        <v>5</v>
      </c>
      <c r="D3" s="2">
        <v>97.95</v>
      </c>
      <c r="E3" s="2">
        <v>0</v>
      </c>
      <c r="F3" s="2">
        <f>C3*D3</f>
        <v>489.75</v>
      </c>
      <c r="O3" s="15" t="s">
        <v>58</v>
      </c>
      <c r="Q3" s="2">
        <f>(F8-K8-M8)/Q2</f>
        <v>91.091333333333353</v>
      </c>
      <c r="W3" s="196">
        <v>42278</v>
      </c>
      <c r="X3" s="13">
        <v>88.9</v>
      </c>
      <c r="Y3" s="13">
        <v>89.43</v>
      </c>
      <c r="Z3" s="13">
        <v>87.53</v>
      </c>
      <c r="AA3" s="13">
        <v>88.36</v>
      </c>
      <c r="AB3" s="140">
        <v>3592300</v>
      </c>
      <c r="AC3" s="13">
        <v>88.36</v>
      </c>
      <c r="AD3" s="2">
        <f t="shared" ref="AD3:AD66" si="0">Y3-Z3</f>
        <v>1.9000000000000057</v>
      </c>
      <c r="AE3" s="201">
        <f t="shared" ref="AE3:AE66" si="1">AC3/AC4-1</f>
        <v>-7.0794471288908589E-3</v>
      </c>
    </row>
    <row r="4" spans="1:31" x14ac:dyDescent="0.25">
      <c r="B4" s="1">
        <v>42272</v>
      </c>
      <c r="C4">
        <v>10</v>
      </c>
      <c r="D4" s="2">
        <v>88.6</v>
      </c>
      <c r="E4" s="2">
        <v>0</v>
      </c>
      <c r="F4" s="2">
        <f>C4*D4</f>
        <v>886</v>
      </c>
      <c r="O4" s="15" t="s">
        <v>66</v>
      </c>
      <c r="Q4" s="78">
        <v>89.77</v>
      </c>
      <c r="W4" s="196">
        <v>42277</v>
      </c>
      <c r="X4" s="13">
        <v>88.64</v>
      </c>
      <c r="Y4" s="13">
        <v>89.57</v>
      </c>
      <c r="Z4" s="13">
        <v>88.08</v>
      </c>
      <c r="AA4" s="13">
        <v>88.99</v>
      </c>
      <c r="AB4" s="140">
        <v>5051600</v>
      </c>
      <c r="AC4" s="13">
        <v>88.99</v>
      </c>
      <c r="AD4" s="2">
        <f t="shared" si="0"/>
        <v>1.4899999999999949</v>
      </c>
      <c r="AE4" s="201">
        <f t="shared" si="1"/>
        <v>1.1479881791316204E-2</v>
      </c>
    </row>
    <row r="5" spans="1:31" x14ac:dyDescent="0.25">
      <c r="O5" s="15" t="s">
        <v>67</v>
      </c>
      <c r="Q5" s="3">
        <f>Q4*Q2</f>
        <v>1346.55</v>
      </c>
      <c r="W5" s="196">
        <v>42276</v>
      </c>
      <c r="X5" s="13">
        <v>86.58</v>
      </c>
      <c r="Y5" s="13">
        <v>88.08</v>
      </c>
      <c r="Z5" s="13">
        <v>86.46</v>
      </c>
      <c r="AA5" s="13">
        <v>87.98</v>
      </c>
      <c r="AB5" s="140">
        <v>4108800</v>
      </c>
      <c r="AC5" s="13">
        <v>87.98</v>
      </c>
      <c r="AD5" s="2">
        <f t="shared" si="0"/>
        <v>1.6200000000000045</v>
      </c>
      <c r="AE5" s="201">
        <f t="shared" si="1"/>
        <v>1.3244270413451664E-2</v>
      </c>
    </row>
    <row r="6" spans="1:31" x14ac:dyDescent="0.25">
      <c r="O6" s="15" t="s">
        <v>64</v>
      </c>
      <c r="Q6" s="2">
        <f>Q3*Q2</f>
        <v>1366.3700000000003</v>
      </c>
      <c r="W6" s="196">
        <v>42275</v>
      </c>
      <c r="X6" s="13">
        <v>86.6</v>
      </c>
      <c r="Y6" s="13">
        <v>87.47</v>
      </c>
      <c r="Z6" s="13">
        <v>86.29</v>
      </c>
      <c r="AA6" s="13">
        <v>86.83</v>
      </c>
      <c r="AB6" s="140">
        <v>5339500</v>
      </c>
      <c r="AC6" s="13">
        <v>86.83</v>
      </c>
      <c r="AD6" s="2">
        <f t="shared" si="0"/>
        <v>1.1799999999999926</v>
      </c>
      <c r="AE6" s="201">
        <f t="shared" si="1"/>
        <v>-5.383734249713612E-3</v>
      </c>
    </row>
    <row r="7" spans="1:31" ht="15.75" x14ac:dyDescent="0.25">
      <c r="O7" s="15" t="s">
        <v>65</v>
      </c>
      <c r="Q7" s="2">
        <f>Q5-Q6</f>
        <v>-19.820000000000391</v>
      </c>
      <c r="R7" s="219" t="s">
        <v>237</v>
      </c>
      <c r="W7" s="196">
        <v>42272</v>
      </c>
      <c r="X7" s="13">
        <v>87.63</v>
      </c>
      <c r="Y7" s="13">
        <v>88.17</v>
      </c>
      <c r="Z7" s="13">
        <v>86.73</v>
      </c>
      <c r="AA7" s="13">
        <v>87.3</v>
      </c>
      <c r="AB7" s="140">
        <v>7434800</v>
      </c>
      <c r="AC7" s="13">
        <v>87.3</v>
      </c>
      <c r="AD7" s="2">
        <f t="shared" si="0"/>
        <v>1.4399999999999977</v>
      </c>
      <c r="AE7" s="201">
        <f t="shared" si="1"/>
        <v>5.5286800276435066E-3</v>
      </c>
    </row>
    <row r="8" spans="1:31" x14ac:dyDescent="0.25">
      <c r="A8" s="47" t="s">
        <v>87</v>
      </c>
      <c r="B8" s="18"/>
      <c r="C8" s="18">
        <f>SUM(C2:C7)</f>
        <v>25</v>
      </c>
      <c r="D8" s="23"/>
      <c r="E8" s="23"/>
      <c r="F8" s="23">
        <f>SUM(F2:F7)</f>
        <v>2371.5500000000002</v>
      </c>
      <c r="G8" s="18"/>
      <c r="H8" s="18">
        <f>SUM(H2:H4)</f>
        <v>10</v>
      </c>
      <c r="I8" s="18"/>
      <c r="J8" s="18"/>
      <c r="K8" s="18">
        <f>SUM(K2:K4)</f>
        <v>995.58</v>
      </c>
      <c r="L8" s="18"/>
      <c r="M8" s="23">
        <f>SUM(M2:M7)</f>
        <v>9.6</v>
      </c>
      <c r="W8" s="196">
        <v>42271</v>
      </c>
      <c r="X8" s="13">
        <v>85.75</v>
      </c>
      <c r="Y8" s="13">
        <v>86.99</v>
      </c>
      <c r="Z8" s="13">
        <v>85.5</v>
      </c>
      <c r="AA8" s="13">
        <v>86.82</v>
      </c>
      <c r="AB8" s="140">
        <v>7077400</v>
      </c>
      <c r="AC8" s="13">
        <v>86.82</v>
      </c>
      <c r="AD8" s="2">
        <f t="shared" si="0"/>
        <v>1.4899999999999949</v>
      </c>
      <c r="AE8" s="201">
        <f t="shared" si="1"/>
        <v>-1.6099356025759404E-3</v>
      </c>
    </row>
    <row r="9" spans="1:31" x14ac:dyDescent="0.25">
      <c r="W9" s="196">
        <v>42270</v>
      </c>
      <c r="X9" s="13">
        <v>88.15</v>
      </c>
      <c r="Y9" s="13">
        <v>88.38</v>
      </c>
      <c r="Z9" s="13">
        <v>85.9</v>
      </c>
      <c r="AA9" s="13">
        <v>86.96</v>
      </c>
      <c r="AB9" s="140">
        <v>7238200</v>
      </c>
      <c r="AC9" s="13">
        <v>86.96</v>
      </c>
      <c r="AD9" s="2">
        <f t="shared" si="0"/>
        <v>2.4799999999999898</v>
      </c>
      <c r="AE9" s="201">
        <f t="shared" si="1"/>
        <v>-1.4058956916099929E-2</v>
      </c>
    </row>
    <row r="10" spans="1:31" x14ac:dyDescent="0.25">
      <c r="W10" s="196">
        <v>42269</v>
      </c>
      <c r="X10" s="13">
        <v>88.98</v>
      </c>
      <c r="Y10" s="13">
        <v>89.7</v>
      </c>
      <c r="Z10" s="13">
        <v>87.66</v>
      </c>
      <c r="AA10" s="13">
        <v>88.2</v>
      </c>
      <c r="AB10" s="140">
        <v>7396300</v>
      </c>
      <c r="AC10" s="13">
        <v>88.2</v>
      </c>
      <c r="AD10" s="2">
        <f t="shared" si="0"/>
        <v>2.0400000000000063</v>
      </c>
      <c r="AE10" s="201">
        <f t="shared" si="1"/>
        <v>-3.6592026215182871E-2</v>
      </c>
    </row>
    <row r="11" spans="1:31" x14ac:dyDescent="0.25">
      <c r="W11" s="196">
        <v>42268</v>
      </c>
      <c r="X11" s="13">
        <v>91.33</v>
      </c>
      <c r="Y11" s="13">
        <v>92.17</v>
      </c>
      <c r="Z11" s="13">
        <v>91</v>
      </c>
      <c r="AA11" s="13">
        <v>91.55</v>
      </c>
      <c r="AB11" s="140">
        <v>2961600</v>
      </c>
      <c r="AC11" s="13">
        <v>91.55</v>
      </c>
      <c r="AD11" s="2">
        <f t="shared" si="0"/>
        <v>1.1700000000000017</v>
      </c>
      <c r="AE11" s="201">
        <f t="shared" si="1"/>
        <v>5.2706709124850093E-3</v>
      </c>
    </row>
    <row r="12" spans="1:31" x14ac:dyDescent="0.25">
      <c r="W12" s="196">
        <v>42265</v>
      </c>
      <c r="X12" s="13">
        <v>92.41</v>
      </c>
      <c r="Y12" s="13">
        <v>92.6</v>
      </c>
      <c r="Z12" s="13">
        <v>90.53</v>
      </c>
      <c r="AA12" s="13">
        <v>91.07</v>
      </c>
      <c r="AB12" s="140">
        <v>10335600</v>
      </c>
      <c r="AC12" s="13">
        <v>91.07</v>
      </c>
      <c r="AD12" s="2">
        <f t="shared" si="0"/>
        <v>2.0699999999999932</v>
      </c>
      <c r="AE12" s="201">
        <f t="shared" si="1"/>
        <v>-2.400600150037524E-2</v>
      </c>
    </row>
    <row r="13" spans="1:31" x14ac:dyDescent="0.25">
      <c r="W13" s="196">
        <v>42264</v>
      </c>
      <c r="X13" s="13">
        <v>93.89</v>
      </c>
      <c r="Y13" s="13">
        <v>94.92</v>
      </c>
      <c r="Z13" s="13">
        <v>93.14</v>
      </c>
      <c r="AA13" s="13">
        <v>93.31</v>
      </c>
      <c r="AB13" s="140">
        <v>5163400</v>
      </c>
      <c r="AC13" s="13">
        <v>93.31</v>
      </c>
      <c r="AD13" s="2">
        <f t="shared" si="0"/>
        <v>1.7800000000000011</v>
      </c>
      <c r="AE13" s="201">
        <f t="shared" si="1"/>
        <v>-6.7064083457525347E-3</v>
      </c>
    </row>
    <row r="14" spans="1:31" x14ac:dyDescent="0.25">
      <c r="W14" s="196">
        <v>42263</v>
      </c>
      <c r="X14" s="13">
        <v>92.72</v>
      </c>
      <c r="Y14" s="13">
        <v>94.11</v>
      </c>
      <c r="Z14" s="13">
        <v>92.68</v>
      </c>
      <c r="AA14" s="13">
        <v>93.94</v>
      </c>
      <c r="AB14" s="140">
        <v>3504200</v>
      </c>
      <c r="AC14" s="13">
        <v>93.94</v>
      </c>
      <c r="AD14" s="2">
        <f t="shared" si="0"/>
        <v>1.4299999999999926</v>
      </c>
      <c r="AE14" s="201">
        <f t="shared" si="1"/>
        <v>1.3595166163141936E-2</v>
      </c>
    </row>
    <row r="15" spans="1:31" x14ac:dyDescent="0.25">
      <c r="W15" s="196">
        <v>42262</v>
      </c>
      <c r="X15" s="13">
        <v>92.62</v>
      </c>
      <c r="Y15" s="13">
        <v>93.11</v>
      </c>
      <c r="Z15" s="13">
        <v>92.08</v>
      </c>
      <c r="AA15" s="13">
        <v>92.68</v>
      </c>
      <c r="AB15" s="140">
        <v>4104000</v>
      </c>
      <c r="AC15" s="13">
        <v>92.68</v>
      </c>
      <c r="AD15" s="2">
        <f t="shared" si="0"/>
        <v>1.0300000000000011</v>
      </c>
      <c r="AE15" s="201">
        <f t="shared" si="1"/>
        <v>9.2562343460742547E-3</v>
      </c>
    </row>
    <row r="16" spans="1:31" x14ac:dyDescent="0.25">
      <c r="W16" s="196">
        <v>42261</v>
      </c>
      <c r="X16" s="13">
        <v>92.3</v>
      </c>
      <c r="Y16" s="13">
        <v>92.44</v>
      </c>
      <c r="Z16" s="13">
        <v>91.39</v>
      </c>
      <c r="AA16" s="13">
        <v>91.83</v>
      </c>
      <c r="AB16" s="140">
        <v>3286000</v>
      </c>
      <c r="AC16" s="13">
        <v>91.83</v>
      </c>
      <c r="AD16" s="2">
        <f t="shared" si="0"/>
        <v>1.0499999999999972</v>
      </c>
      <c r="AE16" s="201">
        <f t="shared" si="1"/>
        <v>-5.4153579551607933E-3</v>
      </c>
    </row>
    <row r="17" spans="9:31" x14ac:dyDescent="0.25">
      <c r="W17" s="196">
        <v>42258</v>
      </c>
      <c r="X17" s="13">
        <v>91.2</v>
      </c>
      <c r="Y17" s="13">
        <v>92.34</v>
      </c>
      <c r="Z17" s="13">
        <v>91</v>
      </c>
      <c r="AA17" s="13">
        <v>92.33</v>
      </c>
      <c r="AB17" s="140">
        <v>4490200</v>
      </c>
      <c r="AC17" s="13">
        <v>92.33</v>
      </c>
      <c r="AD17" s="2">
        <f t="shared" si="0"/>
        <v>1.3400000000000034</v>
      </c>
      <c r="AE17" s="201">
        <f t="shared" si="1"/>
        <v>1.0175054704595121E-2</v>
      </c>
    </row>
    <row r="18" spans="9:31" x14ac:dyDescent="0.25">
      <c r="W18" s="196">
        <v>42257</v>
      </c>
      <c r="X18" s="13">
        <v>92.04</v>
      </c>
      <c r="Y18" s="13">
        <v>92.09</v>
      </c>
      <c r="Z18" s="13">
        <v>90.89</v>
      </c>
      <c r="AA18" s="13">
        <v>91.4</v>
      </c>
      <c r="AB18" s="140">
        <v>6120700</v>
      </c>
      <c r="AC18" s="13">
        <v>91.4</v>
      </c>
      <c r="AD18" s="2">
        <f t="shared" si="0"/>
        <v>1.2000000000000028</v>
      </c>
      <c r="AE18" s="201">
        <f t="shared" si="1"/>
        <v>-4.8992923244418618E-3</v>
      </c>
    </row>
    <row r="19" spans="9:31" x14ac:dyDescent="0.25">
      <c r="I19" s="2"/>
      <c r="W19" s="196">
        <v>42256</v>
      </c>
      <c r="X19" s="13">
        <v>93.65</v>
      </c>
      <c r="Y19" s="13">
        <v>93.84</v>
      </c>
      <c r="Z19" s="13">
        <v>91.74</v>
      </c>
      <c r="AA19" s="13">
        <v>91.85</v>
      </c>
      <c r="AB19" s="140">
        <v>4783500</v>
      </c>
      <c r="AC19" s="13">
        <v>91.85</v>
      </c>
      <c r="AD19" s="2">
        <f t="shared" si="0"/>
        <v>2.1000000000000085</v>
      </c>
      <c r="AE19" s="201">
        <f t="shared" si="1"/>
        <v>-1.0450333979745707E-2</v>
      </c>
    </row>
    <row r="20" spans="9:31" x14ac:dyDescent="0.25">
      <c r="W20" s="196">
        <v>42255</v>
      </c>
      <c r="X20" s="13">
        <v>92.15</v>
      </c>
      <c r="Y20" s="13">
        <v>92.96</v>
      </c>
      <c r="Z20" s="13">
        <v>91.95</v>
      </c>
      <c r="AA20" s="13">
        <v>92.82</v>
      </c>
      <c r="AB20" s="140">
        <v>4814800</v>
      </c>
      <c r="AC20" s="13">
        <v>92.82</v>
      </c>
      <c r="AD20" s="2">
        <f t="shared" si="0"/>
        <v>1.0099999999999909</v>
      </c>
      <c r="AE20" s="201">
        <f t="shared" si="1"/>
        <v>2.3599470666078259E-2</v>
      </c>
    </row>
    <row r="21" spans="9:31" x14ac:dyDescent="0.25">
      <c r="W21" s="196">
        <v>42251</v>
      </c>
      <c r="X21" s="13">
        <v>90.82</v>
      </c>
      <c r="Y21" s="13">
        <v>91.15</v>
      </c>
      <c r="Z21" s="13">
        <v>90.36</v>
      </c>
      <c r="AA21" s="13">
        <v>90.68</v>
      </c>
      <c r="AB21" s="140">
        <v>4562800</v>
      </c>
      <c r="AC21" s="13">
        <v>90.68</v>
      </c>
      <c r="AD21" s="2">
        <f t="shared" si="0"/>
        <v>0.79000000000000625</v>
      </c>
      <c r="AE21" s="201">
        <f t="shared" si="1"/>
        <v>-1.3382656947013238E-2</v>
      </c>
    </row>
    <row r="22" spans="9:31" x14ac:dyDescent="0.25">
      <c r="W22" s="196">
        <v>42250</v>
      </c>
      <c r="X22" s="13">
        <v>92</v>
      </c>
      <c r="Y22" s="13">
        <v>92.58</v>
      </c>
      <c r="Z22" s="13">
        <v>91.64</v>
      </c>
      <c r="AA22" s="13">
        <v>91.91</v>
      </c>
      <c r="AB22" s="140">
        <v>4534600</v>
      </c>
      <c r="AC22" s="13">
        <v>91.91</v>
      </c>
      <c r="AD22" s="2">
        <f t="shared" si="0"/>
        <v>0.93999999999999773</v>
      </c>
      <c r="AE22" s="201">
        <f t="shared" si="1"/>
        <v>7.3432704953968475E-3</v>
      </c>
    </row>
    <row r="23" spans="9:31" x14ac:dyDescent="0.25">
      <c r="W23" s="196">
        <v>42249</v>
      </c>
      <c r="X23" s="13">
        <v>90.94</v>
      </c>
      <c r="Y23" s="13">
        <v>91.26</v>
      </c>
      <c r="Z23" s="13">
        <v>89.97</v>
      </c>
      <c r="AA23" s="13">
        <v>91.24</v>
      </c>
      <c r="AB23" s="140">
        <v>5642000</v>
      </c>
      <c r="AC23" s="13">
        <v>91.24</v>
      </c>
      <c r="AD23" s="2">
        <f t="shared" si="0"/>
        <v>1.2900000000000063</v>
      </c>
      <c r="AE23" s="201">
        <f t="shared" si="1"/>
        <v>1.6941596076682996E-2</v>
      </c>
    </row>
    <row r="24" spans="9:31" x14ac:dyDescent="0.25">
      <c r="W24" s="196">
        <v>42248</v>
      </c>
      <c r="X24" s="13">
        <v>89.49</v>
      </c>
      <c r="Y24" s="13">
        <v>90.68</v>
      </c>
      <c r="Z24" s="13">
        <v>89.28</v>
      </c>
      <c r="AA24" s="13">
        <v>89.72</v>
      </c>
      <c r="AB24" s="140">
        <v>6786600</v>
      </c>
      <c r="AC24" s="13">
        <v>89.72</v>
      </c>
      <c r="AD24" s="2">
        <f t="shared" si="0"/>
        <v>1.4000000000000057</v>
      </c>
      <c r="AE24" s="201">
        <f t="shared" si="1"/>
        <v>-2.0630935487392255E-2</v>
      </c>
    </row>
    <row r="25" spans="9:31" x14ac:dyDescent="0.25">
      <c r="W25" s="196">
        <v>42247</v>
      </c>
      <c r="X25" s="13">
        <v>91.21</v>
      </c>
      <c r="Y25" s="13">
        <v>92.62</v>
      </c>
      <c r="Z25" s="13">
        <v>90.54</v>
      </c>
      <c r="AA25" s="13">
        <v>91.61</v>
      </c>
      <c r="AB25" s="140">
        <v>7073400</v>
      </c>
      <c r="AC25" s="13">
        <v>91.61</v>
      </c>
      <c r="AD25" s="2">
        <f t="shared" si="0"/>
        <v>2.0799999999999983</v>
      </c>
      <c r="AE25" s="201">
        <f t="shared" si="1"/>
        <v>-1.7481767481767441E-2</v>
      </c>
    </row>
    <row r="26" spans="9:31" x14ac:dyDescent="0.25">
      <c r="W26" s="196">
        <v>42244</v>
      </c>
      <c r="X26" s="13">
        <v>92.85</v>
      </c>
      <c r="Y26" s="13">
        <v>93.55</v>
      </c>
      <c r="Z26" s="13">
        <v>92.67</v>
      </c>
      <c r="AA26" s="13">
        <v>93.24</v>
      </c>
      <c r="AB26" s="140">
        <v>5230200</v>
      </c>
      <c r="AC26" s="13">
        <v>93.24</v>
      </c>
      <c r="AD26" s="2">
        <f t="shared" si="0"/>
        <v>0.87999999999999545</v>
      </c>
      <c r="AE26" s="201">
        <f t="shared" si="1"/>
        <v>-3.2164683177871023E-4</v>
      </c>
    </row>
    <row r="27" spans="9:31" x14ac:dyDescent="0.25">
      <c r="W27" s="196">
        <v>42243</v>
      </c>
      <c r="X27" s="13">
        <v>92.52</v>
      </c>
      <c r="Y27" s="13">
        <v>93.48</v>
      </c>
      <c r="Z27" s="13">
        <v>91.55</v>
      </c>
      <c r="AA27" s="13">
        <v>93.27</v>
      </c>
      <c r="AB27" s="140">
        <v>7473800</v>
      </c>
      <c r="AC27" s="13">
        <v>93.27</v>
      </c>
      <c r="AD27" s="2">
        <f t="shared" si="0"/>
        <v>1.9300000000000068</v>
      </c>
      <c r="AE27" s="201">
        <f t="shared" si="1"/>
        <v>1.8676277850589784E-2</v>
      </c>
    </row>
    <row r="28" spans="9:31" x14ac:dyDescent="0.25">
      <c r="W28" s="196">
        <v>42242</v>
      </c>
      <c r="X28" s="13">
        <v>90.69</v>
      </c>
      <c r="Y28" s="13">
        <v>91.69</v>
      </c>
      <c r="Z28" s="13">
        <v>88.81</v>
      </c>
      <c r="AA28" s="13">
        <v>91.56</v>
      </c>
      <c r="AB28" s="140">
        <v>7380300</v>
      </c>
      <c r="AC28" s="13">
        <v>91.56</v>
      </c>
      <c r="AD28" s="2">
        <f t="shared" si="0"/>
        <v>2.8799999999999955</v>
      </c>
      <c r="AE28" s="201">
        <f t="shared" si="1"/>
        <v>3.1081081081081097E-2</v>
      </c>
    </row>
    <row r="29" spans="9:31" x14ac:dyDescent="0.25">
      <c r="W29" s="196">
        <v>42241</v>
      </c>
      <c r="X29" s="13">
        <v>93.36</v>
      </c>
      <c r="Y29" s="13">
        <v>93.75</v>
      </c>
      <c r="Z29" s="13">
        <v>88.69</v>
      </c>
      <c r="AA29" s="13">
        <v>88.8</v>
      </c>
      <c r="AB29" s="140">
        <v>8283500</v>
      </c>
      <c r="AC29" s="13">
        <v>88.8</v>
      </c>
      <c r="AD29" s="2">
        <f t="shared" si="0"/>
        <v>5.0600000000000023</v>
      </c>
      <c r="AE29" s="201">
        <f t="shared" si="1"/>
        <v>-2.2779795311984263E-2</v>
      </c>
    </row>
    <row r="30" spans="9:31" x14ac:dyDescent="0.25">
      <c r="W30" s="196">
        <v>42240</v>
      </c>
      <c r="X30" s="13">
        <v>88.67</v>
      </c>
      <c r="Y30" s="13">
        <v>93.19</v>
      </c>
      <c r="Z30" s="13">
        <v>87.17</v>
      </c>
      <c r="AA30" s="13">
        <v>90.87</v>
      </c>
      <c r="AB30" s="140">
        <v>10994900</v>
      </c>
      <c r="AC30" s="13">
        <v>90.87</v>
      </c>
      <c r="AD30" s="2">
        <f t="shared" si="0"/>
        <v>6.019999999999996</v>
      </c>
      <c r="AE30" s="201">
        <f t="shared" si="1"/>
        <v>-2.3008278679711891E-2</v>
      </c>
    </row>
    <row r="31" spans="9:31" x14ac:dyDescent="0.25">
      <c r="W31" s="196">
        <v>42237</v>
      </c>
      <c r="X31" s="13">
        <v>94.96</v>
      </c>
      <c r="Y31" s="13">
        <v>95.22</v>
      </c>
      <c r="Z31" s="13">
        <v>92.92</v>
      </c>
      <c r="AA31" s="13">
        <v>93.01</v>
      </c>
      <c r="AB31" s="140">
        <v>7624400</v>
      </c>
      <c r="AC31" s="13">
        <v>93.01</v>
      </c>
      <c r="AD31" s="2">
        <f t="shared" si="0"/>
        <v>2.2999999999999972</v>
      </c>
      <c r="AE31" s="201">
        <f t="shared" si="1"/>
        <v>-2.9325819244416462E-2</v>
      </c>
    </row>
    <row r="32" spans="9:31" x14ac:dyDescent="0.25">
      <c r="W32" s="196">
        <v>42236</v>
      </c>
      <c r="X32" s="13">
        <v>97.5</v>
      </c>
      <c r="Y32" s="13">
        <v>98.15</v>
      </c>
      <c r="Z32" s="13">
        <v>95.82</v>
      </c>
      <c r="AA32" s="13">
        <v>95.82</v>
      </c>
      <c r="AB32" s="140">
        <v>6084000</v>
      </c>
      <c r="AC32" s="13">
        <v>95.82</v>
      </c>
      <c r="AD32" s="2">
        <f t="shared" si="0"/>
        <v>2.3300000000000125</v>
      </c>
      <c r="AE32" s="201">
        <f t="shared" si="1"/>
        <v>-2.4335607371958057E-2</v>
      </c>
    </row>
    <row r="33" spans="15:31" x14ac:dyDescent="0.25">
      <c r="W33" s="196">
        <v>42235</v>
      </c>
      <c r="X33" s="13">
        <v>98.7</v>
      </c>
      <c r="Y33" s="13">
        <v>99.37</v>
      </c>
      <c r="Z33" s="13">
        <v>97.87</v>
      </c>
      <c r="AA33" s="13">
        <v>98.21</v>
      </c>
      <c r="AB33" s="140">
        <v>3619800</v>
      </c>
      <c r="AC33" s="13">
        <v>98.21</v>
      </c>
      <c r="AD33" s="2">
        <f t="shared" si="0"/>
        <v>1.5</v>
      </c>
      <c r="AE33" s="201">
        <f t="shared" si="1"/>
        <v>-1.207122019917517E-2</v>
      </c>
    </row>
    <row r="34" spans="15:31" x14ac:dyDescent="0.25">
      <c r="W34" s="196">
        <v>42234</v>
      </c>
      <c r="X34" s="13">
        <v>98.96</v>
      </c>
      <c r="Y34" s="13">
        <v>100.02</v>
      </c>
      <c r="Z34" s="13">
        <v>98.96</v>
      </c>
      <c r="AA34" s="13">
        <v>99.41</v>
      </c>
      <c r="AB34" s="140">
        <v>4730400</v>
      </c>
      <c r="AC34" s="13">
        <v>99.41</v>
      </c>
      <c r="AD34" s="2">
        <f t="shared" si="0"/>
        <v>1.0600000000000023</v>
      </c>
      <c r="AE34" s="201">
        <f t="shared" si="1"/>
        <v>5.0322061191621081E-4</v>
      </c>
    </row>
    <row r="35" spans="15:31" x14ac:dyDescent="0.25">
      <c r="W35" s="196">
        <v>42233</v>
      </c>
      <c r="X35" s="13">
        <v>98.13</v>
      </c>
      <c r="Y35" s="13">
        <v>99.43</v>
      </c>
      <c r="Z35" s="13">
        <v>97.61</v>
      </c>
      <c r="AA35" s="13">
        <v>99.36</v>
      </c>
      <c r="AB35" s="140">
        <v>4228400</v>
      </c>
      <c r="AC35" s="13">
        <v>99.36</v>
      </c>
      <c r="AD35" s="2">
        <f t="shared" si="0"/>
        <v>1.8200000000000074</v>
      </c>
      <c r="AE35" s="201">
        <f t="shared" si="1"/>
        <v>6.6869300911853724E-3</v>
      </c>
    </row>
    <row r="36" spans="15:31" x14ac:dyDescent="0.25">
      <c r="W36" s="196">
        <v>42230</v>
      </c>
      <c r="X36" s="13">
        <v>98.11</v>
      </c>
      <c r="Y36" s="13">
        <v>98.88</v>
      </c>
      <c r="Z36" s="13">
        <v>97.99</v>
      </c>
      <c r="AA36" s="13">
        <v>98.7</v>
      </c>
      <c r="AB36" s="140">
        <v>4413300</v>
      </c>
      <c r="AC36" s="13">
        <v>98.7</v>
      </c>
      <c r="AD36" s="2">
        <f t="shared" si="0"/>
        <v>0.89000000000000057</v>
      </c>
      <c r="AE36" s="201">
        <f t="shared" si="1"/>
        <v>3.252693636918158E-3</v>
      </c>
    </row>
    <row r="37" spans="15:31" x14ac:dyDescent="0.25">
      <c r="W37" s="196">
        <v>42229</v>
      </c>
      <c r="X37" s="13">
        <v>98.54</v>
      </c>
      <c r="Y37" s="13">
        <v>99</v>
      </c>
      <c r="Z37" s="13">
        <v>98.06</v>
      </c>
      <c r="AA37" s="13">
        <v>98.38</v>
      </c>
      <c r="AB37" s="140">
        <v>4689900</v>
      </c>
      <c r="AC37" s="13">
        <v>98.38</v>
      </c>
      <c r="AD37" s="2">
        <f t="shared" si="0"/>
        <v>0.93999999999999773</v>
      </c>
      <c r="AE37" s="201">
        <f t="shared" si="1"/>
        <v>-3.1411490525888874E-3</v>
      </c>
    </row>
    <row r="38" spans="15:31" x14ac:dyDescent="0.25">
      <c r="W38" s="196">
        <v>42228</v>
      </c>
      <c r="X38" s="13">
        <v>97.25</v>
      </c>
      <c r="Y38" s="13">
        <v>98.84</v>
      </c>
      <c r="Z38" s="13">
        <v>96.65</v>
      </c>
      <c r="AA38" s="13">
        <v>98.69</v>
      </c>
      <c r="AB38" s="140">
        <v>4618800</v>
      </c>
      <c r="AC38" s="13">
        <v>98.69</v>
      </c>
      <c r="AD38" s="2">
        <f t="shared" si="0"/>
        <v>2.1899999999999977</v>
      </c>
      <c r="AE38" s="201" t="e">
        <f t="shared" si="1"/>
        <v>#DIV/0!</v>
      </c>
    </row>
    <row r="39" spans="15:31" ht="20.25" thickBot="1" x14ac:dyDescent="0.35">
      <c r="P39" s="272" t="s">
        <v>83</v>
      </c>
      <c r="Q39" s="272"/>
      <c r="T39" s="136" t="s">
        <v>144</v>
      </c>
      <c r="W39" s="196">
        <v>42228</v>
      </c>
      <c r="X39" s="13" t="s">
        <v>356</v>
      </c>
      <c r="Y39" s="13"/>
      <c r="Z39" s="13"/>
      <c r="AA39" s="13"/>
      <c r="AB39" s="13"/>
      <c r="AC39" s="13"/>
      <c r="AD39" s="2">
        <f t="shared" si="0"/>
        <v>0</v>
      </c>
      <c r="AE39" s="201">
        <f t="shared" si="1"/>
        <v>-1</v>
      </c>
    </row>
    <row r="40" spans="15:31" ht="15.75" thickTop="1" x14ac:dyDescent="0.25">
      <c r="O40" s="2"/>
      <c r="P40" s="128">
        <v>1.1000000000000001</v>
      </c>
      <c r="Q40" s="128">
        <f>P40*$Q$4</f>
        <v>98.747</v>
      </c>
      <c r="T40" s="191" t="s">
        <v>126</v>
      </c>
      <c r="U40" s="143">
        <v>88.36</v>
      </c>
      <c r="W40" s="196">
        <v>42227</v>
      </c>
      <c r="X40" s="13">
        <v>98.68</v>
      </c>
      <c r="Y40" s="13">
        <v>98.89</v>
      </c>
      <c r="Z40" s="13">
        <v>98</v>
      </c>
      <c r="AA40" s="13">
        <v>98.61</v>
      </c>
      <c r="AB40" s="140">
        <v>7671400</v>
      </c>
      <c r="AC40" s="13">
        <v>97.97</v>
      </c>
      <c r="AD40" s="2">
        <f t="shared" si="0"/>
        <v>0.89000000000000057</v>
      </c>
      <c r="AE40" s="201">
        <f t="shared" si="1"/>
        <v>-9.4034378159758569E-3</v>
      </c>
    </row>
    <row r="41" spans="15:31" x14ac:dyDescent="0.25">
      <c r="O41" s="2"/>
      <c r="P41" s="128">
        <v>1.0900000000000001</v>
      </c>
      <c r="Q41" s="128">
        <f t="shared" ref="Q41:Q60" si="2">P41*$Q$4</f>
        <v>97.849299999999999</v>
      </c>
      <c r="T41" s="138" t="s">
        <v>127</v>
      </c>
      <c r="U41" s="133">
        <v>87.49</v>
      </c>
      <c r="W41" s="196">
        <v>42226</v>
      </c>
      <c r="X41" s="13">
        <v>98.85</v>
      </c>
      <c r="Y41" s="13">
        <v>99.79</v>
      </c>
      <c r="Z41" s="13">
        <v>98.85</v>
      </c>
      <c r="AA41" s="13">
        <v>99.55</v>
      </c>
      <c r="AB41" s="140">
        <v>6068400</v>
      </c>
      <c r="AC41" s="13">
        <v>98.9</v>
      </c>
      <c r="AD41" s="2">
        <f t="shared" si="0"/>
        <v>0.94000000000001194</v>
      </c>
      <c r="AE41" s="201">
        <f t="shared" si="1"/>
        <v>1.2800819252432261E-2</v>
      </c>
    </row>
    <row r="42" spans="15:31" x14ac:dyDescent="0.25">
      <c r="O42" s="2"/>
      <c r="P42" s="128">
        <v>1.08</v>
      </c>
      <c r="Q42" s="128">
        <f t="shared" si="2"/>
        <v>96.951599999999999</v>
      </c>
      <c r="T42" s="138" t="s">
        <v>128</v>
      </c>
      <c r="U42" s="133" t="s">
        <v>349</v>
      </c>
      <c r="W42" s="196">
        <v>42223</v>
      </c>
      <c r="X42" s="13">
        <v>98.72</v>
      </c>
      <c r="Y42" s="13">
        <v>98.99</v>
      </c>
      <c r="Z42" s="13">
        <v>98</v>
      </c>
      <c r="AA42" s="13">
        <v>98.29</v>
      </c>
      <c r="AB42" s="140">
        <v>2897100</v>
      </c>
      <c r="AC42" s="13">
        <v>97.65</v>
      </c>
      <c r="AD42" s="2">
        <f t="shared" si="0"/>
        <v>0.98999999999999488</v>
      </c>
      <c r="AE42" s="201">
        <f t="shared" si="1"/>
        <v>-7.0164734594264644E-3</v>
      </c>
    </row>
    <row r="43" spans="15:31" x14ac:dyDescent="0.25">
      <c r="O43" s="2"/>
      <c r="P43" s="128">
        <v>1.07</v>
      </c>
      <c r="Q43" s="128">
        <f t="shared" si="2"/>
        <v>96.053899999999999</v>
      </c>
      <c r="T43" s="138" t="s">
        <v>129</v>
      </c>
      <c r="U43" s="133" t="s">
        <v>350</v>
      </c>
      <c r="W43" s="196">
        <v>42222</v>
      </c>
      <c r="X43" s="13">
        <v>98.99</v>
      </c>
      <c r="Y43" s="13">
        <v>99.21</v>
      </c>
      <c r="Z43" s="13">
        <v>98.36</v>
      </c>
      <c r="AA43" s="13">
        <v>98.98</v>
      </c>
      <c r="AB43" s="140">
        <v>4198400</v>
      </c>
      <c r="AC43" s="13">
        <v>98.34</v>
      </c>
      <c r="AD43" s="2">
        <f t="shared" si="0"/>
        <v>0.84999999999999432</v>
      </c>
      <c r="AE43" s="201">
        <f t="shared" si="1"/>
        <v>1.1198208286673506E-3</v>
      </c>
    </row>
    <row r="44" spans="15:31" x14ac:dyDescent="0.25">
      <c r="O44" s="2"/>
      <c r="P44" s="128">
        <v>1.06</v>
      </c>
      <c r="Q44" s="128">
        <f t="shared" si="2"/>
        <v>95.156199999999998</v>
      </c>
      <c r="T44" s="138" t="s">
        <v>130</v>
      </c>
      <c r="U44" s="133">
        <v>109.75</v>
      </c>
      <c r="W44" s="196">
        <v>42221</v>
      </c>
      <c r="X44" s="13">
        <v>99.97</v>
      </c>
      <c r="Y44" s="13">
        <v>100.13</v>
      </c>
      <c r="Z44" s="13">
        <v>98.73</v>
      </c>
      <c r="AA44" s="13">
        <v>98.87</v>
      </c>
      <c r="AB44" s="140">
        <v>3895600</v>
      </c>
      <c r="AC44" s="13">
        <v>98.23</v>
      </c>
      <c r="AD44" s="2">
        <f t="shared" si="0"/>
        <v>1.3999999999999915</v>
      </c>
      <c r="AE44" s="201">
        <f t="shared" si="1"/>
        <v>-1.626181522512371E-3</v>
      </c>
    </row>
    <row r="45" spans="15:31" x14ac:dyDescent="0.25">
      <c r="O45" s="2"/>
      <c r="P45" s="128">
        <v>1.05</v>
      </c>
      <c r="Q45" s="128">
        <f t="shared" si="2"/>
        <v>94.258499999999998</v>
      </c>
      <c r="T45" s="138" t="s">
        <v>131</v>
      </c>
      <c r="U45" s="133">
        <v>1.08731</v>
      </c>
      <c r="W45" s="196">
        <v>42220</v>
      </c>
      <c r="X45" s="13">
        <v>100.03</v>
      </c>
      <c r="Y45" s="13">
        <v>100.12</v>
      </c>
      <c r="Z45" s="13">
        <v>98.91</v>
      </c>
      <c r="AA45" s="13">
        <v>99.03</v>
      </c>
      <c r="AB45" s="140">
        <v>5557600</v>
      </c>
      <c r="AC45" s="13">
        <v>98.39</v>
      </c>
      <c r="AD45" s="2">
        <f t="shared" si="0"/>
        <v>1.210000000000008</v>
      </c>
      <c r="AE45" s="201">
        <f t="shared" si="1"/>
        <v>-3.84732206135463E-3</v>
      </c>
    </row>
    <row r="46" spans="15:31" x14ac:dyDescent="0.25">
      <c r="O46" s="2"/>
      <c r="P46" s="128">
        <v>1.04</v>
      </c>
      <c r="Q46" s="128">
        <f t="shared" si="2"/>
        <v>93.360799999999998</v>
      </c>
      <c r="T46" s="138" t="s">
        <v>157</v>
      </c>
      <c r="U46" s="133" t="s">
        <v>351</v>
      </c>
      <c r="W46" s="196">
        <v>42219</v>
      </c>
      <c r="X46" s="13">
        <v>100.31</v>
      </c>
      <c r="Y46" s="13">
        <v>100.31</v>
      </c>
      <c r="Z46" s="13">
        <v>98.18</v>
      </c>
      <c r="AA46" s="13">
        <v>99.42</v>
      </c>
      <c r="AB46" s="140">
        <v>7123700</v>
      </c>
      <c r="AC46" s="13">
        <v>98.77</v>
      </c>
      <c r="AD46" s="2">
        <f t="shared" si="0"/>
        <v>2.1299999999999955</v>
      </c>
      <c r="AE46" s="201">
        <f t="shared" si="1"/>
        <v>-8.9303632349989615E-3</v>
      </c>
    </row>
    <row r="47" spans="15:31" x14ac:dyDescent="0.25">
      <c r="O47" s="2"/>
      <c r="P47" s="128">
        <v>1.03</v>
      </c>
      <c r="Q47" s="128">
        <f t="shared" si="2"/>
        <v>92.463099999999997</v>
      </c>
      <c r="T47" s="138"/>
      <c r="U47" s="133"/>
      <c r="W47" s="196">
        <v>42216</v>
      </c>
      <c r="X47" s="13">
        <v>100.92</v>
      </c>
      <c r="Y47" s="13">
        <v>101.49</v>
      </c>
      <c r="Z47" s="13">
        <v>100.25</v>
      </c>
      <c r="AA47" s="13">
        <v>100.31</v>
      </c>
      <c r="AB47" s="140">
        <v>7217200</v>
      </c>
      <c r="AC47" s="13">
        <v>99.66</v>
      </c>
      <c r="AD47" s="2">
        <f t="shared" si="0"/>
        <v>1.2399999999999949</v>
      </c>
      <c r="AE47" s="201">
        <f t="shared" si="1"/>
        <v>-4.1966426858512929E-3</v>
      </c>
    </row>
    <row r="48" spans="15:31" x14ac:dyDescent="0.25">
      <c r="O48" s="2"/>
      <c r="P48" s="128">
        <v>1.02</v>
      </c>
      <c r="Q48" s="128">
        <f t="shared" si="2"/>
        <v>91.565399999999997</v>
      </c>
      <c r="T48" s="138" t="s">
        <v>133</v>
      </c>
      <c r="U48" s="133" t="s">
        <v>352</v>
      </c>
      <c r="W48" s="196">
        <v>42215</v>
      </c>
      <c r="X48" s="13">
        <v>99.38</v>
      </c>
      <c r="Y48" s="13">
        <v>101.29</v>
      </c>
      <c r="Z48" s="13">
        <v>99</v>
      </c>
      <c r="AA48" s="13">
        <v>100.73</v>
      </c>
      <c r="AB48" s="140">
        <v>6739100</v>
      </c>
      <c r="AC48" s="13">
        <v>100.08</v>
      </c>
      <c r="AD48" s="2">
        <f t="shared" si="0"/>
        <v>2.2900000000000063</v>
      </c>
      <c r="AE48" s="201">
        <f t="shared" si="1"/>
        <v>1.3776337115072979E-2</v>
      </c>
    </row>
    <row r="49" spans="15:31" x14ac:dyDescent="0.25">
      <c r="O49" s="2"/>
      <c r="P49" s="128">
        <v>1.01</v>
      </c>
      <c r="Q49" s="128">
        <f t="shared" si="2"/>
        <v>90.667699999999996</v>
      </c>
      <c r="T49" s="138" t="s">
        <v>134</v>
      </c>
      <c r="U49" s="133" t="s">
        <v>353</v>
      </c>
      <c r="W49" s="196">
        <v>42214</v>
      </c>
      <c r="X49" s="13">
        <v>99.09</v>
      </c>
      <c r="Y49" s="13">
        <v>99.58</v>
      </c>
      <c r="Z49" s="13">
        <v>97.59</v>
      </c>
      <c r="AA49" s="13">
        <v>99.36</v>
      </c>
      <c r="AB49" s="140">
        <v>11935800</v>
      </c>
      <c r="AC49" s="13">
        <v>98.72</v>
      </c>
      <c r="AD49" s="2">
        <f t="shared" si="0"/>
        <v>1.9899999999999949</v>
      </c>
      <c r="AE49" s="201">
        <f t="shared" si="1"/>
        <v>3.9662361435981452E-3</v>
      </c>
    </row>
    <row r="50" spans="15:31" x14ac:dyDescent="0.25">
      <c r="O50" s="2"/>
      <c r="P50" s="128">
        <v>1</v>
      </c>
      <c r="Q50" s="128">
        <f t="shared" si="2"/>
        <v>89.77</v>
      </c>
      <c r="T50" s="138" t="s">
        <v>135</v>
      </c>
      <c r="U50" s="135">
        <v>4624219</v>
      </c>
      <c r="W50" s="196">
        <v>42213</v>
      </c>
      <c r="X50" s="13">
        <v>99.03</v>
      </c>
      <c r="Y50" s="13">
        <v>99.28</v>
      </c>
      <c r="Z50" s="13">
        <v>98.02</v>
      </c>
      <c r="AA50" s="13">
        <v>98.97</v>
      </c>
      <c r="AB50" s="140">
        <v>5583000</v>
      </c>
      <c r="AC50" s="13">
        <v>98.33</v>
      </c>
      <c r="AD50" s="2">
        <f t="shared" si="0"/>
        <v>1.2600000000000051</v>
      </c>
      <c r="AE50" s="201">
        <f t="shared" si="1"/>
        <v>1.0180189351520763E-3</v>
      </c>
    </row>
    <row r="51" spans="15:31" x14ac:dyDescent="0.25">
      <c r="O51" s="2"/>
      <c r="P51" s="128">
        <v>0.99</v>
      </c>
      <c r="Q51" s="128">
        <f t="shared" si="2"/>
        <v>88.872299999999996</v>
      </c>
      <c r="T51" s="138" t="s">
        <v>140</v>
      </c>
      <c r="U51" s="135">
        <v>5795900</v>
      </c>
      <c r="W51" s="196">
        <v>42212</v>
      </c>
      <c r="X51" s="13">
        <v>98.78</v>
      </c>
      <c r="Y51" s="13">
        <v>99.54</v>
      </c>
      <c r="Z51" s="13">
        <v>98.38</v>
      </c>
      <c r="AA51" s="13">
        <v>98.87</v>
      </c>
      <c r="AB51" s="140">
        <v>7560400</v>
      </c>
      <c r="AC51" s="13">
        <v>98.23</v>
      </c>
      <c r="AD51" s="2">
        <f t="shared" si="0"/>
        <v>1.1600000000000108</v>
      </c>
      <c r="AE51" s="201">
        <f t="shared" si="1"/>
        <v>-4.4593088071348541E-3</v>
      </c>
    </row>
    <row r="52" spans="15:31" x14ac:dyDescent="0.25">
      <c r="O52" s="2"/>
      <c r="P52" s="128">
        <v>0.98</v>
      </c>
      <c r="Q52" s="128">
        <f t="shared" si="2"/>
        <v>87.974599999999995</v>
      </c>
      <c r="T52" s="138" t="s">
        <v>136</v>
      </c>
      <c r="U52" s="133" t="s">
        <v>354</v>
      </c>
      <c r="W52" s="196">
        <v>42209</v>
      </c>
      <c r="X52" s="13">
        <v>101</v>
      </c>
      <c r="Y52" s="13">
        <v>101.19</v>
      </c>
      <c r="Z52" s="13">
        <v>99.26</v>
      </c>
      <c r="AA52" s="13">
        <v>99.31</v>
      </c>
      <c r="AB52" s="140">
        <v>6588000</v>
      </c>
      <c r="AC52" s="13">
        <v>98.67</v>
      </c>
      <c r="AD52" s="2">
        <f t="shared" si="0"/>
        <v>1.9299999999999926</v>
      </c>
      <c r="AE52" s="201">
        <f t="shared" si="1"/>
        <v>-1.8013535031847105E-2</v>
      </c>
    </row>
    <row r="53" spans="15:31" x14ac:dyDescent="0.25">
      <c r="P53" s="128">
        <v>0.97</v>
      </c>
      <c r="Q53" s="128">
        <f t="shared" si="2"/>
        <v>87.076899999999995</v>
      </c>
      <c r="T53" s="138" t="s">
        <v>141</v>
      </c>
      <c r="U53" s="133">
        <v>12.87</v>
      </c>
      <c r="W53" s="196">
        <v>42208</v>
      </c>
      <c r="X53" s="13">
        <v>102.18</v>
      </c>
      <c r="Y53" s="13">
        <v>102.19</v>
      </c>
      <c r="Z53" s="13">
        <v>100.74</v>
      </c>
      <c r="AA53" s="13">
        <v>101.14</v>
      </c>
      <c r="AB53" s="140">
        <v>5925700</v>
      </c>
      <c r="AC53" s="13">
        <v>100.48</v>
      </c>
      <c r="AD53" s="2">
        <f t="shared" si="0"/>
        <v>1.4500000000000028</v>
      </c>
      <c r="AE53" s="201">
        <f t="shared" si="1"/>
        <v>-4.0638318961244702E-3</v>
      </c>
    </row>
    <row r="54" spans="15:31" x14ac:dyDescent="0.25">
      <c r="P54" s="128">
        <v>0.96</v>
      </c>
      <c r="Q54" s="128">
        <f t="shared" si="2"/>
        <v>86.179199999999994</v>
      </c>
      <c r="T54" s="138" t="s">
        <v>142</v>
      </c>
      <c r="U54" s="133">
        <v>6.97</v>
      </c>
      <c r="W54" s="196">
        <v>42207</v>
      </c>
      <c r="X54" s="13">
        <v>102.26</v>
      </c>
      <c r="Y54" s="13">
        <v>102.5</v>
      </c>
      <c r="Z54" s="13">
        <v>100.89</v>
      </c>
      <c r="AA54" s="13">
        <v>101.55</v>
      </c>
      <c r="AB54" s="140">
        <v>9433700</v>
      </c>
      <c r="AC54" s="13">
        <v>100.89</v>
      </c>
      <c r="AD54" s="2">
        <f t="shared" si="0"/>
        <v>1.6099999999999994</v>
      </c>
      <c r="AE54" s="201">
        <f t="shared" si="1"/>
        <v>-1.1270090160721336E-2</v>
      </c>
    </row>
    <row r="55" spans="15:31" x14ac:dyDescent="0.25">
      <c r="P55" s="128">
        <v>0.95</v>
      </c>
      <c r="Q55" s="128">
        <f t="shared" si="2"/>
        <v>85.281499999999994</v>
      </c>
      <c r="T55" s="138" t="s">
        <v>137</v>
      </c>
      <c r="U55" s="133" t="s">
        <v>355</v>
      </c>
      <c r="W55" s="196">
        <v>42206</v>
      </c>
      <c r="X55" s="13">
        <v>104.35</v>
      </c>
      <c r="Y55" s="13">
        <v>104.95</v>
      </c>
      <c r="Z55" s="13">
        <v>101.78</v>
      </c>
      <c r="AA55" s="13">
        <v>102.71</v>
      </c>
      <c r="AB55" s="140">
        <v>19540100</v>
      </c>
      <c r="AC55" s="13">
        <v>102.04</v>
      </c>
      <c r="AD55" s="2">
        <f t="shared" si="0"/>
        <v>3.1700000000000017</v>
      </c>
      <c r="AE55" s="201">
        <f t="shared" si="1"/>
        <v>-7.0335276967929961E-2</v>
      </c>
    </row>
    <row r="56" spans="15:31" x14ac:dyDescent="0.25">
      <c r="P56" s="128">
        <v>0.94</v>
      </c>
      <c r="Q56" s="128">
        <f t="shared" si="2"/>
        <v>84.383799999999994</v>
      </c>
      <c r="W56" s="196">
        <v>42205</v>
      </c>
      <c r="X56" s="13">
        <v>110.97</v>
      </c>
      <c r="Y56" s="13">
        <v>111.01</v>
      </c>
      <c r="Z56" s="13">
        <v>109.51</v>
      </c>
      <c r="AA56" s="13">
        <v>110.48</v>
      </c>
      <c r="AB56" s="140">
        <v>7487000</v>
      </c>
      <c r="AC56" s="13">
        <v>109.76</v>
      </c>
      <c r="AD56" s="2">
        <f t="shared" si="0"/>
        <v>1.5</v>
      </c>
      <c r="AE56" s="201">
        <f t="shared" si="1"/>
        <v>-2.3632066896926984E-3</v>
      </c>
    </row>
    <row r="57" spans="15:31" x14ac:dyDescent="0.25">
      <c r="P57" s="128">
        <v>0.93</v>
      </c>
      <c r="Q57" s="128">
        <f t="shared" si="2"/>
        <v>83.486100000000008</v>
      </c>
      <c r="W57" s="196">
        <v>42202</v>
      </c>
      <c r="X57" s="13">
        <v>111.26</v>
      </c>
      <c r="Y57" s="13">
        <v>111.47</v>
      </c>
      <c r="Z57" s="13">
        <v>110.6</v>
      </c>
      <c r="AA57" s="13">
        <v>110.74</v>
      </c>
      <c r="AB57" s="140">
        <v>3465100</v>
      </c>
      <c r="AC57" s="13">
        <v>110.02</v>
      </c>
      <c r="AD57" s="2">
        <f t="shared" si="0"/>
        <v>0.87000000000000455</v>
      </c>
      <c r="AE57" s="201">
        <f t="shared" si="1"/>
        <v>-4.704179482540316E-3</v>
      </c>
    </row>
    <row r="58" spans="15:31" x14ac:dyDescent="0.25">
      <c r="P58" s="128">
        <v>0.92</v>
      </c>
      <c r="Q58" s="128">
        <f t="shared" si="2"/>
        <v>82.588399999999993</v>
      </c>
      <c r="W58" s="196">
        <v>42201</v>
      </c>
      <c r="X58" s="13">
        <v>112.32</v>
      </c>
      <c r="Y58" s="13">
        <v>112.36</v>
      </c>
      <c r="Z58" s="13">
        <v>111.04</v>
      </c>
      <c r="AA58" s="13">
        <v>111.26</v>
      </c>
      <c r="AB58" s="140">
        <v>3063800</v>
      </c>
      <c r="AC58" s="13">
        <v>110.54</v>
      </c>
      <c r="AD58" s="2">
        <f t="shared" si="0"/>
        <v>1.3199999999999932</v>
      </c>
      <c r="AE58" s="201">
        <f t="shared" si="1"/>
        <v>9.0473174703786796E-5</v>
      </c>
    </row>
    <row r="59" spans="15:31" x14ac:dyDescent="0.25">
      <c r="P59" s="128">
        <v>0.91</v>
      </c>
      <c r="Q59" s="128">
        <f t="shared" si="2"/>
        <v>81.690699999999993</v>
      </c>
      <c r="W59" s="196">
        <v>42200</v>
      </c>
      <c r="X59" s="13">
        <v>111.5</v>
      </c>
      <c r="Y59" s="13">
        <v>111.83</v>
      </c>
      <c r="Z59" s="13">
        <v>110.81</v>
      </c>
      <c r="AA59" s="13">
        <v>111.25</v>
      </c>
      <c r="AB59" s="140">
        <v>2844500</v>
      </c>
      <c r="AC59" s="13">
        <v>110.53</v>
      </c>
      <c r="AD59" s="2">
        <f t="shared" si="0"/>
        <v>1.019999999999996</v>
      </c>
      <c r="AE59" s="201">
        <f t="shared" si="1"/>
        <v>-2.3467822005596162E-3</v>
      </c>
    </row>
    <row r="60" spans="15:31" x14ac:dyDescent="0.25">
      <c r="P60" s="128">
        <v>0.9</v>
      </c>
      <c r="Q60" s="128">
        <f t="shared" si="2"/>
        <v>80.792999999999992</v>
      </c>
      <c r="W60" s="196">
        <v>42199</v>
      </c>
      <c r="X60" s="13">
        <v>111.5</v>
      </c>
      <c r="Y60" s="13">
        <v>111.64</v>
      </c>
      <c r="Z60" s="13">
        <v>111.02</v>
      </c>
      <c r="AA60" s="13">
        <v>111.51</v>
      </c>
      <c r="AB60" s="140">
        <v>2987500</v>
      </c>
      <c r="AC60" s="13">
        <v>110.79</v>
      </c>
      <c r="AD60" s="2">
        <f t="shared" si="0"/>
        <v>0.62000000000000455</v>
      </c>
      <c r="AE60" s="201">
        <f t="shared" si="1"/>
        <v>-6.3142702507656967E-4</v>
      </c>
    </row>
    <row r="61" spans="15:31" x14ac:dyDescent="0.25">
      <c r="W61" s="196">
        <v>42198</v>
      </c>
      <c r="X61" s="13">
        <v>111.19</v>
      </c>
      <c r="Y61" s="13">
        <v>111.98</v>
      </c>
      <c r="Z61" s="13">
        <v>110.75</v>
      </c>
      <c r="AA61" s="13">
        <v>111.58</v>
      </c>
      <c r="AB61" s="140">
        <v>3892900</v>
      </c>
      <c r="AC61" s="13">
        <v>110.86</v>
      </c>
      <c r="AD61" s="2">
        <f t="shared" si="0"/>
        <v>1.230000000000004</v>
      </c>
      <c r="AE61" s="201">
        <f t="shared" si="1"/>
        <v>1.2790060295998495E-2</v>
      </c>
    </row>
    <row r="62" spans="15:31" x14ac:dyDescent="0.25">
      <c r="W62" s="196">
        <v>42195</v>
      </c>
      <c r="X62" s="13">
        <v>110.38</v>
      </c>
      <c r="Y62" s="13">
        <v>111.28</v>
      </c>
      <c r="Z62" s="13">
        <v>109.51</v>
      </c>
      <c r="AA62" s="13">
        <v>110.18</v>
      </c>
      <c r="AB62" s="140">
        <v>4309600</v>
      </c>
      <c r="AC62" s="13">
        <v>109.46</v>
      </c>
      <c r="AD62" s="2">
        <f t="shared" si="0"/>
        <v>1.769999999999996</v>
      </c>
      <c r="AE62" s="201">
        <f t="shared" si="1"/>
        <v>1.155161260511961E-2</v>
      </c>
    </row>
    <row r="63" spans="15:31" x14ac:dyDescent="0.25">
      <c r="W63" s="196">
        <v>42194</v>
      </c>
      <c r="X63" s="13">
        <v>110</v>
      </c>
      <c r="Y63" s="13">
        <v>110.44</v>
      </c>
      <c r="Z63" s="13">
        <v>108.92</v>
      </c>
      <c r="AA63" s="13">
        <v>108.92</v>
      </c>
      <c r="AB63" s="140">
        <v>2555000</v>
      </c>
      <c r="AC63" s="13">
        <v>108.21</v>
      </c>
      <c r="AD63" s="2">
        <f t="shared" si="0"/>
        <v>1.519999999999996</v>
      </c>
      <c r="AE63" s="201">
        <f t="shared" si="1"/>
        <v>2.3156724712856125E-3</v>
      </c>
    </row>
    <row r="64" spans="15:31" x14ac:dyDescent="0.25">
      <c r="W64" s="196">
        <v>42193</v>
      </c>
      <c r="X64" s="13">
        <v>108.76</v>
      </c>
      <c r="Y64" s="13">
        <v>109.72</v>
      </c>
      <c r="Z64" s="13">
        <v>108.26</v>
      </c>
      <c r="AA64" s="13">
        <v>108.67</v>
      </c>
      <c r="AB64" s="140">
        <v>3806300</v>
      </c>
      <c r="AC64" s="13">
        <v>107.96</v>
      </c>
      <c r="AD64" s="2">
        <f t="shared" si="0"/>
        <v>1.4599999999999937</v>
      </c>
      <c r="AE64" s="201">
        <f t="shared" si="1"/>
        <v>-1.2982263667946636E-2</v>
      </c>
    </row>
    <row r="65" spans="23:31" x14ac:dyDescent="0.25">
      <c r="W65" s="196">
        <v>42192</v>
      </c>
      <c r="X65" s="13">
        <v>109.54</v>
      </c>
      <c r="Y65" s="13">
        <v>110.22</v>
      </c>
      <c r="Z65" s="13">
        <v>108.05</v>
      </c>
      <c r="AA65" s="13">
        <v>110.09</v>
      </c>
      <c r="AB65" s="140">
        <v>4732100</v>
      </c>
      <c r="AC65" s="13">
        <v>109.38</v>
      </c>
      <c r="AD65" s="2">
        <f t="shared" si="0"/>
        <v>2.1700000000000017</v>
      </c>
      <c r="AE65" s="201">
        <f t="shared" si="1"/>
        <v>6.718821905200123E-3</v>
      </c>
    </row>
    <row r="66" spans="23:31" x14ac:dyDescent="0.25">
      <c r="W66" s="196">
        <v>42191</v>
      </c>
      <c r="X66" s="13">
        <v>108.36</v>
      </c>
      <c r="Y66" s="13">
        <v>109.81</v>
      </c>
      <c r="Z66" s="13">
        <v>107.95</v>
      </c>
      <c r="AA66" s="13">
        <v>109.36</v>
      </c>
      <c r="AB66" s="140">
        <v>4195100</v>
      </c>
      <c r="AC66" s="13">
        <v>108.65</v>
      </c>
      <c r="AD66" s="2">
        <f t="shared" si="0"/>
        <v>1.8599999999999994</v>
      </c>
      <c r="AE66" s="201">
        <f t="shared" si="1"/>
        <v>-1.8373909049149706E-3</v>
      </c>
    </row>
    <row r="67" spans="23:31" x14ac:dyDescent="0.25">
      <c r="W67" s="196">
        <v>42187</v>
      </c>
      <c r="X67" s="13">
        <v>111.33</v>
      </c>
      <c r="Y67" s="13">
        <v>111.59</v>
      </c>
      <c r="Z67" s="13">
        <v>109.22</v>
      </c>
      <c r="AA67" s="13">
        <v>109.56</v>
      </c>
      <c r="AB67" s="140">
        <v>5159500</v>
      </c>
      <c r="AC67" s="13">
        <v>108.85</v>
      </c>
      <c r="AD67" s="2">
        <f t="shared" ref="AD67:AD69" si="3">Y67-Z67</f>
        <v>2.3700000000000045</v>
      </c>
      <c r="AE67" s="201">
        <f t="shared" ref="AE67:AE69" si="4">AC67/AC68-1</f>
        <v>-1.1353315168029066E-2</v>
      </c>
    </row>
    <row r="68" spans="23:31" x14ac:dyDescent="0.25">
      <c r="W68" s="196">
        <v>42186</v>
      </c>
      <c r="X68" s="13">
        <v>112.03</v>
      </c>
      <c r="Y68" s="13">
        <v>112.17</v>
      </c>
      <c r="Z68" s="13">
        <v>110.14</v>
      </c>
      <c r="AA68" s="13">
        <v>110.82</v>
      </c>
      <c r="AB68" s="140">
        <v>4126800</v>
      </c>
      <c r="AC68" s="13">
        <v>110.1</v>
      </c>
      <c r="AD68" s="2">
        <f t="shared" si="3"/>
        <v>2.0300000000000011</v>
      </c>
      <c r="AE68" s="201" t="e">
        <f t="shared" si="4"/>
        <v>#DIV/0!</v>
      </c>
    </row>
    <row r="69" spans="23:31" x14ac:dyDescent="0.25">
      <c r="W69" s="13" t="s">
        <v>153</v>
      </c>
      <c r="X69" s="13"/>
      <c r="Y69" s="13"/>
      <c r="Z69" s="13"/>
      <c r="AA69" s="13"/>
      <c r="AB69" s="13"/>
      <c r="AC69" s="13"/>
      <c r="AD69" s="2">
        <f t="shared" si="3"/>
        <v>0</v>
      </c>
      <c r="AE69" s="201" t="e">
        <f t="shared" si="4"/>
        <v>#DIV/0!</v>
      </c>
    </row>
  </sheetData>
  <mergeCells count="1">
    <mergeCell ref="P39:Q39"/>
  </mergeCells>
  <conditionalFormatting sqref="Q7">
    <cfRule type="expression" dxfId="9" priority="6">
      <formula>Q7&gt;0</formula>
    </cfRule>
    <cfRule type="expression" dxfId="8" priority="7">
      <formula>Q7&lt;0</formula>
    </cfRule>
  </conditionalFormatting>
  <conditionalFormatting sqref="P40:P60">
    <cfRule type="colorScale" priority="4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Q40:Q60">
    <cfRule type="colorScale" priority="3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AD1:AD69">
    <cfRule type="dataBar" priority="2">
      <dataBar>
        <cfvo type="min"/>
        <cfvo type="max"/>
        <color rgb="FFFF555A"/>
      </dataBar>
      <extLst>
        <ext xmlns:x14="http://schemas.microsoft.com/office/spreadsheetml/2009/9/main" uri="{B025F937-C7B1-47D3-B67F-A62EFF666E3E}">
          <x14:id>{081503D5-6426-4042-A9E9-0E40C70C3316}</x14:id>
        </ext>
      </extLst>
    </cfRule>
  </conditionalFormatting>
  <conditionalFormatting sqref="AE1:AE69">
    <cfRule type="iconSet" priority="1">
      <iconSet iconSet="3Arrows">
        <cfvo type="percent" val="0"/>
        <cfvo type="num" val="0"/>
        <cfvo type="num" val="0"/>
      </iconSet>
    </cfRule>
  </conditionalFormatting>
  <hyperlinks>
    <hyperlink ref="A3" location="ACTIVE!A1" display="Back"/>
  </hyperlinks>
  <pageMargins left="0.7" right="0.7" top="0.75" bottom="0.75" header="0.3" footer="0.3"/>
  <pageSetup orientation="portrait" horizontalDpi="1200" verticalDpi="1200" r:id="rId1"/>
  <drawing r:id="rId2"/>
  <extLst>
    <ext xmlns:x14="http://schemas.microsoft.com/office/spreadsheetml/2009/9/main" uri="{78C0D931-6437-407d-A8EE-F0AAD7539E65}">
      <x14:conditionalFormattings>
        <x14:conditionalFormatting xmlns:xm="http://schemas.microsoft.com/office/excel/2006/main">
          <x14:cfRule type="dataBar" id="{081503D5-6426-4042-A9E9-0E40C70C3316}">
            <x14:dataBar minLength="0" maxLength="100" border="1" negativeBarBorderColorSameAsPositive="0">
              <x14:cfvo type="autoMin"/>
              <x14:cfvo type="autoMax"/>
              <x14:borderColor rgb="FFFF555A"/>
              <x14:negativeFillColor rgb="FFFF0000"/>
              <x14:negativeBorderColor rgb="FFFF0000"/>
              <x14:axisColor rgb="FF000000"/>
            </x14:dataBar>
          </x14:cfRule>
          <xm:sqref>AD1:AD69</xm:sqref>
        </x14:conditionalFormatting>
      </x14:conditionalFormattings>
    </ext>
  </extLst>
</worksheet>
</file>

<file path=xl/worksheets/sheet2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8"/>
  <dimension ref="A1:AE69"/>
  <sheetViews>
    <sheetView workbookViewId="0">
      <pane ySplit="1" topLeftCell="A2" activePane="bottomLeft" state="frozen"/>
      <selection activeCell="A2" sqref="A2"/>
      <selection pane="bottomLeft" activeCell="A3" sqref="A3"/>
    </sheetView>
  </sheetViews>
  <sheetFormatPr defaultRowHeight="15" x14ac:dyDescent="0.25"/>
  <cols>
    <col min="4" max="6" width="9.140625" style="2"/>
    <col min="20" max="20" width="31" customWidth="1"/>
    <col min="21" max="21" width="36" bestFit="1" customWidth="1"/>
    <col min="23" max="23" width="14.5703125" customWidth="1"/>
    <col min="24" max="24" width="9" customWidth="1"/>
    <col min="25" max="27" width="7" bestFit="1" customWidth="1"/>
    <col min="29" max="29" width="10.28515625" bestFit="1" customWidth="1"/>
    <col min="30" max="30" width="11.28515625" customWidth="1"/>
    <col min="31" max="31" width="11.140625" customWidth="1"/>
  </cols>
  <sheetData>
    <row r="1" spans="1:31" s="15" customFormat="1" x14ac:dyDescent="0.25">
      <c r="A1" s="15" t="s">
        <v>1</v>
      </c>
      <c r="B1" s="15" t="s">
        <v>2</v>
      </c>
      <c r="C1" s="15" t="s">
        <v>4</v>
      </c>
      <c r="D1" s="26" t="s">
        <v>5</v>
      </c>
      <c r="E1" s="26" t="s">
        <v>116</v>
      </c>
      <c r="F1" s="26" t="s">
        <v>60</v>
      </c>
      <c r="G1" s="15" t="s">
        <v>3</v>
      </c>
      <c r="H1" s="15" t="s">
        <v>6</v>
      </c>
      <c r="I1" s="15" t="s">
        <v>7</v>
      </c>
      <c r="K1" s="15" t="s">
        <v>61</v>
      </c>
      <c r="L1" s="15" t="s">
        <v>82</v>
      </c>
      <c r="M1" s="15" t="s">
        <v>38</v>
      </c>
      <c r="T1" s="15" t="s">
        <v>72</v>
      </c>
      <c r="W1" s="138" t="s">
        <v>145</v>
      </c>
      <c r="X1" s="138" t="s">
        <v>146</v>
      </c>
      <c r="Y1" s="138" t="s">
        <v>147</v>
      </c>
      <c r="Z1" s="138" t="s">
        <v>148</v>
      </c>
      <c r="AA1" s="138" t="s">
        <v>149</v>
      </c>
      <c r="AB1" s="138" t="s">
        <v>150</v>
      </c>
      <c r="AC1" s="138" t="s">
        <v>151</v>
      </c>
      <c r="AD1" s="15" t="s">
        <v>221</v>
      </c>
      <c r="AE1" s="15" t="s">
        <v>223</v>
      </c>
    </row>
    <row r="2" spans="1:31" x14ac:dyDescent="0.25">
      <c r="A2" s="6" t="s">
        <v>51</v>
      </c>
      <c r="B2" s="1">
        <v>42212</v>
      </c>
      <c r="C2">
        <v>10</v>
      </c>
      <c r="D2" s="2">
        <v>120.14</v>
      </c>
      <c r="E2" s="2">
        <v>0</v>
      </c>
      <c r="F2" s="2">
        <f>D2*C2</f>
        <v>1201.4000000000001</v>
      </c>
      <c r="L2" s="1">
        <v>42269</v>
      </c>
      <c r="M2" s="2">
        <v>7.5</v>
      </c>
      <c r="O2" s="15" t="s">
        <v>57</v>
      </c>
      <c r="Q2">
        <f>C6-H6</f>
        <v>15</v>
      </c>
      <c r="T2" s="1">
        <v>42292</v>
      </c>
      <c r="U2" t="s">
        <v>367</v>
      </c>
      <c r="W2" s="196">
        <v>42279</v>
      </c>
      <c r="X2" s="13">
        <v>115.14</v>
      </c>
      <c r="Y2" s="13">
        <v>118.85</v>
      </c>
      <c r="Z2" s="13">
        <v>114.82</v>
      </c>
      <c r="AA2" s="13">
        <v>118.83</v>
      </c>
      <c r="AB2" s="140">
        <v>3470100</v>
      </c>
      <c r="AC2" s="13">
        <v>118.83</v>
      </c>
      <c r="AD2" s="2">
        <f>Y2-Z2</f>
        <v>4.0300000000000011</v>
      </c>
      <c r="AE2" s="201">
        <f>AC2/AC3-1</f>
        <v>1.9037818368921933E-2</v>
      </c>
    </row>
    <row r="3" spans="1:31" x14ac:dyDescent="0.25">
      <c r="A3" s="28" t="s">
        <v>75</v>
      </c>
      <c r="B3" s="1">
        <v>42214</v>
      </c>
      <c r="C3">
        <v>5</v>
      </c>
      <c r="D3" s="2">
        <v>118.3</v>
      </c>
      <c r="E3" s="2">
        <v>0</v>
      </c>
      <c r="F3" s="2">
        <f>D3*C3</f>
        <v>591.5</v>
      </c>
      <c r="O3" s="15" t="s">
        <v>58</v>
      </c>
      <c r="Q3" s="2">
        <f>(F6-K6-M6)/Q2</f>
        <v>119.02666666666667</v>
      </c>
      <c r="W3" s="196">
        <v>42278</v>
      </c>
      <c r="X3" s="13">
        <v>115.94</v>
      </c>
      <c r="Y3" s="13">
        <v>116.71</v>
      </c>
      <c r="Z3" s="13">
        <v>114.91</v>
      </c>
      <c r="AA3" s="13">
        <v>116.61</v>
      </c>
      <c r="AB3" s="140">
        <v>3748300</v>
      </c>
      <c r="AC3" s="13">
        <v>116.61</v>
      </c>
      <c r="AD3" s="2">
        <f t="shared" ref="AD3:AD66" si="0">Y3-Z3</f>
        <v>1.7999999999999972</v>
      </c>
      <c r="AE3" s="201">
        <f t="shared" ref="AE3:AE66" si="1">AC3/AC4-1</f>
        <v>5.1719679337987046E-3</v>
      </c>
    </row>
    <row r="4" spans="1:31" x14ac:dyDescent="0.25">
      <c r="O4" s="15" t="s">
        <v>66</v>
      </c>
      <c r="Q4" s="78">
        <v>118.83</v>
      </c>
      <c r="W4" s="196">
        <v>42277</v>
      </c>
      <c r="X4" s="13">
        <v>115.39</v>
      </c>
      <c r="Y4" s="13">
        <v>116.92</v>
      </c>
      <c r="Z4" s="13">
        <v>114.88</v>
      </c>
      <c r="AA4" s="13">
        <v>116.01</v>
      </c>
      <c r="AB4" s="140">
        <v>4601600</v>
      </c>
      <c r="AC4" s="13">
        <v>116.01</v>
      </c>
      <c r="AD4" s="2">
        <f t="shared" si="0"/>
        <v>2.0400000000000063</v>
      </c>
      <c r="AE4" s="201">
        <f t="shared" si="1"/>
        <v>1.5671511118893422E-2</v>
      </c>
    </row>
    <row r="5" spans="1:31" x14ac:dyDescent="0.25">
      <c r="O5" s="15" t="s">
        <v>67</v>
      </c>
      <c r="Q5" s="3">
        <f>Q4*Q2</f>
        <v>1782.45</v>
      </c>
      <c r="W5" s="196">
        <v>42276</v>
      </c>
      <c r="X5" s="13">
        <v>112.89</v>
      </c>
      <c r="Y5" s="13">
        <v>114.86</v>
      </c>
      <c r="Z5" s="13">
        <v>111.61</v>
      </c>
      <c r="AA5" s="13">
        <v>114.22</v>
      </c>
      <c r="AB5" s="140">
        <v>5083500</v>
      </c>
      <c r="AC5" s="13">
        <v>114.22</v>
      </c>
      <c r="AD5" s="2">
        <f t="shared" si="0"/>
        <v>3.25</v>
      </c>
      <c r="AE5" s="201">
        <f t="shared" si="1"/>
        <v>1.3487133984028343E-2</v>
      </c>
    </row>
    <row r="6" spans="1:31" x14ac:dyDescent="0.25">
      <c r="A6" s="51" t="s">
        <v>87</v>
      </c>
      <c r="B6" s="52"/>
      <c r="C6" s="52">
        <f>SUM(C2:C5)</f>
        <v>15</v>
      </c>
      <c r="D6" s="54"/>
      <c r="E6" s="54"/>
      <c r="F6" s="54">
        <f>SUM(F2:F5)</f>
        <v>1792.9</v>
      </c>
      <c r="G6" s="52"/>
      <c r="H6" s="52"/>
      <c r="I6" s="52"/>
      <c r="J6" s="52"/>
      <c r="K6" s="52"/>
      <c r="L6" s="52"/>
      <c r="M6" s="54">
        <f>SUM(M2:M5)</f>
        <v>7.5</v>
      </c>
      <c r="O6" s="15" t="s">
        <v>64</v>
      </c>
      <c r="Q6" s="2">
        <f>Q3*Q2</f>
        <v>1785.4</v>
      </c>
      <c r="W6" s="196">
        <v>42275</v>
      </c>
      <c r="X6" s="13">
        <v>115.55</v>
      </c>
      <c r="Y6" s="13">
        <v>115.82</v>
      </c>
      <c r="Z6" s="13">
        <v>111.01</v>
      </c>
      <c r="AA6" s="13">
        <v>112.7</v>
      </c>
      <c r="AB6" s="140">
        <v>5625800</v>
      </c>
      <c r="AC6" s="13">
        <v>112.7</v>
      </c>
      <c r="AD6" s="2">
        <f t="shared" si="0"/>
        <v>4.8099999999999881</v>
      </c>
      <c r="AE6" s="201">
        <f t="shared" si="1"/>
        <v>-3.1537337801838983E-2</v>
      </c>
    </row>
    <row r="7" spans="1:31" ht="15.75" x14ac:dyDescent="0.25">
      <c r="O7" s="15" t="s">
        <v>65</v>
      </c>
      <c r="Q7" s="2">
        <f>Q5-Q6</f>
        <v>-2.9500000000000455</v>
      </c>
      <c r="R7" s="219" t="s">
        <v>237</v>
      </c>
      <c r="W7" s="196">
        <v>42272</v>
      </c>
      <c r="X7" s="13">
        <v>122.18</v>
      </c>
      <c r="Y7" s="13">
        <v>122.41</v>
      </c>
      <c r="Z7" s="13">
        <v>115.23</v>
      </c>
      <c r="AA7" s="13">
        <v>116.37</v>
      </c>
      <c r="AB7" s="140">
        <v>8003600</v>
      </c>
      <c r="AC7" s="13">
        <v>116.37</v>
      </c>
      <c r="AD7" s="2">
        <f t="shared" si="0"/>
        <v>7.1799999999999926</v>
      </c>
      <c r="AE7" s="201">
        <f t="shared" si="1"/>
        <v>-3.8979271616153222E-2</v>
      </c>
    </row>
    <row r="8" spans="1:31" x14ac:dyDescent="0.25">
      <c r="W8" s="196">
        <v>42271</v>
      </c>
      <c r="X8" s="13">
        <v>122.35</v>
      </c>
      <c r="Y8" s="13">
        <v>122.63</v>
      </c>
      <c r="Z8" s="13">
        <v>119.27</v>
      </c>
      <c r="AA8" s="13">
        <v>121.09</v>
      </c>
      <c r="AB8" s="140">
        <v>4656500</v>
      </c>
      <c r="AC8" s="13">
        <v>121.09</v>
      </c>
      <c r="AD8" s="2">
        <f t="shared" si="0"/>
        <v>3.3599999999999994</v>
      </c>
      <c r="AE8" s="201">
        <f t="shared" si="1"/>
        <v>-1.7764438676184269E-2</v>
      </c>
    </row>
    <row r="9" spans="1:31" x14ac:dyDescent="0.25">
      <c r="W9" s="196">
        <v>42270</v>
      </c>
      <c r="X9" s="13">
        <v>123</v>
      </c>
      <c r="Y9" s="13">
        <v>124.21</v>
      </c>
      <c r="Z9" s="13">
        <v>122.04</v>
      </c>
      <c r="AA9" s="13">
        <v>123.28</v>
      </c>
      <c r="AB9" s="140">
        <v>3124500</v>
      </c>
      <c r="AC9" s="13">
        <v>123.28</v>
      </c>
      <c r="AD9" s="2">
        <f t="shared" si="0"/>
        <v>2.1699999999999875</v>
      </c>
      <c r="AE9" s="201">
        <f t="shared" si="1"/>
        <v>2.8471487838606091E-3</v>
      </c>
    </row>
    <row r="10" spans="1:31" x14ac:dyDescent="0.25">
      <c r="W10" s="196">
        <v>42269</v>
      </c>
      <c r="X10" s="13">
        <v>121.44</v>
      </c>
      <c r="Y10" s="13">
        <v>123.79</v>
      </c>
      <c r="Z10" s="13">
        <v>121.44</v>
      </c>
      <c r="AA10" s="13">
        <v>122.93</v>
      </c>
      <c r="AB10" s="140">
        <v>4426100</v>
      </c>
      <c r="AC10" s="13">
        <v>122.93</v>
      </c>
      <c r="AD10" s="2">
        <f t="shared" si="0"/>
        <v>2.3500000000000085</v>
      </c>
      <c r="AE10" s="201">
        <f t="shared" si="1"/>
        <v>-8.1491044053573214E-3</v>
      </c>
    </row>
    <row r="11" spans="1:31" x14ac:dyDescent="0.25">
      <c r="W11" s="196">
        <v>42268</v>
      </c>
      <c r="X11" s="13">
        <v>123.49</v>
      </c>
      <c r="Y11" s="13">
        <v>124.27</v>
      </c>
      <c r="Z11" s="13">
        <v>121.39</v>
      </c>
      <c r="AA11" s="13">
        <v>123.94</v>
      </c>
      <c r="AB11" s="140">
        <v>3445100</v>
      </c>
      <c r="AC11" s="13">
        <v>123.94</v>
      </c>
      <c r="AD11" s="2">
        <f t="shared" si="0"/>
        <v>2.8799999999999955</v>
      </c>
      <c r="AE11" s="201">
        <f t="shared" si="1"/>
        <v>1.2002939495386666E-2</v>
      </c>
    </row>
    <row r="12" spans="1:31" x14ac:dyDescent="0.25">
      <c r="W12" s="196">
        <v>42265</v>
      </c>
      <c r="X12" s="13">
        <v>122.21</v>
      </c>
      <c r="Y12" s="13">
        <v>123.77</v>
      </c>
      <c r="Z12" s="13">
        <v>121.82</v>
      </c>
      <c r="AA12" s="13">
        <v>122.47</v>
      </c>
      <c r="AB12" s="140">
        <v>7329100</v>
      </c>
      <c r="AC12" s="13">
        <v>122.47</v>
      </c>
      <c r="AD12" s="2">
        <f t="shared" si="0"/>
        <v>1.9500000000000028</v>
      </c>
      <c r="AE12" s="201">
        <f t="shared" si="1"/>
        <v>-6.4092162907675165E-3</v>
      </c>
    </row>
    <row r="13" spans="1:31" x14ac:dyDescent="0.25">
      <c r="W13" s="196">
        <v>42264</v>
      </c>
      <c r="X13" s="13">
        <v>121.5</v>
      </c>
      <c r="Y13" s="13">
        <v>125.12</v>
      </c>
      <c r="Z13" s="13">
        <v>120.9</v>
      </c>
      <c r="AA13" s="13">
        <v>123.26</v>
      </c>
      <c r="AB13" s="140">
        <v>5365600</v>
      </c>
      <c r="AC13" s="13">
        <v>123.26</v>
      </c>
      <c r="AD13" s="2">
        <f t="shared" si="0"/>
        <v>4.2199999999999989</v>
      </c>
      <c r="AE13" s="201">
        <f t="shared" si="1"/>
        <v>1.7416425918283185E-2</v>
      </c>
    </row>
    <row r="14" spans="1:31" x14ac:dyDescent="0.25">
      <c r="W14" s="196">
        <v>42263</v>
      </c>
      <c r="X14" s="13">
        <v>120.27</v>
      </c>
      <c r="Y14" s="13">
        <v>121.36</v>
      </c>
      <c r="Z14" s="13">
        <v>119.55</v>
      </c>
      <c r="AA14" s="13">
        <v>121.15</v>
      </c>
      <c r="AB14" s="140">
        <v>3459500</v>
      </c>
      <c r="AC14" s="13">
        <v>121.15</v>
      </c>
      <c r="AD14" s="2">
        <f t="shared" si="0"/>
        <v>1.8100000000000023</v>
      </c>
      <c r="AE14" s="201">
        <f t="shared" si="1"/>
        <v>9.3310005831874765E-3</v>
      </c>
    </row>
    <row r="15" spans="1:31" x14ac:dyDescent="0.25">
      <c r="W15" s="196">
        <v>42262</v>
      </c>
      <c r="X15" s="13">
        <v>118.61</v>
      </c>
      <c r="Y15" s="13">
        <v>120.61</v>
      </c>
      <c r="Z15" s="13">
        <v>117.43</v>
      </c>
      <c r="AA15" s="13">
        <v>120.03</v>
      </c>
      <c r="AB15" s="140">
        <v>3011400</v>
      </c>
      <c r="AC15" s="13">
        <v>120.03</v>
      </c>
      <c r="AD15" s="2">
        <f t="shared" si="0"/>
        <v>3.1799999999999926</v>
      </c>
      <c r="AE15" s="201">
        <f t="shared" si="1"/>
        <v>1.8930390492359894E-2</v>
      </c>
    </row>
    <row r="16" spans="1:31" x14ac:dyDescent="0.25">
      <c r="W16" s="196">
        <v>42261</v>
      </c>
      <c r="X16" s="13">
        <v>119.03</v>
      </c>
      <c r="Y16" s="13">
        <v>119.5</v>
      </c>
      <c r="Z16" s="13">
        <v>117.15</v>
      </c>
      <c r="AA16" s="13">
        <v>117.8</v>
      </c>
      <c r="AB16" s="140">
        <v>2679300</v>
      </c>
      <c r="AC16" s="13">
        <v>117.8</v>
      </c>
      <c r="AD16" s="2">
        <f t="shared" si="0"/>
        <v>2.3499999999999943</v>
      </c>
      <c r="AE16" s="201">
        <f t="shared" si="1"/>
        <v>-7.5821398483572056E-3</v>
      </c>
    </row>
    <row r="17" spans="23:31" x14ac:dyDescent="0.25">
      <c r="W17" s="196">
        <v>42258</v>
      </c>
      <c r="X17" s="13">
        <v>116.17</v>
      </c>
      <c r="Y17" s="13">
        <v>118.87</v>
      </c>
      <c r="Z17" s="13">
        <v>115.86</v>
      </c>
      <c r="AA17" s="13">
        <v>118.7</v>
      </c>
      <c r="AB17" s="140">
        <v>3730200</v>
      </c>
      <c r="AC17" s="13">
        <v>118.7</v>
      </c>
      <c r="AD17" s="2">
        <f t="shared" si="0"/>
        <v>3.0100000000000051</v>
      </c>
      <c r="AE17" s="201">
        <f t="shared" si="1"/>
        <v>1.6528217864177464E-2</v>
      </c>
    </row>
    <row r="18" spans="23:31" x14ac:dyDescent="0.25">
      <c r="W18" s="196">
        <v>42257</v>
      </c>
      <c r="X18" s="13">
        <v>114.85</v>
      </c>
      <c r="Y18" s="13">
        <v>117.94</v>
      </c>
      <c r="Z18" s="13">
        <v>114.73</v>
      </c>
      <c r="AA18" s="13">
        <v>116.77</v>
      </c>
      <c r="AB18" s="140">
        <v>4411800</v>
      </c>
      <c r="AC18" s="13">
        <v>116.77</v>
      </c>
      <c r="AD18" s="2">
        <f t="shared" si="0"/>
        <v>3.2099999999999937</v>
      </c>
      <c r="AE18" s="201">
        <f t="shared" si="1"/>
        <v>1.4685436218282888E-2</v>
      </c>
    </row>
    <row r="19" spans="23:31" x14ac:dyDescent="0.25">
      <c r="W19" s="196">
        <v>42256</v>
      </c>
      <c r="X19" s="13">
        <v>117.29</v>
      </c>
      <c r="Y19" s="13">
        <v>117.72</v>
      </c>
      <c r="Z19" s="13">
        <v>114.83</v>
      </c>
      <c r="AA19" s="13">
        <v>115.08</v>
      </c>
      <c r="AB19" s="140">
        <v>3724100</v>
      </c>
      <c r="AC19" s="13">
        <v>115.08</v>
      </c>
      <c r="AD19" s="2">
        <f t="shared" si="0"/>
        <v>2.8900000000000006</v>
      </c>
      <c r="AE19" s="201" t="e">
        <f t="shared" si="1"/>
        <v>#DIV/0!</v>
      </c>
    </row>
    <row r="20" spans="23:31" x14ac:dyDescent="0.25">
      <c r="W20" s="196">
        <v>42256</v>
      </c>
      <c r="X20" s="13" t="s">
        <v>348</v>
      </c>
      <c r="Y20" s="13"/>
      <c r="Z20" s="13"/>
      <c r="AA20" s="13"/>
      <c r="AB20" s="13"/>
      <c r="AC20" s="13"/>
      <c r="AD20" s="2">
        <f t="shared" si="0"/>
        <v>0</v>
      </c>
      <c r="AE20" s="201">
        <f t="shared" si="1"/>
        <v>-1</v>
      </c>
    </row>
    <row r="21" spans="23:31" x14ac:dyDescent="0.25">
      <c r="W21" s="196">
        <v>42255</v>
      </c>
      <c r="X21" s="13">
        <v>114.13</v>
      </c>
      <c r="Y21" s="13">
        <v>116.21</v>
      </c>
      <c r="Z21" s="13">
        <v>113.67</v>
      </c>
      <c r="AA21" s="13">
        <v>116.09</v>
      </c>
      <c r="AB21" s="140">
        <v>3990600</v>
      </c>
      <c r="AC21" s="13">
        <v>115.59</v>
      </c>
      <c r="AD21" s="2">
        <f t="shared" si="0"/>
        <v>2.539999999999992</v>
      </c>
      <c r="AE21" s="201">
        <f t="shared" si="1"/>
        <v>3.3160529138362538E-2</v>
      </c>
    </row>
    <row r="22" spans="23:31" x14ac:dyDescent="0.25">
      <c r="W22" s="196">
        <v>42251</v>
      </c>
      <c r="X22" s="13">
        <v>112.5</v>
      </c>
      <c r="Y22" s="13">
        <v>113.07</v>
      </c>
      <c r="Z22" s="13">
        <v>111.26</v>
      </c>
      <c r="AA22" s="13">
        <v>112.36</v>
      </c>
      <c r="AB22" s="140">
        <v>3394900</v>
      </c>
      <c r="AC22" s="13">
        <v>111.88</v>
      </c>
      <c r="AD22" s="2">
        <f t="shared" si="0"/>
        <v>1.8099999999999881</v>
      </c>
      <c r="AE22" s="201">
        <f t="shared" si="1"/>
        <v>-1.4273127753304027E-2</v>
      </c>
    </row>
    <row r="23" spans="23:31" x14ac:dyDescent="0.25">
      <c r="W23" s="196">
        <v>42250</v>
      </c>
      <c r="X23" s="13">
        <v>114.74</v>
      </c>
      <c r="Y23" s="13">
        <v>115.92</v>
      </c>
      <c r="Z23" s="13">
        <v>113.46</v>
      </c>
      <c r="AA23" s="13">
        <v>113.99</v>
      </c>
      <c r="AB23" s="140">
        <v>3137100</v>
      </c>
      <c r="AC23" s="13">
        <v>113.5</v>
      </c>
      <c r="AD23" s="2">
        <f t="shared" si="0"/>
        <v>2.460000000000008</v>
      </c>
      <c r="AE23" s="201">
        <f t="shared" si="1"/>
        <v>-2.1100756110427055E-3</v>
      </c>
    </row>
    <row r="24" spans="23:31" x14ac:dyDescent="0.25">
      <c r="W24" s="196">
        <v>42249</v>
      </c>
      <c r="X24" s="13">
        <v>113.83</v>
      </c>
      <c r="Y24" s="13">
        <v>114.6</v>
      </c>
      <c r="Z24" s="13">
        <v>112.53</v>
      </c>
      <c r="AA24" s="13">
        <v>114.23</v>
      </c>
      <c r="AB24" s="140">
        <v>4522100</v>
      </c>
      <c r="AC24" s="13">
        <v>113.74</v>
      </c>
      <c r="AD24" s="2">
        <f t="shared" si="0"/>
        <v>2.0699999999999932</v>
      </c>
      <c r="AE24" s="201">
        <f t="shared" si="1"/>
        <v>1.4267879436418607E-2</v>
      </c>
    </row>
    <row r="25" spans="23:31" x14ac:dyDescent="0.25">
      <c r="W25" s="196">
        <v>42248</v>
      </c>
      <c r="X25" s="13">
        <v>113.36</v>
      </c>
      <c r="Y25" s="13">
        <v>114.22</v>
      </c>
      <c r="Z25" s="13">
        <v>112.07</v>
      </c>
      <c r="AA25" s="13">
        <v>112.63</v>
      </c>
      <c r="AB25" s="140">
        <v>4658100</v>
      </c>
      <c r="AC25" s="13">
        <v>112.14</v>
      </c>
      <c r="AD25" s="2">
        <f t="shared" si="0"/>
        <v>2.1500000000000057</v>
      </c>
      <c r="AE25" s="201">
        <f t="shared" si="1"/>
        <v>-2.6562500000000044E-2</v>
      </c>
    </row>
    <row r="26" spans="23:31" x14ac:dyDescent="0.25">
      <c r="W26" s="196">
        <v>42247</v>
      </c>
      <c r="X26" s="13">
        <v>117.21</v>
      </c>
      <c r="Y26" s="13">
        <v>118.78</v>
      </c>
      <c r="Z26" s="13">
        <v>115.16</v>
      </c>
      <c r="AA26" s="13">
        <v>115.7</v>
      </c>
      <c r="AB26" s="140">
        <v>4087000</v>
      </c>
      <c r="AC26" s="13">
        <v>115.2</v>
      </c>
      <c r="AD26" s="2">
        <f t="shared" si="0"/>
        <v>3.6200000000000045</v>
      </c>
      <c r="AE26" s="201">
        <f t="shared" si="1"/>
        <v>-1.3445234221118429E-2</v>
      </c>
    </row>
    <row r="27" spans="23:31" x14ac:dyDescent="0.25">
      <c r="W27" s="196">
        <v>42244</v>
      </c>
      <c r="X27" s="13">
        <v>117.39</v>
      </c>
      <c r="Y27" s="13">
        <v>117.84</v>
      </c>
      <c r="Z27" s="13">
        <v>116</v>
      </c>
      <c r="AA27" s="13">
        <v>117.28</v>
      </c>
      <c r="AB27" s="140">
        <v>3333100</v>
      </c>
      <c r="AC27" s="13">
        <v>116.77</v>
      </c>
      <c r="AD27" s="2">
        <f t="shared" si="0"/>
        <v>1.8400000000000034</v>
      </c>
      <c r="AE27" s="201">
        <f t="shared" si="1"/>
        <v>-4.1787480811872335E-3</v>
      </c>
    </row>
    <row r="28" spans="23:31" x14ac:dyDescent="0.25">
      <c r="W28" s="196">
        <v>42243</v>
      </c>
      <c r="X28" s="13">
        <v>115.25</v>
      </c>
      <c r="Y28" s="13">
        <v>117.83</v>
      </c>
      <c r="Z28" s="13">
        <v>114.96</v>
      </c>
      <c r="AA28" s="13">
        <v>117.77</v>
      </c>
      <c r="AB28" s="140">
        <v>5783700</v>
      </c>
      <c r="AC28" s="13">
        <v>117.26</v>
      </c>
      <c r="AD28" s="2">
        <f t="shared" si="0"/>
        <v>2.8700000000000045</v>
      </c>
      <c r="AE28" s="201">
        <f t="shared" si="1"/>
        <v>3.7974683544303778E-2</v>
      </c>
    </row>
    <row r="29" spans="23:31" x14ac:dyDescent="0.25">
      <c r="W29" s="196">
        <v>42242</v>
      </c>
      <c r="X29" s="13">
        <v>112.56</v>
      </c>
      <c r="Y29" s="13">
        <v>113.83</v>
      </c>
      <c r="Z29" s="13">
        <v>110.28</v>
      </c>
      <c r="AA29" s="13">
        <v>113.46</v>
      </c>
      <c r="AB29" s="140">
        <v>7503200</v>
      </c>
      <c r="AC29" s="13">
        <v>112.97</v>
      </c>
      <c r="AD29" s="2">
        <f t="shared" si="0"/>
        <v>3.5499999999999972</v>
      </c>
      <c r="AE29" s="201">
        <f t="shared" si="1"/>
        <v>3.1595288101543106E-2</v>
      </c>
    </row>
    <row r="30" spans="23:31" x14ac:dyDescent="0.25">
      <c r="W30" s="196">
        <v>42241</v>
      </c>
      <c r="X30" s="13">
        <v>113</v>
      </c>
      <c r="Y30" s="13">
        <v>114.59</v>
      </c>
      <c r="Z30" s="13">
        <v>109.8</v>
      </c>
      <c r="AA30" s="13">
        <v>109.98</v>
      </c>
      <c r="AB30" s="140">
        <v>8109900</v>
      </c>
      <c r="AC30" s="13">
        <v>109.51</v>
      </c>
      <c r="AD30" s="2">
        <f t="shared" si="0"/>
        <v>4.7900000000000063</v>
      </c>
      <c r="AE30" s="201">
        <f t="shared" si="1"/>
        <v>-4.0018190086402727E-3</v>
      </c>
    </row>
    <row r="31" spans="23:31" x14ac:dyDescent="0.25">
      <c r="W31" s="196">
        <v>42240</v>
      </c>
      <c r="X31" s="13">
        <v>110.86</v>
      </c>
      <c r="Y31" s="13">
        <v>112.43</v>
      </c>
      <c r="Z31" s="13">
        <v>95</v>
      </c>
      <c r="AA31" s="13">
        <v>110.43</v>
      </c>
      <c r="AB31" s="140">
        <v>8824900</v>
      </c>
      <c r="AC31" s="13">
        <v>109.95</v>
      </c>
      <c r="AD31" s="2">
        <f t="shared" si="0"/>
        <v>17.430000000000007</v>
      </c>
      <c r="AE31" s="201">
        <f t="shared" si="1"/>
        <v>-5.0354119882535797E-2</v>
      </c>
    </row>
    <row r="32" spans="23:31" x14ac:dyDescent="0.25">
      <c r="W32" s="196">
        <v>42237</v>
      </c>
      <c r="X32" s="13">
        <v>118.25</v>
      </c>
      <c r="Y32" s="13">
        <v>118.8</v>
      </c>
      <c r="Z32" s="13">
        <v>116.01</v>
      </c>
      <c r="AA32" s="13">
        <v>116.28</v>
      </c>
      <c r="AB32" s="140">
        <v>5627800</v>
      </c>
      <c r="AC32" s="13">
        <v>115.78</v>
      </c>
      <c r="AD32" s="2">
        <f t="shared" si="0"/>
        <v>2.789999999999992</v>
      </c>
      <c r="AE32" s="201">
        <f t="shared" si="1"/>
        <v>-2.9261339817221343E-2</v>
      </c>
    </row>
    <row r="33" spans="15:31" x14ac:dyDescent="0.25">
      <c r="W33" s="196">
        <v>42236</v>
      </c>
      <c r="X33" s="13">
        <v>122.24</v>
      </c>
      <c r="Y33" s="13">
        <v>122.42</v>
      </c>
      <c r="Z33" s="13">
        <v>119.79</v>
      </c>
      <c r="AA33" s="13">
        <v>119.79</v>
      </c>
      <c r="AB33" s="140">
        <v>3201600</v>
      </c>
      <c r="AC33" s="13">
        <v>119.27</v>
      </c>
      <c r="AD33" s="2">
        <f t="shared" si="0"/>
        <v>2.6299999999999955</v>
      </c>
      <c r="AE33" s="201">
        <f t="shared" si="1"/>
        <v>-2.7875132447632289E-2</v>
      </c>
    </row>
    <row r="34" spans="15:31" x14ac:dyDescent="0.25">
      <c r="W34" s="196">
        <v>42235</v>
      </c>
      <c r="X34" s="13">
        <v>124.71</v>
      </c>
      <c r="Y34" s="13">
        <v>124.99</v>
      </c>
      <c r="Z34" s="13">
        <v>122.85</v>
      </c>
      <c r="AA34" s="13">
        <v>123.22</v>
      </c>
      <c r="AB34" s="140">
        <v>3411500</v>
      </c>
      <c r="AC34" s="13">
        <v>122.69</v>
      </c>
      <c r="AD34" s="2">
        <f t="shared" si="0"/>
        <v>2.1400000000000006</v>
      </c>
      <c r="AE34" s="201">
        <f t="shared" si="1"/>
        <v>-1.8165813060179281E-2</v>
      </c>
    </row>
    <row r="35" spans="15:31" x14ac:dyDescent="0.25">
      <c r="W35" s="196">
        <v>42234</v>
      </c>
      <c r="X35" s="13">
        <v>123.88</v>
      </c>
      <c r="Y35" s="13">
        <v>126.21</v>
      </c>
      <c r="Z35" s="13">
        <v>123.82</v>
      </c>
      <c r="AA35" s="13">
        <v>125.5</v>
      </c>
      <c r="AB35" s="140">
        <v>4140200</v>
      </c>
      <c r="AC35" s="13">
        <v>124.96</v>
      </c>
      <c r="AD35" s="2">
        <f t="shared" si="0"/>
        <v>2.3900000000000006</v>
      </c>
      <c r="AE35" s="201">
        <f t="shared" si="1"/>
        <v>1.3545299699894375E-2</v>
      </c>
    </row>
    <row r="36" spans="15:31" x14ac:dyDescent="0.25">
      <c r="W36" s="196">
        <v>42233</v>
      </c>
      <c r="X36" s="13">
        <v>120.4</v>
      </c>
      <c r="Y36" s="13">
        <v>123.95</v>
      </c>
      <c r="Z36" s="13">
        <v>120.3</v>
      </c>
      <c r="AA36" s="13">
        <v>123.82</v>
      </c>
      <c r="AB36" s="140">
        <v>2951800</v>
      </c>
      <c r="AC36" s="13">
        <v>123.29</v>
      </c>
      <c r="AD36" s="2">
        <f t="shared" si="0"/>
        <v>3.6500000000000057</v>
      </c>
      <c r="AE36" s="201">
        <f t="shared" si="1"/>
        <v>2.3153526970954408E-2</v>
      </c>
    </row>
    <row r="37" spans="15:31" x14ac:dyDescent="0.25">
      <c r="W37" s="196">
        <v>42230</v>
      </c>
      <c r="X37" s="13">
        <v>120.57</v>
      </c>
      <c r="Y37" s="13">
        <v>121.18</v>
      </c>
      <c r="Z37" s="13">
        <v>120.26</v>
      </c>
      <c r="AA37" s="13">
        <v>121.02</v>
      </c>
      <c r="AB37" s="140">
        <v>2040500</v>
      </c>
      <c r="AC37" s="13">
        <v>120.5</v>
      </c>
      <c r="AD37" s="2">
        <f t="shared" si="0"/>
        <v>0.92000000000000171</v>
      </c>
      <c r="AE37" s="201">
        <f t="shared" si="1"/>
        <v>4.1666666666666519E-3</v>
      </c>
    </row>
    <row r="38" spans="15:31" x14ac:dyDescent="0.25">
      <c r="W38" s="196">
        <v>42229</v>
      </c>
      <c r="X38" s="13">
        <v>121.33</v>
      </c>
      <c r="Y38" s="13">
        <v>121.99</v>
      </c>
      <c r="Z38" s="13">
        <v>120.29</v>
      </c>
      <c r="AA38" s="13">
        <v>120.52</v>
      </c>
      <c r="AB38" s="140">
        <v>3253400</v>
      </c>
      <c r="AC38" s="13">
        <v>120</v>
      </c>
      <c r="AD38" s="2">
        <f t="shared" si="0"/>
        <v>1.6999999999999886</v>
      </c>
      <c r="AE38" s="201">
        <f t="shared" si="1"/>
        <v>-5.634736493205228E-3</v>
      </c>
    </row>
    <row r="39" spans="15:31" x14ac:dyDescent="0.25">
      <c r="W39" s="196">
        <v>42228</v>
      </c>
      <c r="X39" s="13">
        <v>121.26</v>
      </c>
      <c r="Y39" s="13">
        <v>121.78</v>
      </c>
      <c r="Z39" s="13">
        <v>119.05</v>
      </c>
      <c r="AA39" s="13">
        <v>121.2</v>
      </c>
      <c r="AB39" s="140">
        <v>3005300</v>
      </c>
      <c r="AC39" s="13">
        <v>120.68</v>
      </c>
      <c r="AD39" s="2">
        <f t="shared" si="0"/>
        <v>2.730000000000004</v>
      </c>
      <c r="AE39" s="201">
        <f t="shared" si="1"/>
        <v>-8.6256469235191924E-3</v>
      </c>
    </row>
    <row r="40" spans="15:31" x14ac:dyDescent="0.25">
      <c r="O40" s="49"/>
      <c r="W40" s="196">
        <v>42227</v>
      </c>
      <c r="X40" s="13">
        <v>121.27</v>
      </c>
      <c r="Y40" s="13">
        <v>123.02</v>
      </c>
      <c r="Z40" s="13">
        <v>121.27</v>
      </c>
      <c r="AA40" s="13">
        <v>122.26</v>
      </c>
      <c r="AB40" s="140">
        <v>2756000</v>
      </c>
      <c r="AC40" s="13">
        <v>121.73</v>
      </c>
      <c r="AD40" s="2">
        <f t="shared" si="0"/>
        <v>1.75</v>
      </c>
      <c r="AE40" s="201">
        <f t="shared" si="1"/>
        <v>-1.8040180401803774E-3</v>
      </c>
    </row>
    <row r="41" spans="15:31" ht="20.25" thickBot="1" x14ac:dyDescent="0.35">
      <c r="O41" s="272" t="s">
        <v>83</v>
      </c>
      <c r="P41" s="272"/>
      <c r="Q41" s="49"/>
      <c r="T41" s="136" t="s">
        <v>144</v>
      </c>
      <c r="W41" s="196">
        <v>42226</v>
      </c>
      <c r="X41" s="13">
        <v>122.5</v>
      </c>
      <c r="Y41" s="13">
        <v>123.34</v>
      </c>
      <c r="Z41" s="13">
        <v>121.94</v>
      </c>
      <c r="AA41" s="13">
        <v>122.48</v>
      </c>
      <c r="AB41" s="140">
        <v>2480000</v>
      </c>
      <c r="AC41" s="13">
        <v>121.95</v>
      </c>
      <c r="AD41" s="2">
        <f t="shared" si="0"/>
        <v>1.4000000000000057</v>
      </c>
      <c r="AE41" s="201">
        <f t="shared" si="1"/>
        <v>5.3586150041220471E-3</v>
      </c>
    </row>
    <row r="42" spans="15:31" ht="15.75" thickTop="1" x14ac:dyDescent="0.25">
      <c r="O42" s="128">
        <v>1.1000000000000001</v>
      </c>
      <c r="P42" s="128">
        <f>O42*$Q$4</f>
        <v>130.71300000000002</v>
      </c>
      <c r="Q42" s="49"/>
      <c r="T42" s="191" t="s">
        <v>126</v>
      </c>
      <c r="U42" s="143">
        <v>116.61</v>
      </c>
      <c r="W42" s="196">
        <v>42223</v>
      </c>
      <c r="X42" s="13">
        <v>121.71</v>
      </c>
      <c r="Y42" s="13">
        <v>121.86</v>
      </c>
      <c r="Z42" s="13">
        <v>120.26</v>
      </c>
      <c r="AA42" s="13">
        <v>121.82</v>
      </c>
      <c r="AB42" s="140">
        <v>2276300</v>
      </c>
      <c r="AC42" s="13">
        <v>121.3</v>
      </c>
      <c r="AD42" s="2">
        <f t="shared" si="0"/>
        <v>1.5999999999999943</v>
      </c>
      <c r="AE42" s="201">
        <f t="shared" si="1"/>
        <v>-1.7282528186981505E-3</v>
      </c>
    </row>
    <row r="43" spans="15:31" x14ac:dyDescent="0.25">
      <c r="O43" s="128">
        <v>1.0900000000000001</v>
      </c>
      <c r="P43" s="128">
        <f t="shared" ref="P43:P62" si="2">O43*$Q$4</f>
        <v>129.5247</v>
      </c>
      <c r="Q43" s="49"/>
      <c r="T43" s="138" t="s">
        <v>127</v>
      </c>
      <c r="U43" s="133">
        <v>115.47</v>
      </c>
      <c r="W43" s="196">
        <v>42222</v>
      </c>
      <c r="X43" s="13">
        <v>124.37</v>
      </c>
      <c r="Y43" s="13">
        <v>124.64</v>
      </c>
      <c r="Z43" s="13">
        <v>121.8</v>
      </c>
      <c r="AA43" s="13">
        <v>122.04</v>
      </c>
      <c r="AB43" s="140">
        <v>3014900</v>
      </c>
      <c r="AC43" s="13">
        <v>121.51</v>
      </c>
      <c r="AD43" s="2">
        <f t="shared" si="0"/>
        <v>2.8400000000000034</v>
      </c>
      <c r="AE43" s="201">
        <f t="shared" si="1"/>
        <v>-1.5236242807358691E-2</v>
      </c>
    </row>
    <row r="44" spans="15:31" x14ac:dyDescent="0.25">
      <c r="O44" s="128">
        <v>1.08</v>
      </c>
      <c r="P44" s="128">
        <f t="shared" si="2"/>
        <v>128.3364</v>
      </c>
      <c r="Q44" s="49"/>
      <c r="T44" s="138" t="s">
        <v>128</v>
      </c>
      <c r="U44" s="133" t="s">
        <v>341</v>
      </c>
      <c r="W44" s="196">
        <v>42221</v>
      </c>
      <c r="X44" s="13">
        <v>121.76</v>
      </c>
      <c r="Y44" s="13">
        <v>124.24</v>
      </c>
      <c r="Z44" s="13">
        <v>121.76</v>
      </c>
      <c r="AA44" s="13">
        <v>123.92</v>
      </c>
      <c r="AB44" s="140">
        <v>3831900</v>
      </c>
      <c r="AC44" s="13">
        <v>123.39</v>
      </c>
      <c r="AD44" s="2">
        <f t="shared" si="0"/>
        <v>2.4799999999999898</v>
      </c>
      <c r="AE44" s="201">
        <f t="shared" si="1"/>
        <v>2.5515292553191626E-2</v>
      </c>
    </row>
    <row r="45" spans="15:31" x14ac:dyDescent="0.25">
      <c r="O45" s="128">
        <v>1.07</v>
      </c>
      <c r="P45" s="128">
        <f t="shared" si="2"/>
        <v>127.1481</v>
      </c>
      <c r="Q45" s="128"/>
      <c r="T45" s="138" t="s">
        <v>129</v>
      </c>
      <c r="U45" s="133" t="s">
        <v>342</v>
      </c>
      <c r="W45" s="196">
        <v>42220</v>
      </c>
      <c r="X45" s="13">
        <v>121.58</v>
      </c>
      <c r="Y45" s="13">
        <v>121.63</v>
      </c>
      <c r="Z45" s="13">
        <v>120.23</v>
      </c>
      <c r="AA45" s="13">
        <v>120.84</v>
      </c>
      <c r="AB45" s="140">
        <v>2058200</v>
      </c>
      <c r="AC45" s="13">
        <v>120.32</v>
      </c>
      <c r="AD45" s="2">
        <f t="shared" si="0"/>
        <v>1.3999999999999915</v>
      </c>
      <c r="AE45" s="201">
        <f t="shared" si="1"/>
        <v>-4.1538589349510158E-4</v>
      </c>
    </row>
    <row r="46" spans="15:31" x14ac:dyDescent="0.25">
      <c r="O46" s="128">
        <v>1.06</v>
      </c>
      <c r="P46" s="128">
        <f t="shared" si="2"/>
        <v>125.9598</v>
      </c>
      <c r="Q46" s="128"/>
      <c r="T46" s="138" t="s">
        <v>130</v>
      </c>
      <c r="U46" s="133">
        <v>147.1</v>
      </c>
      <c r="W46" s="196">
        <v>42219</v>
      </c>
      <c r="X46" s="13">
        <v>121.61</v>
      </c>
      <c r="Y46" s="13">
        <v>122.17</v>
      </c>
      <c r="Z46" s="13">
        <v>120.14</v>
      </c>
      <c r="AA46" s="13">
        <v>120.89</v>
      </c>
      <c r="AB46" s="140">
        <v>2541300</v>
      </c>
      <c r="AC46" s="13">
        <v>120.37</v>
      </c>
      <c r="AD46" s="2">
        <f t="shared" si="0"/>
        <v>2.0300000000000011</v>
      </c>
      <c r="AE46" s="201">
        <f t="shared" si="1"/>
        <v>-4.2190602250165021E-3</v>
      </c>
    </row>
    <row r="47" spans="15:31" x14ac:dyDescent="0.25">
      <c r="O47" s="128">
        <v>1.05</v>
      </c>
      <c r="P47" s="128">
        <f t="shared" si="2"/>
        <v>124.7715</v>
      </c>
      <c r="Q47" s="128"/>
      <c r="T47" s="138" t="s">
        <v>131</v>
      </c>
      <c r="U47" s="133">
        <v>0.73835899999999999</v>
      </c>
      <c r="W47" s="196">
        <v>42216</v>
      </c>
      <c r="X47" s="13">
        <v>120.47</v>
      </c>
      <c r="Y47" s="13">
        <v>122.72</v>
      </c>
      <c r="Z47" s="13">
        <v>120.47</v>
      </c>
      <c r="AA47" s="13">
        <v>121.4</v>
      </c>
      <c r="AB47" s="140">
        <v>3593000</v>
      </c>
      <c r="AC47" s="13">
        <v>120.88</v>
      </c>
      <c r="AD47" s="2">
        <f t="shared" si="0"/>
        <v>2.25</v>
      </c>
      <c r="AE47" s="201">
        <f t="shared" si="1"/>
        <v>6.9976674441851738E-3</v>
      </c>
    </row>
    <row r="48" spans="15:31" x14ac:dyDescent="0.25">
      <c r="O48" s="128">
        <v>1.04</v>
      </c>
      <c r="P48" s="128">
        <f t="shared" si="2"/>
        <v>123.58320000000001</v>
      </c>
      <c r="Q48" s="128"/>
      <c r="T48" s="138" t="s">
        <v>132</v>
      </c>
      <c r="U48" s="133" t="s">
        <v>343</v>
      </c>
      <c r="W48" s="196">
        <v>42215</v>
      </c>
      <c r="X48" s="13">
        <v>121.14</v>
      </c>
      <c r="Y48" s="13">
        <v>121.92</v>
      </c>
      <c r="Z48" s="13">
        <v>119.55</v>
      </c>
      <c r="AA48" s="13">
        <v>120.56</v>
      </c>
      <c r="AB48" s="140">
        <v>3732400</v>
      </c>
      <c r="AC48" s="13">
        <v>120.04</v>
      </c>
      <c r="AD48" s="2">
        <f t="shared" si="0"/>
        <v>2.3700000000000045</v>
      </c>
      <c r="AE48" s="201">
        <f t="shared" si="1"/>
        <v>-7.9338842975206214E-3</v>
      </c>
    </row>
    <row r="49" spans="15:31" x14ac:dyDescent="0.25">
      <c r="O49" s="128">
        <v>1.03</v>
      </c>
      <c r="P49" s="128">
        <f t="shared" si="2"/>
        <v>122.39490000000001</v>
      </c>
      <c r="Q49" s="128"/>
      <c r="T49" s="138"/>
      <c r="U49" s="133"/>
      <c r="W49" s="196">
        <v>42214</v>
      </c>
      <c r="X49" s="13">
        <v>121.82</v>
      </c>
      <c r="Y49" s="13">
        <v>122.11</v>
      </c>
      <c r="Z49" s="13">
        <v>120.62</v>
      </c>
      <c r="AA49" s="13">
        <v>121.52</v>
      </c>
      <c r="AB49" s="140">
        <v>3924400</v>
      </c>
      <c r="AC49" s="13">
        <v>121</v>
      </c>
      <c r="AD49" s="2">
        <f t="shared" si="0"/>
        <v>1.4899999999999949</v>
      </c>
      <c r="AE49" s="201">
        <f t="shared" si="1"/>
        <v>0</v>
      </c>
    </row>
    <row r="50" spans="15:31" x14ac:dyDescent="0.25">
      <c r="O50" s="128">
        <v>1.02</v>
      </c>
      <c r="P50" s="128">
        <f t="shared" si="2"/>
        <v>121.20659999999999</v>
      </c>
      <c r="Q50" s="128"/>
      <c r="T50" s="138" t="s">
        <v>133</v>
      </c>
      <c r="U50" s="133" t="s">
        <v>344</v>
      </c>
      <c r="W50" s="196">
        <v>42213</v>
      </c>
      <c r="X50" s="13">
        <v>118.74</v>
      </c>
      <c r="Y50" s="13">
        <v>121.57</v>
      </c>
      <c r="Z50" s="13">
        <v>118.5</v>
      </c>
      <c r="AA50" s="13">
        <v>121.52</v>
      </c>
      <c r="AB50" s="140">
        <v>5216900</v>
      </c>
      <c r="AC50" s="13">
        <v>121</v>
      </c>
      <c r="AD50" s="2">
        <f t="shared" si="0"/>
        <v>3.0699999999999932</v>
      </c>
      <c r="AE50" s="201">
        <f t="shared" si="1"/>
        <v>3.0927835051546282E-2</v>
      </c>
    </row>
    <row r="51" spans="15:31" x14ac:dyDescent="0.25">
      <c r="O51" s="128">
        <v>1.01</v>
      </c>
      <c r="P51" s="128">
        <f t="shared" si="2"/>
        <v>120.0183</v>
      </c>
      <c r="Q51" s="128"/>
      <c r="T51" s="138" t="s">
        <v>134</v>
      </c>
      <c r="U51" s="133" t="s">
        <v>345</v>
      </c>
      <c r="W51" s="196">
        <v>42212</v>
      </c>
      <c r="X51" s="13">
        <v>117.88</v>
      </c>
      <c r="Y51" s="13">
        <v>118.09</v>
      </c>
      <c r="Z51" s="13">
        <v>116.66</v>
      </c>
      <c r="AA51" s="13">
        <v>117.88</v>
      </c>
      <c r="AB51" s="140">
        <v>3752300</v>
      </c>
      <c r="AC51" s="13">
        <v>117.37</v>
      </c>
      <c r="AD51" s="2">
        <f t="shared" si="0"/>
        <v>1.4300000000000068</v>
      </c>
      <c r="AE51" s="201">
        <f t="shared" si="1"/>
        <v>-5.1094268926166198E-4</v>
      </c>
    </row>
    <row r="52" spans="15:31" x14ac:dyDescent="0.25">
      <c r="O52" s="128">
        <v>1</v>
      </c>
      <c r="P52" s="128">
        <f t="shared" si="2"/>
        <v>118.83</v>
      </c>
      <c r="Q52" s="128"/>
      <c r="T52" s="138" t="s">
        <v>135</v>
      </c>
      <c r="U52" s="135">
        <v>3521569</v>
      </c>
      <c r="W52" s="196">
        <v>42209</v>
      </c>
      <c r="X52" s="13">
        <v>119.12</v>
      </c>
      <c r="Y52" s="13">
        <v>119.72</v>
      </c>
      <c r="Z52" s="13">
        <v>117.58</v>
      </c>
      <c r="AA52" s="13">
        <v>117.94</v>
      </c>
      <c r="AB52" s="140">
        <v>3840600</v>
      </c>
      <c r="AC52" s="13">
        <v>117.43</v>
      </c>
      <c r="AD52" s="2">
        <f t="shared" si="0"/>
        <v>2.1400000000000006</v>
      </c>
      <c r="AE52" s="201">
        <f t="shared" si="1"/>
        <v>-1.1698367278235922E-2</v>
      </c>
    </row>
    <row r="53" spans="15:31" x14ac:dyDescent="0.25">
      <c r="O53" s="128">
        <v>0.99</v>
      </c>
      <c r="P53" s="128">
        <f t="shared" si="2"/>
        <v>117.6417</v>
      </c>
      <c r="Q53" s="128"/>
      <c r="T53" s="138" t="s">
        <v>140</v>
      </c>
      <c r="U53" s="135">
        <v>4270450</v>
      </c>
      <c r="W53" s="196">
        <v>42208</v>
      </c>
      <c r="X53" s="13">
        <v>121.63</v>
      </c>
      <c r="Y53" s="13">
        <v>121.68</v>
      </c>
      <c r="Z53" s="13">
        <v>118.76</v>
      </c>
      <c r="AA53" s="13">
        <v>119.33</v>
      </c>
      <c r="AB53" s="140">
        <v>4896100</v>
      </c>
      <c r="AC53" s="13">
        <v>118.82</v>
      </c>
      <c r="AD53" s="2">
        <f t="shared" si="0"/>
        <v>2.9200000000000017</v>
      </c>
      <c r="AE53" s="201">
        <f t="shared" si="1"/>
        <v>-1.0575401781996896E-2</v>
      </c>
    </row>
    <row r="54" spans="15:31" x14ac:dyDescent="0.25">
      <c r="O54" s="128">
        <v>0.98</v>
      </c>
      <c r="P54" s="128">
        <f t="shared" si="2"/>
        <v>116.4534</v>
      </c>
      <c r="Q54" s="128"/>
      <c r="T54" s="138" t="s">
        <v>136</v>
      </c>
      <c r="U54" s="133" t="s">
        <v>346</v>
      </c>
      <c r="W54" s="196">
        <v>42207</v>
      </c>
      <c r="X54" s="13">
        <v>120.97</v>
      </c>
      <c r="Y54" s="13">
        <v>121.24</v>
      </c>
      <c r="Z54" s="13">
        <v>120.08</v>
      </c>
      <c r="AA54" s="13">
        <v>120.61</v>
      </c>
      <c r="AB54" s="140">
        <v>3384700</v>
      </c>
      <c r="AC54" s="13">
        <v>120.09</v>
      </c>
      <c r="AD54" s="2">
        <f t="shared" si="0"/>
        <v>1.1599999999999966</v>
      </c>
      <c r="AE54" s="201">
        <f t="shared" si="1"/>
        <v>-2.0774472328403126E-3</v>
      </c>
    </row>
    <row r="55" spans="15:31" x14ac:dyDescent="0.25">
      <c r="O55" s="128">
        <v>0.97</v>
      </c>
      <c r="P55" s="128">
        <f t="shared" si="2"/>
        <v>115.26509999999999</v>
      </c>
      <c r="Q55" s="128"/>
      <c r="T55" s="138" t="s">
        <v>141</v>
      </c>
      <c r="U55" s="133">
        <v>18.899999999999999</v>
      </c>
      <c r="W55" s="196">
        <v>42206</v>
      </c>
      <c r="X55" s="13">
        <v>122.57</v>
      </c>
      <c r="Y55" s="13">
        <v>122.72</v>
      </c>
      <c r="Z55" s="13">
        <v>120.34</v>
      </c>
      <c r="AA55" s="13">
        <v>120.86</v>
      </c>
      <c r="AB55" s="140">
        <v>4239100</v>
      </c>
      <c r="AC55" s="13">
        <v>120.34</v>
      </c>
      <c r="AD55" s="2">
        <f t="shared" si="0"/>
        <v>2.3799999999999955</v>
      </c>
      <c r="AE55" s="201">
        <f t="shared" si="1"/>
        <v>-1.4575827055355428E-2</v>
      </c>
    </row>
    <row r="56" spans="15:31" x14ac:dyDescent="0.25">
      <c r="O56" s="128">
        <v>0.96</v>
      </c>
      <c r="P56" s="128">
        <f t="shared" si="2"/>
        <v>114.07679999999999</v>
      </c>
      <c r="Q56" s="128"/>
      <c r="T56" s="138" t="s">
        <v>142</v>
      </c>
      <c r="U56" s="133">
        <v>6.29</v>
      </c>
      <c r="W56" s="196">
        <v>42205</v>
      </c>
      <c r="X56" s="13">
        <v>124.05</v>
      </c>
      <c r="Y56" s="13">
        <v>124.23</v>
      </c>
      <c r="Z56" s="13">
        <v>122.33</v>
      </c>
      <c r="AA56" s="13">
        <v>122.65</v>
      </c>
      <c r="AB56" s="140">
        <v>3199700</v>
      </c>
      <c r="AC56" s="13">
        <v>122.12</v>
      </c>
      <c r="AD56" s="2">
        <f t="shared" si="0"/>
        <v>1.9000000000000057</v>
      </c>
      <c r="AE56" s="201">
        <f t="shared" si="1"/>
        <v>-9.730781706130287E-3</v>
      </c>
    </row>
    <row r="57" spans="15:31" x14ac:dyDescent="0.25">
      <c r="O57" s="128">
        <v>0.95</v>
      </c>
      <c r="P57" s="128">
        <f t="shared" si="2"/>
        <v>112.88849999999999</v>
      </c>
      <c r="Q57" s="128"/>
      <c r="T57" s="138" t="s">
        <v>137</v>
      </c>
      <c r="U57" s="133" t="s">
        <v>347</v>
      </c>
      <c r="W57" s="196">
        <v>42202</v>
      </c>
      <c r="X57" s="13">
        <v>124.7</v>
      </c>
      <c r="Y57" s="13">
        <v>124.98</v>
      </c>
      <c r="Z57" s="13">
        <v>123.7</v>
      </c>
      <c r="AA57" s="13">
        <v>123.85</v>
      </c>
      <c r="AB57" s="140">
        <v>3702700</v>
      </c>
      <c r="AC57" s="13">
        <v>123.32</v>
      </c>
      <c r="AD57" s="2">
        <f t="shared" si="0"/>
        <v>1.2800000000000011</v>
      </c>
      <c r="AE57" s="201">
        <f t="shared" si="1"/>
        <v>-8.6019776509366208E-3</v>
      </c>
    </row>
    <row r="58" spans="15:31" x14ac:dyDescent="0.25">
      <c r="O58" s="128">
        <v>0.94</v>
      </c>
      <c r="P58" s="128">
        <f t="shared" si="2"/>
        <v>111.7002</v>
      </c>
      <c r="Q58" s="128"/>
      <c r="W58" s="196">
        <v>42201</v>
      </c>
      <c r="X58" s="13">
        <v>125.42</v>
      </c>
      <c r="Y58" s="13">
        <v>125.5</v>
      </c>
      <c r="Z58" s="13">
        <v>122.1</v>
      </c>
      <c r="AA58" s="13">
        <v>124.93</v>
      </c>
      <c r="AB58" s="140">
        <v>7216600</v>
      </c>
      <c r="AC58" s="13">
        <v>124.39</v>
      </c>
      <c r="AD58" s="2">
        <f t="shared" si="0"/>
        <v>3.4000000000000057</v>
      </c>
      <c r="AE58" s="201">
        <f t="shared" si="1"/>
        <v>-7.4210022342802162E-3</v>
      </c>
    </row>
    <row r="59" spans="15:31" x14ac:dyDescent="0.25">
      <c r="O59" s="128">
        <v>0.93</v>
      </c>
      <c r="P59" s="128">
        <f t="shared" si="2"/>
        <v>110.5119</v>
      </c>
      <c r="Q59" s="128"/>
      <c r="W59" s="196">
        <v>42200</v>
      </c>
      <c r="X59" s="13">
        <v>124.95</v>
      </c>
      <c r="Y59" s="13">
        <v>126.05</v>
      </c>
      <c r="Z59" s="13">
        <v>123.81</v>
      </c>
      <c r="AA59" s="13">
        <v>125.86</v>
      </c>
      <c r="AB59" s="140">
        <v>5067300</v>
      </c>
      <c r="AC59" s="13">
        <v>125.32</v>
      </c>
      <c r="AD59" s="2">
        <f t="shared" si="0"/>
        <v>2.2399999999999949</v>
      </c>
      <c r="AE59" s="201">
        <f t="shared" si="1"/>
        <v>6.9098505543949695E-3</v>
      </c>
    </row>
    <row r="60" spans="15:31" x14ac:dyDescent="0.25">
      <c r="O60" s="128">
        <v>0.92</v>
      </c>
      <c r="P60" s="128">
        <f t="shared" si="2"/>
        <v>109.3236</v>
      </c>
      <c r="Q60" s="128"/>
      <c r="W60" s="196">
        <v>42199</v>
      </c>
      <c r="X60" s="13">
        <v>122.18</v>
      </c>
      <c r="Y60" s="13">
        <v>125.2</v>
      </c>
      <c r="Z60" s="13">
        <v>122</v>
      </c>
      <c r="AA60" s="13">
        <v>125</v>
      </c>
      <c r="AB60" s="140">
        <v>4192400</v>
      </c>
      <c r="AC60" s="13">
        <v>124.46</v>
      </c>
      <c r="AD60" s="2">
        <f t="shared" si="0"/>
        <v>3.2000000000000028</v>
      </c>
      <c r="AE60" s="201">
        <f t="shared" si="1"/>
        <v>2.0833333333333259E-2</v>
      </c>
    </row>
    <row r="61" spans="15:31" x14ac:dyDescent="0.25">
      <c r="O61" s="128">
        <v>0.91</v>
      </c>
      <c r="P61" s="128">
        <f t="shared" si="2"/>
        <v>108.1353</v>
      </c>
      <c r="Q61" s="128"/>
      <c r="W61" s="196">
        <v>42198</v>
      </c>
      <c r="X61" s="13">
        <v>123.1</v>
      </c>
      <c r="Y61" s="13">
        <v>123.75</v>
      </c>
      <c r="Z61" s="13">
        <v>121.81</v>
      </c>
      <c r="AA61" s="13">
        <v>122.45</v>
      </c>
      <c r="AB61" s="140">
        <v>3766900</v>
      </c>
      <c r="AC61" s="13">
        <v>121.92</v>
      </c>
      <c r="AD61" s="2">
        <f t="shared" si="0"/>
        <v>1.9399999999999977</v>
      </c>
      <c r="AE61" s="201">
        <f t="shared" si="1"/>
        <v>2.4666995559941007E-3</v>
      </c>
    </row>
    <row r="62" spans="15:31" x14ac:dyDescent="0.25">
      <c r="O62" s="128">
        <v>0.9</v>
      </c>
      <c r="P62" s="128">
        <f t="shared" si="2"/>
        <v>106.947</v>
      </c>
      <c r="Q62" s="128"/>
      <c r="W62" s="196">
        <v>42195</v>
      </c>
      <c r="X62" s="13">
        <v>120.99</v>
      </c>
      <c r="Y62" s="13">
        <v>122.75</v>
      </c>
      <c r="Z62" s="13">
        <v>120.7</v>
      </c>
      <c r="AA62" s="13">
        <v>122.15</v>
      </c>
      <c r="AB62" s="140">
        <v>4033500</v>
      </c>
      <c r="AC62" s="13">
        <v>121.62</v>
      </c>
      <c r="AD62" s="2">
        <f t="shared" si="0"/>
        <v>2.0499999999999972</v>
      </c>
      <c r="AE62" s="201">
        <f t="shared" si="1"/>
        <v>2.3478919464781756E-2</v>
      </c>
    </row>
    <row r="63" spans="15:31" x14ac:dyDescent="0.25">
      <c r="O63" s="49"/>
      <c r="W63" s="196">
        <v>42194</v>
      </c>
      <c r="X63" s="13">
        <v>120.04</v>
      </c>
      <c r="Y63" s="13">
        <v>120.56</v>
      </c>
      <c r="Z63" s="13">
        <v>119.31</v>
      </c>
      <c r="AA63" s="13">
        <v>119.34</v>
      </c>
      <c r="AB63" s="140">
        <v>3315600</v>
      </c>
      <c r="AC63" s="13">
        <v>118.83</v>
      </c>
      <c r="AD63" s="2">
        <f t="shared" si="0"/>
        <v>1.25</v>
      </c>
      <c r="AE63" s="201">
        <f t="shared" si="1"/>
        <v>4.7349285533102581E-3</v>
      </c>
    </row>
    <row r="64" spans="15:31" x14ac:dyDescent="0.25">
      <c r="O64" s="49"/>
      <c r="W64" s="196">
        <v>42193</v>
      </c>
      <c r="X64" s="13">
        <v>119.05</v>
      </c>
      <c r="Y64" s="13">
        <v>119.99</v>
      </c>
      <c r="Z64" s="13">
        <v>118.4</v>
      </c>
      <c r="AA64" s="13">
        <v>118.78</v>
      </c>
      <c r="AB64" s="140">
        <v>4009800</v>
      </c>
      <c r="AC64" s="13">
        <v>118.27</v>
      </c>
      <c r="AD64" s="2">
        <f t="shared" si="0"/>
        <v>1.5899999999999892</v>
      </c>
      <c r="AE64" s="201">
        <f t="shared" si="1"/>
        <v>-1.5892827425528444E-2</v>
      </c>
    </row>
    <row r="65" spans="23:31" x14ac:dyDescent="0.25">
      <c r="W65" s="196">
        <v>42192</v>
      </c>
      <c r="X65" s="13">
        <v>122.36</v>
      </c>
      <c r="Y65" s="13">
        <v>122.8</v>
      </c>
      <c r="Z65" s="13">
        <v>117.81</v>
      </c>
      <c r="AA65" s="13">
        <v>120.7</v>
      </c>
      <c r="AB65" s="140">
        <v>6476200</v>
      </c>
      <c r="AC65" s="13">
        <v>120.18</v>
      </c>
      <c r="AD65" s="2">
        <f t="shared" si="0"/>
        <v>4.9899999999999949</v>
      </c>
      <c r="AE65" s="201">
        <f t="shared" si="1"/>
        <v>-1.192140097015526E-2</v>
      </c>
    </row>
    <row r="66" spans="23:31" x14ac:dyDescent="0.25">
      <c r="W66" s="196">
        <v>42191</v>
      </c>
      <c r="X66" s="13">
        <v>119.6</v>
      </c>
      <c r="Y66" s="13">
        <v>123.1</v>
      </c>
      <c r="Z66" s="13">
        <v>119.26</v>
      </c>
      <c r="AA66" s="13">
        <v>122.16</v>
      </c>
      <c r="AB66" s="140">
        <v>6522800</v>
      </c>
      <c r="AC66" s="13">
        <v>121.63</v>
      </c>
      <c r="AD66" s="2">
        <f t="shared" si="0"/>
        <v>3.8399999999999892</v>
      </c>
      <c r="AE66" s="201">
        <f t="shared" si="1"/>
        <v>2.8031989446779537E-3</v>
      </c>
    </row>
    <row r="67" spans="23:31" x14ac:dyDescent="0.25">
      <c r="W67" s="196">
        <v>42187</v>
      </c>
      <c r="X67" s="13">
        <v>123.82</v>
      </c>
      <c r="Y67" s="13">
        <v>123.88</v>
      </c>
      <c r="Z67" s="13">
        <v>121.02</v>
      </c>
      <c r="AA67" s="13">
        <v>121.81</v>
      </c>
      <c r="AB67" s="140">
        <v>3682300</v>
      </c>
      <c r="AC67" s="13">
        <v>121.29</v>
      </c>
      <c r="AD67" s="2">
        <f t="shared" ref="AD67:AD69" si="3">Y67-Z67</f>
        <v>2.8599999999999994</v>
      </c>
      <c r="AE67" s="201">
        <f t="shared" ref="AE67:AE69" si="4">AC67/AC68-1</f>
        <v>-1.2698412698412653E-2</v>
      </c>
    </row>
    <row r="68" spans="23:31" x14ac:dyDescent="0.25">
      <c r="W68" s="196">
        <v>42186</v>
      </c>
      <c r="X68" s="13">
        <v>122.95</v>
      </c>
      <c r="Y68" s="13">
        <v>123.65</v>
      </c>
      <c r="Z68" s="13">
        <v>122.22</v>
      </c>
      <c r="AA68" s="13">
        <v>123.38</v>
      </c>
      <c r="AB68" s="140">
        <v>3269300</v>
      </c>
      <c r="AC68" s="13">
        <v>122.85</v>
      </c>
      <c r="AD68" s="2">
        <f t="shared" si="3"/>
        <v>1.4300000000000068</v>
      </c>
      <c r="AE68" s="201" t="e">
        <f t="shared" si="4"/>
        <v>#DIV/0!</v>
      </c>
    </row>
    <row r="69" spans="23:31" x14ac:dyDescent="0.25">
      <c r="W69" s="13" t="s">
        <v>153</v>
      </c>
      <c r="X69" s="13"/>
      <c r="Y69" s="13"/>
      <c r="Z69" s="13"/>
      <c r="AA69" s="13"/>
      <c r="AB69" s="13"/>
      <c r="AC69" s="13"/>
      <c r="AD69" s="2">
        <f t="shared" si="3"/>
        <v>0</v>
      </c>
      <c r="AE69" s="201" t="e">
        <f t="shared" si="4"/>
        <v>#DIV/0!</v>
      </c>
    </row>
  </sheetData>
  <mergeCells count="1">
    <mergeCell ref="O41:P41"/>
  </mergeCells>
  <conditionalFormatting sqref="Q7">
    <cfRule type="expression" dxfId="7" priority="7">
      <formula>Q7&gt;0</formula>
    </cfRule>
    <cfRule type="expression" dxfId="6" priority="8">
      <formula>Q7&lt;0</formula>
    </cfRule>
  </conditionalFormatting>
  <conditionalFormatting sqref="O42:O62">
    <cfRule type="colorScale" priority="5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P42:P62">
    <cfRule type="colorScale" priority="4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Q45:Q62">
    <cfRule type="colorScale" priority="3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AD1:AD69">
    <cfRule type="dataBar" priority="2">
      <dataBar>
        <cfvo type="min"/>
        <cfvo type="max"/>
        <color rgb="FFFF555A"/>
      </dataBar>
      <extLst>
        <ext xmlns:x14="http://schemas.microsoft.com/office/spreadsheetml/2009/9/main" uri="{B025F937-C7B1-47D3-B67F-A62EFF666E3E}">
          <x14:id>{058FB563-26FA-48C1-8085-48C235143D73}</x14:id>
        </ext>
      </extLst>
    </cfRule>
  </conditionalFormatting>
  <conditionalFormatting sqref="AE1:AE69">
    <cfRule type="iconSet" priority="1">
      <iconSet iconSet="3Arrows">
        <cfvo type="percent" val="0"/>
        <cfvo type="num" val="0"/>
        <cfvo type="num" val="0"/>
      </iconSet>
    </cfRule>
  </conditionalFormatting>
  <hyperlinks>
    <hyperlink ref="A3" location="ACTIVE!A1" display="Back"/>
  </hyperlinks>
  <pageMargins left="0.7" right="0.7" top="0.75" bottom="0.75" header="0.3" footer="0.3"/>
  <drawing r:id="rId1"/>
  <extLst>
    <ext xmlns:x14="http://schemas.microsoft.com/office/spreadsheetml/2009/9/main" uri="{78C0D931-6437-407d-A8EE-F0AAD7539E65}">
      <x14:conditionalFormattings>
        <x14:conditionalFormatting xmlns:xm="http://schemas.microsoft.com/office/excel/2006/main">
          <x14:cfRule type="dataBar" id="{058FB563-26FA-48C1-8085-48C235143D73}">
            <x14:dataBar minLength="0" maxLength="100" border="1" negativeBarBorderColorSameAsPositive="0">
              <x14:cfvo type="autoMin"/>
              <x14:cfvo type="autoMax"/>
              <x14:borderColor rgb="FFFF555A"/>
              <x14:negativeFillColor rgb="FFFF0000"/>
              <x14:negativeBorderColor rgb="FFFF0000"/>
              <x14:axisColor rgb="FF000000"/>
            </x14:dataBar>
          </x14:cfRule>
          <xm:sqref>AD1:AD69</xm:sqref>
        </x14:conditionalFormatting>
      </x14:conditionalFormattings>
    </ext>
  </extLst>
</worksheet>
</file>

<file path=xl/worksheets/sheet2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9"/>
  <dimension ref="A1:AE68"/>
  <sheetViews>
    <sheetView workbookViewId="0">
      <pane ySplit="1" topLeftCell="A2" activePane="bottomLeft" state="frozen"/>
      <selection activeCell="A2" sqref="A2"/>
      <selection pane="bottomLeft" activeCell="A3" sqref="A3"/>
    </sheetView>
  </sheetViews>
  <sheetFormatPr defaultRowHeight="15" x14ac:dyDescent="0.25"/>
  <cols>
    <col min="4" max="6" width="9.140625" style="2"/>
    <col min="11" max="11" width="9.140625" style="2"/>
    <col min="18" max="18" width="9.140625" style="49"/>
    <col min="20" max="20" width="18.5703125" bestFit="1" customWidth="1"/>
    <col min="21" max="21" width="35.42578125" bestFit="1" customWidth="1"/>
    <col min="23" max="23" width="10" customWidth="1"/>
    <col min="24" max="27" width="7" bestFit="1" customWidth="1"/>
    <col min="28" max="28" width="10.140625" bestFit="1" customWidth="1"/>
    <col min="29" max="29" width="10.28515625" bestFit="1" customWidth="1"/>
  </cols>
  <sheetData>
    <row r="1" spans="1:31" s="15" customFormat="1" x14ac:dyDescent="0.25">
      <c r="A1" s="15" t="s">
        <v>1</v>
      </c>
      <c r="B1" s="15" t="s">
        <v>2</v>
      </c>
      <c r="C1" s="15" t="s">
        <v>4</v>
      </c>
      <c r="D1" s="26" t="s">
        <v>5</v>
      </c>
      <c r="E1" s="26" t="s">
        <v>116</v>
      </c>
      <c r="F1" s="26" t="s">
        <v>60</v>
      </c>
      <c r="G1" s="15" t="s">
        <v>3</v>
      </c>
      <c r="H1" s="15" t="s">
        <v>6</v>
      </c>
      <c r="I1" s="15" t="s">
        <v>7</v>
      </c>
      <c r="J1" s="15" t="s">
        <v>117</v>
      </c>
      <c r="K1" s="26" t="s">
        <v>61</v>
      </c>
      <c r="L1" s="15" t="s">
        <v>82</v>
      </c>
      <c r="M1" s="15" t="s">
        <v>38</v>
      </c>
      <c r="R1" s="48"/>
      <c r="T1" s="15" t="s">
        <v>72</v>
      </c>
      <c r="W1" s="138" t="s">
        <v>145</v>
      </c>
      <c r="X1" s="138" t="s">
        <v>146</v>
      </c>
      <c r="Y1" s="138" t="s">
        <v>147</v>
      </c>
      <c r="Z1" s="138" t="s">
        <v>148</v>
      </c>
      <c r="AA1" s="138" t="s">
        <v>149</v>
      </c>
      <c r="AB1" s="138" t="s">
        <v>150</v>
      </c>
      <c r="AC1" s="138" t="s">
        <v>151</v>
      </c>
      <c r="AD1" s="15" t="s">
        <v>221</v>
      </c>
      <c r="AE1" s="15" t="s">
        <v>223</v>
      </c>
    </row>
    <row r="2" spans="1:31" x14ac:dyDescent="0.25">
      <c r="A2" s="6" t="s">
        <v>62</v>
      </c>
      <c r="B2" s="1">
        <v>42222</v>
      </c>
      <c r="C2">
        <v>5</v>
      </c>
      <c r="D2" s="2">
        <v>320</v>
      </c>
      <c r="E2" s="2">
        <v>0</v>
      </c>
      <c r="F2" s="2">
        <f>C2*D2 + E2</f>
        <v>1600</v>
      </c>
      <c r="G2" s="108">
        <v>42257</v>
      </c>
      <c r="H2" s="127">
        <v>5</v>
      </c>
      <c r="I2" s="123">
        <v>303.60000000000002</v>
      </c>
      <c r="J2" s="123">
        <v>0.03</v>
      </c>
      <c r="K2" s="123">
        <f>H2*I2-J2</f>
        <v>1517.97</v>
      </c>
      <c r="L2" t="s">
        <v>86</v>
      </c>
      <c r="O2" s="15" t="s">
        <v>57</v>
      </c>
      <c r="Q2">
        <f>C8-H8</f>
        <v>15</v>
      </c>
      <c r="W2" s="196">
        <v>42278</v>
      </c>
      <c r="X2" s="13">
        <v>291.99</v>
      </c>
      <c r="Y2" s="13">
        <v>292.89</v>
      </c>
      <c r="Z2" s="13">
        <v>282.45</v>
      </c>
      <c r="AA2" s="13">
        <v>287.3</v>
      </c>
      <c r="AB2" s="140">
        <v>2861100</v>
      </c>
      <c r="AC2" s="13">
        <v>287.3</v>
      </c>
      <c r="AD2" s="2">
        <f>Y2-Z2</f>
        <v>10.439999999999998</v>
      </c>
      <c r="AE2" s="201">
        <f>AC2/AC3-1</f>
        <v>-1.5455261985538482E-2</v>
      </c>
    </row>
    <row r="3" spans="1:31" x14ac:dyDescent="0.25">
      <c r="A3" s="28" t="s">
        <v>75</v>
      </c>
      <c r="B3" s="108">
        <v>42247</v>
      </c>
      <c r="C3" s="122">
        <v>5</v>
      </c>
      <c r="D3" s="123">
        <v>298.7</v>
      </c>
      <c r="E3" s="123">
        <v>0</v>
      </c>
      <c r="F3" s="123">
        <f>C3*D3 + E3</f>
        <v>1493.5</v>
      </c>
      <c r="H3" s="104"/>
      <c r="O3" s="15" t="s">
        <v>58</v>
      </c>
      <c r="Q3" s="2">
        <f>(F8-K8-M8)/Q2</f>
        <v>303.03533333333331</v>
      </c>
      <c r="W3" s="196">
        <v>42277</v>
      </c>
      <c r="X3" s="13">
        <v>283.98</v>
      </c>
      <c r="Y3" s="13">
        <v>292</v>
      </c>
      <c r="Z3" s="13">
        <v>283.06</v>
      </c>
      <c r="AA3" s="13">
        <v>291.81</v>
      </c>
      <c r="AB3" s="140">
        <v>2911800</v>
      </c>
      <c r="AC3" s="13">
        <v>291.81</v>
      </c>
      <c r="AD3" s="2">
        <f t="shared" ref="AD3:AD66" si="0">Y3-Z3</f>
        <v>8.9399999999999977</v>
      </c>
      <c r="AE3" s="201">
        <f t="shared" ref="AE3:AE66" si="1">AC3/AC4-1</f>
        <v>4.8808539697372533E-2</v>
      </c>
    </row>
    <row r="4" spans="1:31" x14ac:dyDescent="0.25">
      <c r="B4" s="1">
        <v>42271</v>
      </c>
      <c r="C4">
        <v>10</v>
      </c>
      <c r="D4" s="2">
        <v>297</v>
      </c>
      <c r="E4" s="2">
        <v>0</v>
      </c>
      <c r="F4" s="3">
        <f>C4*D4 + E4</f>
        <v>2970</v>
      </c>
      <c r="H4" s="104"/>
      <c r="O4" s="15" t="s">
        <v>66</v>
      </c>
      <c r="Q4" s="78">
        <v>290.35000000000002</v>
      </c>
      <c r="T4" s="1">
        <v>42263</v>
      </c>
      <c r="U4" t="s">
        <v>186</v>
      </c>
      <c r="W4" s="196">
        <v>42276</v>
      </c>
      <c r="X4" s="13">
        <v>270.60000000000002</v>
      </c>
      <c r="Y4" s="13">
        <v>288.57</v>
      </c>
      <c r="Z4" s="13">
        <v>270.60000000000002</v>
      </c>
      <c r="AA4" s="13">
        <v>278.23</v>
      </c>
      <c r="AB4" s="140">
        <v>3809500</v>
      </c>
      <c r="AC4" s="13">
        <v>278.23</v>
      </c>
      <c r="AD4" s="2">
        <f t="shared" si="0"/>
        <v>17.96999999999997</v>
      </c>
      <c r="AE4" s="201">
        <f t="shared" si="1"/>
        <v>2.1852504774497072E-2</v>
      </c>
    </row>
    <row r="5" spans="1:31" x14ac:dyDescent="0.25">
      <c r="F5" s="3"/>
      <c r="O5" s="15" t="s">
        <v>67</v>
      </c>
      <c r="Q5" s="3">
        <f>Q4*Q2</f>
        <v>4355.25</v>
      </c>
      <c r="T5" s="1">
        <v>42265</v>
      </c>
      <c r="U5" t="s">
        <v>185</v>
      </c>
      <c r="W5" s="196">
        <v>42275</v>
      </c>
      <c r="X5" s="13">
        <v>282.54000000000002</v>
      </c>
      <c r="Y5" s="13">
        <v>284</v>
      </c>
      <c r="Z5" s="13">
        <v>267</v>
      </c>
      <c r="AA5" s="13">
        <v>272.27999999999997</v>
      </c>
      <c r="AB5" s="140">
        <v>4894500</v>
      </c>
      <c r="AC5" s="13">
        <v>272.27999999999997</v>
      </c>
      <c r="AD5" s="2">
        <f t="shared" si="0"/>
        <v>17</v>
      </c>
      <c r="AE5" s="201">
        <f t="shared" si="1"/>
        <v>-4.3927104182029053E-2</v>
      </c>
    </row>
    <row r="6" spans="1:31" x14ac:dyDescent="0.25">
      <c r="O6" s="15" t="s">
        <v>64</v>
      </c>
      <c r="Q6" s="2">
        <f>Q3*Q2</f>
        <v>4545.53</v>
      </c>
      <c r="W6" s="196">
        <v>42272</v>
      </c>
      <c r="X6" s="13">
        <v>298.77999999999997</v>
      </c>
      <c r="Y6" s="13">
        <v>298.77999999999997</v>
      </c>
      <c r="Z6" s="13">
        <v>280.32</v>
      </c>
      <c r="AA6" s="13">
        <v>284.79000000000002</v>
      </c>
      <c r="AB6" s="140">
        <v>3357600</v>
      </c>
      <c r="AC6" s="13">
        <v>284.79000000000002</v>
      </c>
      <c r="AD6" s="2">
        <f t="shared" si="0"/>
        <v>18.45999999999998</v>
      </c>
      <c r="AE6" s="201">
        <f t="shared" si="1"/>
        <v>-2.8053650046073408E-2</v>
      </c>
    </row>
    <row r="7" spans="1:31" x14ac:dyDescent="0.25">
      <c r="O7" s="15" t="s">
        <v>65</v>
      </c>
      <c r="Q7" s="2">
        <f>Q5-Q6</f>
        <v>-190.27999999999975</v>
      </c>
      <c r="R7" s="217" t="s">
        <v>237</v>
      </c>
      <c r="W7" s="196">
        <v>42271</v>
      </c>
      <c r="X7" s="13">
        <v>295.58</v>
      </c>
      <c r="Y7" s="13">
        <v>298.14999999999998</v>
      </c>
      <c r="Z7" s="13">
        <v>287.12</v>
      </c>
      <c r="AA7" s="13">
        <v>293.01</v>
      </c>
      <c r="AB7" s="140">
        <v>2651000</v>
      </c>
      <c r="AC7" s="13">
        <v>293.01</v>
      </c>
      <c r="AD7" s="2">
        <f t="shared" si="0"/>
        <v>11.029999999999973</v>
      </c>
      <c r="AE7" s="201">
        <f t="shared" si="1"/>
        <v>-1.78655225581551E-2</v>
      </c>
    </row>
    <row r="8" spans="1:31" x14ac:dyDescent="0.25">
      <c r="A8" s="47" t="s">
        <v>87</v>
      </c>
      <c r="B8" s="18"/>
      <c r="C8" s="18">
        <f>SUM(C2:C7)</f>
        <v>20</v>
      </c>
      <c r="D8" s="23"/>
      <c r="E8" s="23"/>
      <c r="F8" s="23">
        <f>SUM(F2:F7)</f>
        <v>6063.5</v>
      </c>
      <c r="G8" s="18"/>
      <c r="H8" s="105">
        <f>SUM(H2:H4)</f>
        <v>5</v>
      </c>
      <c r="I8" s="23"/>
      <c r="J8" s="23"/>
      <c r="K8" s="23">
        <f>SUM(K2:K4)</f>
        <v>1517.97</v>
      </c>
      <c r="L8" s="18"/>
      <c r="M8" s="18"/>
      <c r="W8" s="196">
        <v>42270</v>
      </c>
      <c r="X8" s="13">
        <v>299.27</v>
      </c>
      <c r="Y8" s="13">
        <v>303.79000000000002</v>
      </c>
      <c r="Z8" s="13">
        <v>296.3</v>
      </c>
      <c r="AA8" s="13">
        <v>298.33999999999997</v>
      </c>
      <c r="AB8" s="140">
        <v>1638200</v>
      </c>
      <c r="AC8" s="13">
        <v>298.33999999999997</v>
      </c>
      <c r="AD8" s="2">
        <f t="shared" si="0"/>
        <v>7.4900000000000091</v>
      </c>
      <c r="AE8" s="201">
        <f t="shared" si="1"/>
        <v>-2.4075436367284597E-3</v>
      </c>
    </row>
    <row r="9" spans="1:31" x14ac:dyDescent="0.25">
      <c r="T9" s="248">
        <v>42298</v>
      </c>
      <c r="U9" t="s">
        <v>257</v>
      </c>
      <c r="W9" s="196">
        <v>42269</v>
      </c>
      <c r="X9" s="13">
        <v>292.52</v>
      </c>
      <c r="Y9" s="13">
        <v>300</v>
      </c>
      <c r="Z9" s="13">
        <v>289</v>
      </c>
      <c r="AA9" s="13">
        <v>299.06</v>
      </c>
      <c r="AB9" s="140">
        <v>4278400</v>
      </c>
      <c r="AC9" s="13">
        <v>299.06</v>
      </c>
      <c r="AD9" s="2">
        <f t="shared" si="0"/>
        <v>11</v>
      </c>
      <c r="AE9" s="201">
        <f t="shared" si="1"/>
        <v>6.3938618925829527E-3</v>
      </c>
    </row>
    <row r="10" spans="1:31" x14ac:dyDescent="0.25">
      <c r="W10" s="196">
        <v>42268</v>
      </c>
      <c r="X10" s="13">
        <v>315.29000000000002</v>
      </c>
      <c r="Y10" s="13">
        <v>315.43</v>
      </c>
      <c r="Z10" s="13">
        <v>294.62</v>
      </c>
      <c r="AA10" s="13">
        <v>297.16000000000003</v>
      </c>
      <c r="AB10" s="140">
        <v>4149700</v>
      </c>
      <c r="AC10" s="13">
        <v>297.16000000000003</v>
      </c>
      <c r="AD10" s="2">
        <f t="shared" si="0"/>
        <v>20.810000000000002</v>
      </c>
      <c r="AE10" s="201">
        <f t="shared" si="1"/>
        <v>-5.5645596974608247E-2</v>
      </c>
    </row>
    <row r="11" spans="1:31" x14ac:dyDescent="0.25">
      <c r="W11" s="196">
        <v>42265</v>
      </c>
      <c r="X11" s="13">
        <v>321.06</v>
      </c>
      <c r="Y11" s="13">
        <v>324.10000000000002</v>
      </c>
      <c r="Z11" s="13">
        <v>313</v>
      </c>
      <c r="AA11" s="13">
        <v>314.67</v>
      </c>
      <c r="AB11" s="140">
        <v>4569000</v>
      </c>
      <c r="AC11" s="13">
        <v>314.67</v>
      </c>
      <c r="AD11" s="2">
        <f t="shared" si="0"/>
        <v>11.100000000000023</v>
      </c>
      <c r="AE11" s="201">
        <f t="shared" si="1"/>
        <v>-3.2677528435290482E-2</v>
      </c>
    </row>
    <row r="12" spans="1:31" x14ac:dyDescent="0.25">
      <c r="F12" s="3"/>
      <c r="W12" s="196">
        <v>42264</v>
      </c>
      <c r="X12" s="13">
        <v>321.19</v>
      </c>
      <c r="Y12" s="13">
        <v>330.54</v>
      </c>
      <c r="Z12" s="13">
        <v>318.38</v>
      </c>
      <c r="AA12" s="13">
        <v>325.3</v>
      </c>
      <c r="AB12" s="140">
        <v>2575300</v>
      </c>
      <c r="AC12" s="13">
        <v>325.3</v>
      </c>
      <c r="AD12" s="2">
        <f t="shared" si="0"/>
        <v>12.160000000000025</v>
      </c>
      <c r="AE12" s="201">
        <f t="shared" si="1"/>
        <v>1.7962198022280607E-2</v>
      </c>
    </row>
    <row r="13" spans="1:31" x14ac:dyDescent="0.25">
      <c r="F13" s="3"/>
      <c r="W13" s="196">
        <v>42263</v>
      </c>
      <c r="X13" s="13">
        <v>319.05</v>
      </c>
      <c r="Y13" s="13">
        <v>322.41000000000003</v>
      </c>
      <c r="Z13" s="13">
        <v>315.08</v>
      </c>
      <c r="AA13" s="13">
        <v>319.56</v>
      </c>
      <c r="AB13" s="140">
        <v>1984700</v>
      </c>
      <c r="AC13" s="13">
        <v>319.56</v>
      </c>
      <c r="AD13" s="2">
        <f t="shared" si="0"/>
        <v>7.3300000000000409</v>
      </c>
      <c r="AE13" s="201">
        <f t="shared" si="1"/>
        <v>-9.3791033577195204E-4</v>
      </c>
    </row>
    <row r="14" spans="1:31" x14ac:dyDescent="0.25">
      <c r="W14" s="196">
        <v>42262</v>
      </c>
      <c r="X14" s="13">
        <v>316.41000000000003</v>
      </c>
      <c r="Y14" s="13">
        <v>321.64999999999998</v>
      </c>
      <c r="Z14" s="13">
        <v>313.29000000000002</v>
      </c>
      <c r="AA14" s="13">
        <v>319.86</v>
      </c>
      <c r="AB14" s="140">
        <v>2058200</v>
      </c>
      <c r="AC14" s="13">
        <v>319.86</v>
      </c>
      <c r="AD14" s="2">
        <f t="shared" si="0"/>
        <v>8.3599999999999568</v>
      </c>
      <c r="AE14" s="201">
        <f t="shared" si="1"/>
        <v>1.147898681339532E-2</v>
      </c>
    </row>
    <row r="15" spans="1:31" x14ac:dyDescent="0.25">
      <c r="W15" s="196">
        <v>42261</v>
      </c>
      <c r="X15" s="13">
        <v>316.89</v>
      </c>
      <c r="Y15" s="13">
        <v>318.2</v>
      </c>
      <c r="Z15" s="13">
        <v>311.94</v>
      </c>
      <c r="AA15" s="13">
        <v>316.23</v>
      </c>
      <c r="AB15" s="140">
        <v>1811700</v>
      </c>
      <c r="AC15" s="13">
        <v>316.23</v>
      </c>
      <c r="AD15" s="2">
        <f t="shared" si="0"/>
        <v>6.2599999999999909</v>
      </c>
      <c r="AE15" s="201">
        <f t="shared" si="1"/>
        <v>2.7269556394076133E-3</v>
      </c>
    </row>
    <row r="16" spans="1:31" x14ac:dyDescent="0.25">
      <c r="W16" s="196">
        <v>42258</v>
      </c>
      <c r="X16" s="13">
        <v>310.67</v>
      </c>
      <c r="Y16" s="13">
        <v>315.5</v>
      </c>
      <c r="Z16" s="13">
        <v>307.20999999999998</v>
      </c>
      <c r="AA16" s="13">
        <v>315.37</v>
      </c>
      <c r="AB16" s="140">
        <v>1928100</v>
      </c>
      <c r="AC16" s="13">
        <v>315.37</v>
      </c>
      <c r="AD16" s="2">
        <f t="shared" si="0"/>
        <v>8.2900000000000205</v>
      </c>
      <c r="AE16" s="201">
        <f t="shared" si="1"/>
        <v>8.7966220971147369E-3</v>
      </c>
    </row>
    <row r="17" spans="3:31" x14ac:dyDescent="0.25">
      <c r="W17" s="196">
        <v>42257</v>
      </c>
      <c r="X17" s="13">
        <v>302.91000000000003</v>
      </c>
      <c r="Y17" s="13">
        <v>315.77</v>
      </c>
      <c r="Z17" s="13">
        <v>302.11</v>
      </c>
      <c r="AA17" s="13">
        <v>312.62</v>
      </c>
      <c r="AB17" s="140">
        <v>2181600</v>
      </c>
      <c r="AC17" s="13">
        <v>312.62</v>
      </c>
      <c r="AD17" s="2">
        <f t="shared" si="0"/>
        <v>13.659999999999968</v>
      </c>
      <c r="AE17" s="201">
        <f t="shared" si="1"/>
        <v>3.0117305918017534E-2</v>
      </c>
    </row>
    <row r="18" spans="3:31" x14ac:dyDescent="0.25">
      <c r="W18" s="196">
        <v>42256</v>
      </c>
      <c r="X18" s="13">
        <v>313.55</v>
      </c>
      <c r="Y18" s="13">
        <v>317.83</v>
      </c>
      <c r="Z18" s="13">
        <v>302.47000000000003</v>
      </c>
      <c r="AA18" s="13">
        <v>303.48</v>
      </c>
      <c r="AB18" s="140">
        <v>1618700</v>
      </c>
      <c r="AC18" s="13">
        <v>303.48</v>
      </c>
      <c r="AD18" s="2">
        <f t="shared" si="0"/>
        <v>15.359999999999957</v>
      </c>
      <c r="AE18" s="201">
        <f t="shared" si="1"/>
        <v>-1.7036989052277018E-2</v>
      </c>
    </row>
    <row r="19" spans="3:31" x14ac:dyDescent="0.25">
      <c r="W19" s="196">
        <v>42255</v>
      </c>
      <c r="X19" s="13">
        <v>306.91000000000003</v>
      </c>
      <c r="Y19" s="13">
        <v>309.22000000000003</v>
      </c>
      <c r="Z19" s="13">
        <v>302.55</v>
      </c>
      <c r="AA19" s="13">
        <v>308.74</v>
      </c>
      <c r="AB19" s="140">
        <v>1832400</v>
      </c>
      <c r="AC19" s="13">
        <v>308.74</v>
      </c>
      <c r="AD19" s="2">
        <f t="shared" si="0"/>
        <v>6.6700000000000159</v>
      </c>
      <c r="AE19" s="201">
        <f t="shared" si="1"/>
        <v>2.1438496658505946E-2</v>
      </c>
    </row>
    <row r="20" spans="3:31" x14ac:dyDescent="0.25">
      <c r="W20" s="196">
        <v>42251</v>
      </c>
      <c r="X20" s="13">
        <v>297.72000000000003</v>
      </c>
      <c r="Y20" s="13">
        <v>304.14</v>
      </c>
      <c r="Z20" s="13">
        <v>295.02999999999997</v>
      </c>
      <c r="AA20" s="13">
        <v>302.26</v>
      </c>
      <c r="AB20" s="140">
        <v>1696600</v>
      </c>
      <c r="AC20" s="13">
        <v>302.26</v>
      </c>
      <c r="AD20" s="2">
        <f t="shared" si="0"/>
        <v>9.1100000000000136</v>
      </c>
      <c r="AE20" s="201">
        <f t="shared" si="1"/>
        <v>2.0886516593177085E-3</v>
      </c>
    </row>
    <row r="21" spans="3:31" x14ac:dyDescent="0.25">
      <c r="W21" s="196">
        <v>42250</v>
      </c>
      <c r="X21" s="13">
        <v>306.47000000000003</v>
      </c>
      <c r="Y21" s="13">
        <v>309.72000000000003</v>
      </c>
      <c r="Z21" s="13">
        <v>300.83999999999997</v>
      </c>
      <c r="AA21" s="13">
        <v>301.63</v>
      </c>
      <c r="AB21" s="140">
        <v>1774400</v>
      </c>
      <c r="AC21" s="13">
        <v>301.63</v>
      </c>
      <c r="AD21" s="2">
        <f t="shared" si="0"/>
        <v>8.8800000000000523</v>
      </c>
      <c r="AE21" s="201">
        <f t="shared" si="1"/>
        <v>-8.480983531113373E-3</v>
      </c>
    </row>
    <row r="22" spans="3:31" x14ac:dyDescent="0.25">
      <c r="C22" s="2"/>
      <c r="F22"/>
      <c r="W22" s="196">
        <v>42249</v>
      </c>
      <c r="X22" s="13">
        <v>298.48</v>
      </c>
      <c r="Y22" s="13">
        <v>304.43</v>
      </c>
      <c r="Z22" s="13">
        <v>293.61</v>
      </c>
      <c r="AA22" s="13">
        <v>304.20999999999998</v>
      </c>
      <c r="AB22" s="140">
        <v>2266500</v>
      </c>
      <c r="AC22" s="13">
        <v>304.20999999999998</v>
      </c>
      <c r="AD22" s="2">
        <f t="shared" si="0"/>
        <v>10.819999999999993</v>
      </c>
      <c r="AE22" s="201">
        <f t="shared" si="1"/>
        <v>4.0034188034187901E-2</v>
      </c>
    </row>
    <row r="23" spans="3:31" x14ac:dyDescent="0.25">
      <c r="W23" s="196">
        <v>42248</v>
      </c>
      <c r="X23" s="13">
        <v>292.22000000000003</v>
      </c>
      <c r="Y23" s="13">
        <v>301.98</v>
      </c>
      <c r="Z23" s="13">
        <v>291.26</v>
      </c>
      <c r="AA23" s="13">
        <v>292.5</v>
      </c>
      <c r="AB23" s="140">
        <v>2484800</v>
      </c>
      <c r="AC23" s="13">
        <v>292.5</v>
      </c>
      <c r="AD23" s="2">
        <f t="shared" si="0"/>
        <v>10.720000000000027</v>
      </c>
      <c r="AE23" s="201">
        <f t="shared" si="1"/>
        <v>-1.6145307769929396E-2</v>
      </c>
    </row>
    <row r="24" spans="3:31" x14ac:dyDescent="0.25">
      <c r="W24" s="196">
        <v>42247</v>
      </c>
      <c r="X24" s="13">
        <v>302.16000000000003</v>
      </c>
      <c r="Y24" s="13">
        <v>304.51</v>
      </c>
      <c r="Z24" s="13">
        <v>296.47000000000003</v>
      </c>
      <c r="AA24" s="13">
        <v>297.3</v>
      </c>
      <c r="AB24" s="140">
        <v>1632300</v>
      </c>
      <c r="AC24" s="13">
        <v>297.3</v>
      </c>
      <c r="AD24" s="2">
        <f t="shared" si="0"/>
        <v>8.0399999999999636</v>
      </c>
      <c r="AE24" s="201">
        <f t="shared" si="1"/>
        <v>-2.1041193322137608E-2</v>
      </c>
    </row>
    <row r="25" spans="3:31" x14ac:dyDescent="0.25">
      <c r="W25" s="196">
        <v>42244</v>
      </c>
      <c r="X25" s="13">
        <v>301</v>
      </c>
      <c r="Y25" s="13">
        <v>306.45</v>
      </c>
      <c r="Z25" s="13">
        <v>299.76</v>
      </c>
      <c r="AA25" s="13">
        <v>303.69</v>
      </c>
      <c r="AB25" s="140">
        <v>2058700</v>
      </c>
      <c r="AC25" s="13">
        <v>303.69</v>
      </c>
      <c r="AD25" s="2">
        <f t="shared" si="0"/>
        <v>6.6899999999999977</v>
      </c>
      <c r="AE25" s="201">
        <f t="shared" si="1"/>
        <v>-2.6273440835495876E-3</v>
      </c>
    </row>
    <row r="26" spans="3:31" x14ac:dyDescent="0.25">
      <c r="W26" s="196">
        <v>42243</v>
      </c>
      <c r="X26" s="13">
        <v>301.37</v>
      </c>
      <c r="Y26" s="13">
        <v>308.5</v>
      </c>
      <c r="Z26" s="13">
        <v>299.36</v>
      </c>
      <c r="AA26" s="13">
        <v>304.49</v>
      </c>
      <c r="AB26" s="140">
        <v>2463000</v>
      </c>
      <c r="AC26" s="13">
        <v>304.49</v>
      </c>
      <c r="AD26" s="2">
        <f t="shared" si="0"/>
        <v>9.1399999999999864</v>
      </c>
      <c r="AE26" s="201">
        <f t="shared" si="1"/>
        <v>2.0922045264040179E-2</v>
      </c>
    </row>
    <row r="27" spans="3:31" x14ac:dyDescent="0.25">
      <c r="W27" s="196">
        <v>42242</v>
      </c>
      <c r="X27" s="13">
        <v>290.10000000000002</v>
      </c>
      <c r="Y27" s="13">
        <v>298.61</v>
      </c>
      <c r="Z27" s="13">
        <v>283.44</v>
      </c>
      <c r="AA27" s="13">
        <v>298.25</v>
      </c>
      <c r="AB27" s="140">
        <v>3121700</v>
      </c>
      <c r="AC27" s="13">
        <v>298.25</v>
      </c>
      <c r="AD27" s="2">
        <f t="shared" si="0"/>
        <v>15.170000000000016</v>
      </c>
      <c r="AE27" s="201">
        <f t="shared" si="1"/>
        <v>5.8562555456965315E-2</v>
      </c>
    </row>
    <row r="28" spans="3:31" x14ac:dyDescent="0.25">
      <c r="W28" s="196">
        <v>42241</v>
      </c>
      <c r="X28" s="13">
        <v>292.64</v>
      </c>
      <c r="Y28" s="13">
        <v>298</v>
      </c>
      <c r="Z28" s="13">
        <v>281.5</v>
      </c>
      <c r="AA28" s="13">
        <v>281.75</v>
      </c>
      <c r="AB28" s="140">
        <v>3704300</v>
      </c>
      <c r="AC28" s="13">
        <v>281.75</v>
      </c>
      <c r="AD28" s="2">
        <f t="shared" si="0"/>
        <v>16.5</v>
      </c>
      <c r="AE28" s="201">
        <f t="shared" si="1"/>
        <v>1.2214837434884052E-2</v>
      </c>
    </row>
    <row r="29" spans="3:31" x14ac:dyDescent="0.25">
      <c r="W29" s="196">
        <v>42240</v>
      </c>
      <c r="X29" s="13">
        <v>269.05</v>
      </c>
      <c r="Y29" s="13">
        <v>295.14999999999998</v>
      </c>
      <c r="Z29" s="13">
        <v>265</v>
      </c>
      <c r="AA29" s="13">
        <v>278.35000000000002</v>
      </c>
      <c r="AB29" s="140">
        <v>5840200</v>
      </c>
      <c r="AC29" s="13">
        <v>278.35000000000002</v>
      </c>
      <c r="AD29" s="2">
        <f t="shared" si="0"/>
        <v>30.149999999999977</v>
      </c>
      <c r="AE29" s="201">
        <f t="shared" si="1"/>
        <v>-5.8483290488431705E-2</v>
      </c>
    </row>
    <row r="30" spans="3:31" x14ac:dyDescent="0.25">
      <c r="W30" s="196">
        <v>42237</v>
      </c>
      <c r="X30" s="13">
        <v>305.70999999999998</v>
      </c>
      <c r="Y30" s="13">
        <v>312.64999999999998</v>
      </c>
      <c r="Z30" s="13">
        <v>295.45999999999998</v>
      </c>
      <c r="AA30" s="13">
        <v>295.64</v>
      </c>
      <c r="AB30" s="140">
        <v>3639000</v>
      </c>
      <c r="AC30" s="13">
        <v>295.64</v>
      </c>
      <c r="AD30" s="2">
        <f t="shared" si="0"/>
        <v>17.189999999999998</v>
      </c>
      <c r="AE30" s="201">
        <f t="shared" si="1"/>
        <v>-4.6014843497902524E-2</v>
      </c>
    </row>
    <row r="31" spans="3:31" x14ac:dyDescent="0.25">
      <c r="W31" s="196">
        <v>42236</v>
      </c>
      <c r="X31" s="13">
        <v>314.77999999999997</v>
      </c>
      <c r="Y31" s="13">
        <v>316.89999999999998</v>
      </c>
      <c r="Z31" s="13">
        <v>309.20999999999998</v>
      </c>
      <c r="AA31" s="13">
        <v>309.89999999999998</v>
      </c>
      <c r="AB31" s="140">
        <v>1902000</v>
      </c>
      <c r="AC31" s="13">
        <v>309.89999999999998</v>
      </c>
      <c r="AD31" s="2">
        <f t="shared" si="0"/>
        <v>7.6899999999999977</v>
      </c>
      <c r="AE31" s="201">
        <f t="shared" si="1"/>
        <v>-1.8744854664049182E-2</v>
      </c>
    </row>
    <row r="32" spans="3:31" x14ac:dyDescent="0.25">
      <c r="W32" s="196">
        <v>42235</v>
      </c>
      <c r="X32" s="13">
        <v>311.99</v>
      </c>
      <c r="Y32" s="13">
        <v>319.35000000000002</v>
      </c>
      <c r="Z32" s="13">
        <v>310.5</v>
      </c>
      <c r="AA32" s="13">
        <v>315.82</v>
      </c>
      <c r="AB32" s="140">
        <v>1827900</v>
      </c>
      <c r="AC32" s="13">
        <v>315.82</v>
      </c>
      <c r="AD32" s="2">
        <f t="shared" si="0"/>
        <v>8.8500000000000227</v>
      </c>
      <c r="AE32" s="201">
        <f t="shared" si="1"/>
        <v>1.1821997244737759E-2</v>
      </c>
    </row>
    <row r="33" spans="15:31" x14ac:dyDescent="0.25">
      <c r="W33" s="196">
        <v>42234</v>
      </c>
      <c r="X33" s="13">
        <v>316.8</v>
      </c>
      <c r="Y33" s="13">
        <v>317.14999999999998</v>
      </c>
      <c r="Z33" s="13">
        <v>310.60000000000002</v>
      </c>
      <c r="AA33" s="13">
        <v>312.13</v>
      </c>
      <c r="AB33" s="140">
        <v>1209200</v>
      </c>
      <c r="AC33" s="13">
        <v>312.13</v>
      </c>
      <c r="AD33" s="2">
        <f t="shared" si="0"/>
        <v>6.5499999999999545</v>
      </c>
      <c r="AE33" s="201">
        <f t="shared" si="1"/>
        <v>-1.2496836243988785E-2</v>
      </c>
    </row>
    <row r="34" spans="15:31" x14ac:dyDescent="0.25">
      <c r="W34" s="196">
        <v>42233</v>
      </c>
      <c r="X34" s="13">
        <v>313.49</v>
      </c>
      <c r="Y34" s="13">
        <v>317.66000000000003</v>
      </c>
      <c r="Z34" s="13">
        <v>311.02</v>
      </c>
      <c r="AA34" s="13">
        <v>316.08</v>
      </c>
      <c r="AB34" s="140">
        <v>1547100</v>
      </c>
      <c r="AC34" s="13">
        <v>316.08</v>
      </c>
      <c r="AD34" s="2">
        <f t="shared" si="0"/>
        <v>6.6400000000000432</v>
      </c>
      <c r="AE34" s="201">
        <f t="shared" si="1"/>
        <v>1.1100092767345693E-2</v>
      </c>
    </row>
    <row r="35" spans="15:31" x14ac:dyDescent="0.25">
      <c r="W35" s="196">
        <v>42230</v>
      </c>
      <c r="X35" s="13">
        <v>314.22000000000003</v>
      </c>
      <c r="Y35" s="13">
        <v>316.27</v>
      </c>
      <c r="Z35" s="13">
        <v>309.14</v>
      </c>
      <c r="AA35" s="13">
        <v>312.61</v>
      </c>
      <c r="AB35" s="140">
        <v>1760300</v>
      </c>
      <c r="AC35" s="13">
        <v>312.61</v>
      </c>
      <c r="AD35" s="2">
        <f t="shared" si="0"/>
        <v>7.1299999999999955</v>
      </c>
      <c r="AE35" s="201">
        <f t="shared" si="1"/>
        <v>-4.1413143894747373E-3</v>
      </c>
    </row>
    <row r="36" spans="15:31" x14ac:dyDescent="0.25">
      <c r="W36" s="196">
        <v>42229</v>
      </c>
      <c r="X36" s="13">
        <v>316.97000000000003</v>
      </c>
      <c r="Y36" s="13">
        <v>319.48</v>
      </c>
      <c r="Z36" s="13">
        <v>313.75</v>
      </c>
      <c r="AA36" s="13">
        <v>313.91000000000003</v>
      </c>
      <c r="AB36" s="140">
        <v>1313600</v>
      </c>
      <c r="AC36" s="13">
        <v>313.91000000000003</v>
      </c>
      <c r="AD36" s="2">
        <f t="shared" si="0"/>
        <v>5.7300000000000182</v>
      </c>
      <c r="AE36" s="201">
        <f t="shared" si="1"/>
        <v>-8.9034824614023789E-3</v>
      </c>
    </row>
    <row r="37" spans="15:31" x14ac:dyDescent="0.25">
      <c r="W37" s="196">
        <v>42228</v>
      </c>
      <c r="X37" s="13">
        <v>312.3</v>
      </c>
      <c r="Y37" s="13">
        <v>317.86</v>
      </c>
      <c r="Z37" s="13">
        <v>307.5</v>
      </c>
      <c r="AA37" s="13">
        <v>316.73</v>
      </c>
      <c r="AB37" s="140">
        <v>1962800</v>
      </c>
      <c r="AC37" s="13">
        <v>316.73</v>
      </c>
      <c r="AD37" s="2">
        <f t="shared" si="0"/>
        <v>10.360000000000014</v>
      </c>
      <c r="AE37" s="201">
        <f t="shared" si="1"/>
        <v>5.9710973479434326E-3</v>
      </c>
    </row>
    <row r="38" spans="15:31" x14ac:dyDescent="0.25">
      <c r="W38" s="196">
        <v>42227</v>
      </c>
      <c r="X38" s="13">
        <v>312.56</v>
      </c>
      <c r="Y38" s="13">
        <v>319.12</v>
      </c>
      <c r="Z38" s="13">
        <v>311.72000000000003</v>
      </c>
      <c r="AA38" s="13">
        <v>314.85000000000002</v>
      </c>
      <c r="AB38" s="140">
        <v>1843300</v>
      </c>
      <c r="AC38" s="13">
        <v>314.85000000000002</v>
      </c>
      <c r="AD38" s="2">
        <f t="shared" si="0"/>
        <v>7.3999999999999773</v>
      </c>
      <c r="AE38" s="201">
        <f t="shared" si="1"/>
        <v>-2.857687178509094E-4</v>
      </c>
    </row>
    <row r="39" spans="15:31" x14ac:dyDescent="0.25">
      <c r="W39" s="196">
        <v>42226</v>
      </c>
      <c r="X39" s="13">
        <v>312.2</v>
      </c>
      <c r="Y39" s="13">
        <v>317.25</v>
      </c>
      <c r="Z39" s="13">
        <v>312</v>
      </c>
      <c r="AA39" s="13">
        <v>314.94</v>
      </c>
      <c r="AB39" s="140">
        <v>2444700</v>
      </c>
      <c r="AC39" s="13">
        <v>314.94</v>
      </c>
      <c r="AD39" s="2">
        <f t="shared" si="0"/>
        <v>5.25</v>
      </c>
      <c r="AE39" s="201">
        <f t="shared" si="1"/>
        <v>1.9223300970873769E-2</v>
      </c>
    </row>
    <row r="40" spans="15:31" x14ac:dyDescent="0.25">
      <c r="W40" s="196">
        <v>42223</v>
      </c>
      <c r="X40" s="13">
        <v>316</v>
      </c>
      <c r="Y40" s="13">
        <v>316.19</v>
      </c>
      <c r="Z40" s="13">
        <v>305.66000000000003</v>
      </c>
      <c r="AA40" s="13">
        <v>309</v>
      </c>
      <c r="AB40" s="140">
        <v>4255400</v>
      </c>
      <c r="AC40" s="13">
        <v>309</v>
      </c>
      <c r="AD40" s="2">
        <f t="shared" si="0"/>
        <v>10.529999999999973</v>
      </c>
      <c r="AE40" s="201">
        <f t="shared" si="1"/>
        <v>-2.4005053695514866E-2</v>
      </c>
    </row>
    <row r="41" spans="15:31" x14ac:dyDescent="0.25">
      <c r="W41" s="196">
        <v>42222</v>
      </c>
      <c r="X41" s="13">
        <v>336.67</v>
      </c>
      <c r="Y41" s="13">
        <v>337.5</v>
      </c>
      <c r="Z41" s="13">
        <v>315.3</v>
      </c>
      <c r="AA41" s="13">
        <v>316.60000000000002</v>
      </c>
      <c r="AB41" s="140">
        <v>3830000</v>
      </c>
      <c r="AC41" s="13">
        <v>316.60000000000002</v>
      </c>
      <c r="AD41" s="2">
        <f t="shared" si="0"/>
        <v>22.199999999999989</v>
      </c>
      <c r="AE41" s="201">
        <f t="shared" si="1"/>
        <v>-5.6080617751408712E-2</v>
      </c>
    </row>
    <row r="42" spans="15:31" ht="20.25" thickBot="1" x14ac:dyDescent="0.35">
      <c r="O42" s="272" t="s">
        <v>83</v>
      </c>
      <c r="P42" s="272"/>
      <c r="T42" s="136" t="s">
        <v>144</v>
      </c>
      <c r="W42" s="196">
        <v>42221</v>
      </c>
      <c r="X42" s="13">
        <v>333</v>
      </c>
      <c r="Y42" s="13">
        <v>338.51</v>
      </c>
      <c r="Z42" s="13">
        <v>332.81</v>
      </c>
      <c r="AA42" s="13">
        <v>335.41</v>
      </c>
      <c r="AB42" s="140">
        <v>2306500</v>
      </c>
      <c r="AC42" s="13">
        <v>335.41</v>
      </c>
      <c r="AD42" s="2">
        <f t="shared" si="0"/>
        <v>5.6999999999999886</v>
      </c>
      <c r="AE42" s="201">
        <f t="shared" si="1"/>
        <v>1.5224892547975211E-2</v>
      </c>
    </row>
    <row r="43" spans="15:31" ht="15.75" thickTop="1" x14ac:dyDescent="0.25">
      <c r="O43" s="128">
        <v>1.1000000000000001</v>
      </c>
      <c r="P43" s="128">
        <f>O43*$Q$4</f>
        <v>319.38500000000005</v>
      </c>
      <c r="Q43" s="2"/>
      <c r="T43" s="138" t="s">
        <v>126</v>
      </c>
      <c r="U43" s="133">
        <v>291.81</v>
      </c>
      <c r="W43" s="196">
        <v>42220</v>
      </c>
      <c r="X43" s="13">
        <v>325.88</v>
      </c>
      <c r="Y43" s="13">
        <v>334.8</v>
      </c>
      <c r="Z43" s="13">
        <v>324.52</v>
      </c>
      <c r="AA43" s="13">
        <v>330.38</v>
      </c>
      <c r="AB43" s="140">
        <v>3567000</v>
      </c>
      <c r="AC43" s="13">
        <v>330.38</v>
      </c>
      <c r="AD43" s="2">
        <f t="shared" si="0"/>
        <v>10.28000000000003</v>
      </c>
      <c r="AE43" s="201">
        <f t="shared" si="1"/>
        <v>1.8496824711757842E-2</v>
      </c>
    </row>
    <row r="44" spans="15:31" x14ac:dyDescent="0.25">
      <c r="O44" s="128">
        <v>1.0900000000000001</v>
      </c>
      <c r="P44" s="128">
        <f t="shared" ref="P44:P63" si="2">O44*$Q$4</f>
        <v>316.48150000000004</v>
      </c>
      <c r="Q44" s="2"/>
      <c r="T44" s="138" t="s">
        <v>127</v>
      </c>
      <c r="U44" s="133">
        <v>291.99</v>
      </c>
      <c r="W44" s="196">
        <v>42219</v>
      </c>
      <c r="X44" s="13">
        <v>320.33</v>
      </c>
      <c r="Y44" s="13">
        <v>325.81</v>
      </c>
      <c r="Z44" s="13">
        <v>319.11</v>
      </c>
      <c r="AA44" s="13">
        <v>324.38</v>
      </c>
      <c r="AB44" s="140">
        <v>3017900</v>
      </c>
      <c r="AC44" s="13">
        <v>324.38</v>
      </c>
      <c r="AD44" s="2">
        <f t="shared" si="0"/>
        <v>6.6999999999999886</v>
      </c>
      <c r="AE44" s="201">
        <f t="shared" si="1"/>
        <v>1.7566974088713216E-2</v>
      </c>
    </row>
    <row r="45" spans="15:31" x14ac:dyDescent="0.25">
      <c r="O45" s="128">
        <v>1.08</v>
      </c>
      <c r="P45" s="128">
        <f t="shared" si="2"/>
        <v>313.57800000000003</v>
      </c>
      <c r="Q45" s="2"/>
      <c r="T45" s="138" t="s">
        <v>128</v>
      </c>
      <c r="U45" s="133" t="s">
        <v>251</v>
      </c>
      <c r="W45" s="196">
        <v>42216</v>
      </c>
      <c r="X45" s="13">
        <v>319.57</v>
      </c>
      <c r="Y45" s="13">
        <v>322.35000000000002</v>
      </c>
      <c r="Z45" s="13">
        <v>312.7</v>
      </c>
      <c r="AA45" s="13">
        <v>318.77999999999997</v>
      </c>
      <c r="AB45" s="140">
        <v>2240500</v>
      </c>
      <c r="AC45" s="13">
        <v>318.77999999999997</v>
      </c>
      <c r="AD45" s="2">
        <f t="shared" si="0"/>
        <v>9.6500000000000341</v>
      </c>
      <c r="AE45" s="201">
        <f t="shared" si="1"/>
        <v>5.6151419558359006E-3</v>
      </c>
    </row>
    <row r="46" spans="15:31" x14ac:dyDescent="0.25">
      <c r="O46" s="128">
        <v>1.07</v>
      </c>
      <c r="P46" s="128">
        <f t="shared" si="2"/>
        <v>310.67450000000002</v>
      </c>
      <c r="Q46" s="2"/>
      <c r="T46" s="138" t="s">
        <v>129</v>
      </c>
      <c r="U46" s="133" t="s">
        <v>252</v>
      </c>
      <c r="W46" s="196">
        <v>42215</v>
      </c>
      <c r="X46" s="13">
        <v>312.54000000000002</v>
      </c>
      <c r="Y46" s="13">
        <v>319.42</v>
      </c>
      <c r="Z46" s="13">
        <v>310.52</v>
      </c>
      <c r="AA46" s="13">
        <v>317</v>
      </c>
      <c r="AB46" s="140">
        <v>2298000</v>
      </c>
      <c r="AC46" s="13">
        <v>317</v>
      </c>
      <c r="AD46" s="2">
        <f t="shared" si="0"/>
        <v>8.9000000000000341</v>
      </c>
      <c r="AE46" s="201">
        <f t="shared" si="1"/>
        <v>1.168060254037151E-2</v>
      </c>
    </row>
    <row r="47" spans="15:31" x14ac:dyDescent="0.25">
      <c r="O47" s="128">
        <v>1.06</v>
      </c>
      <c r="P47" s="128">
        <f t="shared" si="2"/>
        <v>307.77100000000002</v>
      </c>
      <c r="Q47" s="2"/>
      <c r="T47" s="138" t="s">
        <v>130</v>
      </c>
      <c r="U47" s="133">
        <v>384.47</v>
      </c>
      <c r="W47" s="196">
        <v>42214</v>
      </c>
      <c r="X47" s="13">
        <v>321.92</v>
      </c>
      <c r="Y47" s="13">
        <v>323</v>
      </c>
      <c r="Z47" s="13">
        <v>309.14999999999998</v>
      </c>
      <c r="AA47" s="13">
        <v>313.33999999999997</v>
      </c>
      <c r="AB47" s="140">
        <v>3270400</v>
      </c>
      <c r="AC47" s="13">
        <v>313.33999999999997</v>
      </c>
      <c r="AD47" s="2">
        <f t="shared" si="0"/>
        <v>13.850000000000023</v>
      </c>
      <c r="AE47" s="201">
        <f t="shared" si="1"/>
        <v>-2.0598255868471305E-2</v>
      </c>
    </row>
    <row r="48" spans="15:31" x14ac:dyDescent="0.25">
      <c r="O48" s="128">
        <v>1.05</v>
      </c>
      <c r="P48" s="128">
        <f t="shared" si="2"/>
        <v>304.86750000000006</v>
      </c>
      <c r="Q48" s="2"/>
      <c r="T48" s="138" t="s">
        <v>131</v>
      </c>
      <c r="U48" s="133">
        <v>0.59462499999999996</v>
      </c>
      <c r="W48" s="196">
        <v>42213</v>
      </c>
      <c r="X48" s="13">
        <v>312.52</v>
      </c>
      <c r="Y48" s="13">
        <v>320.51</v>
      </c>
      <c r="Z48" s="13">
        <v>308.68</v>
      </c>
      <c r="AA48" s="13">
        <v>319.93</v>
      </c>
      <c r="AB48" s="140">
        <v>3532900</v>
      </c>
      <c r="AC48" s="13">
        <v>319.93</v>
      </c>
      <c r="AD48" s="2">
        <f t="shared" si="0"/>
        <v>11.829999999999984</v>
      </c>
      <c r="AE48" s="201">
        <f t="shared" si="1"/>
        <v>3.393336134182201E-2</v>
      </c>
    </row>
    <row r="49" spans="15:31" x14ac:dyDescent="0.25">
      <c r="O49" s="128">
        <v>1.04</v>
      </c>
      <c r="P49" s="128">
        <f t="shared" si="2"/>
        <v>301.96400000000006</v>
      </c>
      <c r="Q49" s="2"/>
      <c r="T49" s="138" t="s">
        <v>132</v>
      </c>
      <c r="U49" s="133" t="s">
        <v>253</v>
      </c>
      <c r="W49" s="196">
        <v>42212</v>
      </c>
      <c r="X49" s="13">
        <v>305.39999999999998</v>
      </c>
      <c r="Y49" s="13">
        <v>325</v>
      </c>
      <c r="Z49" s="13">
        <v>303.76</v>
      </c>
      <c r="AA49" s="13">
        <v>309.43</v>
      </c>
      <c r="AB49" s="140">
        <v>9955600</v>
      </c>
      <c r="AC49" s="13">
        <v>309.43</v>
      </c>
      <c r="AD49" s="2">
        <f t="shared" si="0"/>
        <v>21.240000000000009</v>
      </c>
      <c r="AE49" s="201">
        <f t="shared" si="1"/>
        <v>3.1330200313302026E-2</v>
      </c>
    </row>
    <row r="50" spans="15:31" x14ac:dyDescent="0.25">
      <c r="O50" s="128">
        <v>1.03</v>
      </c>
      <c r="P50" s="128">
        <f t="shared" si="2"/>
        <v>299.06050000000005</v>
      </c>
      <c r="Q50" s="2"/>
      <c r="T50" s="138"/>
      <c r="U50" s="133"/>
      <c r="W50" s="196">
        <v>42209</v>
      </c>
      <c r="X50" s="13">
        <v>327</v>
      </c>
      <c r="Y50" s="13">
        <v>327</v>
      </c>
      <c r="Z50" s="13">
        <v>299.76</v>
      </c>
      <c r="AA50" s="13">
        <v>300.02999999999997</v>
      </c>
      <c r="AB50" s="140">
        <v>16611700</v>
      </c>
      <c r="AC50" s="13">
        <v>300.02999999999997</v>
      </c>
      <c r="AD50" s="2">
        <f t="shared" si="0"/>
        <v>27.240000000000009</v>
      </c>
      <c r="AE50" s="201">
        <f t="shared" si="1"/>
        <v>-0.22080249318270362</v>
      </c>
    </row>
    <row r="51" spans="15:31" x14ac:dyDescent="0.25">
      <c r="O51" s="128">
        <v>1.02</v>
      </c>
      <c r="P51" s="128">
        <f t="shared" si="2"/>
        <v>296.15700000000004</v>
      </c>
      <c r="Q51" s="2"/>
      <c r="T51" s="138" t="s">
        <v>133</v>
      </c>
      <c r="U51" s="133" t="s">
        <v>254</v>
      </c>
      <c r="W51" s="196">
        <v>42208</v>
      </c>
      <c r="X51" s="13">
        <v>394.17</v>
      </c>
      <c r="Y51" s="13">
        <v>396.23</v>
      </c>
      <c r="Z51" s="13">
        <v>384.51</v>
      </c>
      <c r="AA51" s="13">
        <v>385.05</v>
      </c>
      <c r="AB51" s="140">
        <v>2586700</v>
      </c>
      <c r="AC51" s="13">
        <v>385.05</v>
      </c>
      <c r="AD51" s="2">
        <f t="shared" si="0"/>
        <v>11.720000000000027</v>
      </c>
      <c r="AE51" s="201">
        <f t="shared" si="1"/>
        <v>-1.7077653545719107E-2</v>
      </c>
    </row>
    <row r="52" spans="15:31" x14ac:dyDescent="0.25">
      <c r="O52" s="128">
        <v>1.01</v>
      </c>
      <c r="P52" s="128">
        <f t="shared" si="2"/>
        <v>293.25350000000003</v>
      </c>
      <c r="Q52" s="2"/>
      <c r="T52" s="138" t="s">
        <v>134</v>
      </c>
      <c r="U52" s="133" t="s">
        <v>255</v>
      </c>
      <c r="W52" s="196">
        <v>42207</v>
      </c>
      <c r="X52" s="13">
        <v>393.65</v>
      </c>
      <c r="Y52" s="13">
        <v>401.11</v>
      </c>
      <c r="Z52" s="13">
        <v>389.61</v>
      </c>
      <c r="AA52" s="13">
        <v>391.74</v>
      </c>
      <c r="AB52" s="140">
        <v>4037500</v>
      </c>
      <c r="AC52" s="13">
        <v>391.74</v>
      </c>
      <c r="AD52" s="2">
        <f t="shared" si="0"/>
        <v>11.5</v>
      </c>
      <c r="AE52" s="201">
        <f t="shared" si="1"/>
        <v>-4.3369963369963349E-2</v>
      </c>
    </row>
    <row r="53" spans="15:31" x14ac:dyDescent="0.25">
      <c r="O53" s="128">
        <v>1</v>
      </c>
      <c r="P53" s="128">
        <f t="shared" si="2"/>
        <v>290.35000000000002</v>
      </c>
      <c r="Q53" s="2"/>
      <c r="T53" s="138" t="s">
        <v>135</v>
      </c>
      <c r="U53" s="135">
        <v>2872121</v>
      </c>
      <c r="W53" s="196">
        <v>42206</v>
      </c>
      <c r="X53" s="13">
        <v>410.35</v>
      </c>
      <c r="Y53" s="13">
        <v>412.24</v>
      </c>
      <c r="Z53" s="13">
        <v>405.51</v>
      </c>
      <c r="AA53" s="13">
        <v>409.5</v>
      </c>
      <c r="AB53" s="140">
        <v>1756800</v>
      </c>
      <c r="AC53" s="13">
        <v>409.5</v>
      </c>
      <c r="AD53" s="2">
        <f t="shared" si="0"/>
        <v>6.7300000000000182</v>
      </c>
      <c r="AE53" s="201">
        <f t="shared" si="1"/>
        <v>1.3938815934266824E-3</v>
      </c>
    </row>
    <row r="54" spans="15:31" x14ac:dyDescent="0.25">
      <c r="O54" s="128">
        <v>0.99</v>
      </c>
      <c r="P54" s="128">
        <f t="shared" si="2"/>
        <v>287.44650000000001</v>
      </c>
      <c r="Q54" s="2"/>
      <c r="T54" s="138" t="s">
        <v>140</v>
      </c>
      <c r="U54" s="135">
        <v>2835860</v>
      </c>
      <c r="W54" s="196">
        <v>42205</v>
      </c>
      <c r="X54" s="13">
        <v>407.53</v>
      </c>
      <c r="Y54" s="13">
        <v>409.4</v>
      </c>
      <c r="Z54" s="13">
        <v>403.01</v>
      </c>
      <c r="AA54" s="13">
        <v>408.93</v>
      </c>
      <c r="AB54" s="140">
        <v>1808200</v>
      </c>
      <c r="AC54" s="13">
        <v>408.93</v>
      </c>
      <c r="AD54" s="2">
        <f t="shared" si="0"/>
        <v>6.3899999999999864</v>
      </c>
      <c r="AE54" s="201">
        <f t="shared" si="1"/>
        <v>1.0552068403103743E-2</v>
      </c>
    </row>
    <row r="55" spans="15:31" x14ac:dyDescent="0.25">
      <c r="O55" s="128">
        <v>0.98</v>
      </c>
      <c r="P55" s="128">
        <f t="shared" si="2"/>
        <v>284.54300000000001</v>
      </c>
      <c r="Q55" s="2"/>
      <c r="T55" s="138" t="s">
        <v>136</v>
      </c>
      <c r="U55" s="133" t="s">
        <v>256</v>
      </c>
      <c r="W55" s="196">
        <v>42202</v>
      </c>
      <c r="X55" s="13">
        <v>406.37</v>
      </c>
      <c r="Y55" s="13">
        <v>407.13</v>
      </c>
      <c r="Z55" s="13">
        <v>401.75</v>
      </c>
      <c r="AA55" s="13">
        <v>404.66</v>
      </c>
      <c r="AB55" s="140">
        <v>1883800</v>
      </c>
      <c r="AC55" s="13">
        <v>404.66</v>
      </c>
      <c r="AD55" s="2">
        <f t="shared" si="0"/>
        <v>5.3799999999999955</v>
      </c>
      <c r="AE55" s="201">
        <f t="shared" si="1"/>
        <v>2.3035196789933376E-3</v>
      </c>
    </row>
    <row r="56" spans="15:31" x14ac:dyDescent="0.25">
      <c r="O56" s="128">
        <v>0.97</v>
      </c>
      <c r="P56" s="128">
        <f t="shared" si="2"/>
        <v>281.6395</v>
      </c>
      <c r="T56" s="138" t="s">
        <v>141</v>
      </c>
      <c r="U56" s="133">
        <v>19.46</v>
      </c>
      <c r="W56" s="196">
        <v>42201</v>
      </c>
      <c r="X56" s="13">
        <v>402.72</v>
      </c>
      <c r="Y56" s="13">
        <v>407.31</v>
      </c>
      <c r="Z56" s="13">
        <v>402.05</v>
      </c>
      <c r="AA56" s="13">
        <v>403.73</v>
      </c>
      <c r="AB56" s="140">
        <v>1303200</v>
      </c>
      <c r="AC56" s="13">
        <v>403.73</v>
      </c>
      <c r="AD56" s="2">
        <f t="shared" si="0"/>
        <v>5.2599999999999909</v>
      </c>
      <c r="AE56" s="201">
        <f t="shared" si="1"/>
        <v>7.9390837598303232E-3</v>
      </c>
    </row>
    <row r="57" spans="15:31" x14ac:dyDescent="0.25">
      <c r="O57" s="128">
        <v>0.96</v>
      </c>
      <c r="P57" s="128">
        <f t="shared" si="2"/>
        <v>278.73599999999999</v>
      </c>
      <c r="T57" s="138" t="s">
        <v>142</v>
      </c>
      <c r="U57" s="133">
        <v>14.76</v>
      </c>
      <c r="W57" s="196">
        <v>42200</v>
      </c>
      <c r="X57" s="13">
        <v>404.59</v>
      </c>
      <c r="Y57" s="13">
        <v>407.83</v>
      </c>
      <c r="Z57" s="13">
        <v>399.53</v>
      </c>
      <c r="AA57" s="13">
        <v>400.55</v>
      </c>
      <c r="AB57" s="140">
        <v>1465400</v>
      </c>
      <c r="AC57" s="13">
        <v>400.55</v>
      </c>
      <c r="AD57" s="2">
        <f t="shared" si="0"/>
        <v>8.3000000000000114</v>
      </c>
      <c r="AE57" s="201">
        <f t="shared" si="1"/>
        <v>8.7456271864083668E-4</v>
      </c>
    </row>
    <row r="58" spans="15:31" x14ac:dyDescent="0.25">
      <c r="O58" s="128">
        <v>0.95</v>
      </c>
      <c r="P58" s="128">
        <f t="shared" si="2"/>
        <v>275.83249999999998</v>
      </c>
      <c r="T58" s="138" t="s">
        <v>137</v>
      </c>
      <c r="U58" s="133" t="s">
        <v>160</v>
      </c>
      <c r="W58" s="196">
        <v>42199</v>
      </c>
      <c r="X58" s="13">
        <v>396.95</v>
      </c>
      <c r="Y58" s="13">
        <v>403.21</v>
      </c>
      <c r="Z58" s="13">
        <v>393.72</v>
      </c>
      <c r="AA58" s="13">
        <v>400.2</v>
      </c>
      <c r="AB58" s="140">
        <v>1497800</v>
      </c>
      <c r="AC58" s="13">
        <v>400.2</v>
      </c>
      <c r="AD58" s="2">
        <f t="shared" si="0"/>
        <v>9.4899999999999523</v>
      </c>
      <c r="AE58" s="201">
        <f t="shared" si="1"/>
        <v>2.2927689594356204E-2</v>
      </c>
    </row>
    <row r="59" spans="15:31" x14ac:dyDescent="0.25">
      <c r="O59" s="128">
        <v>0.94</v>
      </c>
      <c r="P59" s="128">
        <f t="shared" si="2"/>
        <v>272.92900000000003</v>
      </c>
      <c r="W59" s="196">
        <v>42198</v>
      </c>
      <c r="X59" s="13">
        <v>391.21</v>
      </c>
      <c r="Y59" s="13">
        <v>395.79</v>
      </c>
      <c r="Z59" s="13">
        <v>388.64</v>
      </c>
      <c r="AA59" s="13">
        <v>391.23</v>
      </c>
      <c r="AB59" s="140">
        <v>1513200</v>
      </c>
      <c r="AC59" s="13">
        <v>391.23</v>
      </c>
      <c r="AD59" s="2">
        <f t="shared" si="0"/>
        <v>7.1500000000000341</v>
      </c>
      <c r="AE59" s="201">
        <f t="shared" si="1"/>
        <v>7.7273781006104159E-3</v>
      </c>
    </row>
    <row r="60" spans="15:31" x14ac:dyDescent="0.25">
      <c r="O60" s="128">
        <v>0.93</v>
      </c>
      <c r="P60" s="128">
        <f t="shared" si="2"/>
        <v>270.02550000000002</v>
      </c>
      <c r="W60" s="196">
        <v>42195</v>
      </c>
      <c r="X60" s="13">
        <v>401</v>
      </c>
      <c r="Y60" s="13">
        <v>401.44</v>
      </c>
      <c r="Z60" s="13">
        <v>381.86</v>
      </c>
      <c r="AA60" s="13">
        <v>388.23</v>
      </c>
      <c r="AB60" s="140">
        <v>3882900</v>
      </c>
      <c r="AC60" s="13">
        <v>388.23</v>
      </c>
      <c r="AD60" s="2">
        <f t="shared" si="0"/>
        <v>19.579999999999984</v>
      </c>
      <c r="AE60" s="201">
        <f t="shared" si="1"/>
        <v>-2.7699166019684918E-2</v>
      </c>
    </row>
    <row r="61" spans="15:31" x14ac:dyDescent="0.25">
      <c r="O61" s="128">
        <v>0.92</v>
      </c>
      <c r="P61" s="128">
        <f t="shared" si="2"/>
        <v>267.12200000000001</v>
      </c>
      <c r="W61" s="196">
        <v>42194</v>
      </c>
      <c r="X61" s="13">
        <v>403.56</v>
      </c>
      <c r="Y61" s="13">
        <v>404.36</v>
      </c>
      <c r="Z61" s="13">
        <v>399.29</v>
      </c>
      <c r="AA61" s="13">
        <v>399.29</v>
      </c>
      <c r="AB61" s="140">
        <v>1320700</v>
      </c>
      <c r="AC61" s="13">
        <v>399.29</v>
      </c>
      <c r="AD61" s="2">
        <f t="shared" si="0"/>
        <v>5.0699999999999932</v>
      </c>
      <c r="AE61" s="201">
        <f t="shared" si="1"/>
        <v>4.0484811909073937E-3</v>
      </c>
    </row>
    <row r="62" spans="15:31" x14ac:dyDescent="0.25">
      <c r="O62" s="128">
        <v>0.91</v>
      </c>
      <c r="P62" s="128">
        <f t="shared" si="2"/>
        <v>264.21850000000001</v>
      </c>
      <c r="W62" s="196">
        <v>42193</v>
      </c>
      <c r="X62" s="13">
        <v>405</v>
      </c>
      <c r="Y62" s="13">
        <v>406.23</v>
      </c>
      <c r="Z62" s="13">
        <v>396.73</v>
      </c>
      <c r="AA62" s="13">
        <v>397.68</v>
      </c>
      <c r="AB62" s="140">
        <v>1309700</v>
      </c>
      <c r="AC62" s="13">
        <v>397.68</v>
      </c>
      <c r="AD62" s="2">
        <f t="shared" si="0"/>
        <v>9.5</v>
      </c>
      <c r="AE62" s="201">
        <f t="shared" si="1"/>
        <v>-2.5437435671224806E-2</v>
      </c>
    </row>
    <row r="63" spans="15:31" x14ac:dyDescent="0.25">
      <c r="O63" s="128">
        <v>0.9</v>
      </c>
      <c r="P63" s="128">
        <f t="shared" si="2"/>
        <v>261.31500000000005</v>
      </c>
      <c r="W63" s="196">
        <v>42192</v>
      </c>
      <c r="X63" s="13">
        <v>405.25</v>
      </c>
      <c r="Y63" s="13">
        <v>409.91</v>
      </c>
      <c r="Z63" s="13">
        <v>400.33</v>
      </c>
      <c r="AA63" s="13">
        <v>408.06</v>
      </c>
      <c r="AB63" s="140">
        <v>1485900</v>
      </c>
      <c r="AC63" s="13">
        <v>408.06</v>
      </c>
      <c r="AD63" s="2">
        <f t="shared" si="0"/>
        <v>9.5800000000000409</v>
      </c>
      <c r="AE63" s="201">
        <f t="shared" si="1"/>
        <v>8.4768801126955395E-3</v>
      </c>
    </row>
    <row r="64" spans="15:31" x14ac:dyDescent="0.25">
      <c r="W64" s="196">
        <v>42191</v>
      </c>
      <c r="X64" s="13">
        <v>399.86</v>
      </c>
      <c r="Y64" s="13">
        <v>412</v>
      </c>
      <c r="Z64" s="13">
        <v>399.51</v>
      </c>
      <c r="AA64" s="13">
        <v>404.63</v>
      </c>
      <c r="AB64" s="140">
        <v>1187400</v>
      </c>
      <c r="AC64" s="13">
        <v>404.63</v>
      </c>
      <c r="AD64" s="2">
        <f t="shared" si="0"/>
        <v>12.490000000000009</v>
      </c>
      <c r="AE64" s="201">
        <f t="shared" si="1"/>
        <v>8.6573661818545311E-4</v>
      </c>
    </row>
    <row r="65" spans="23:31" x14ac:dyDescent="0.25">
      <c r="W65" s="196">
        <v>42187</v>
      </c>
      <c r="X65" s="13">
        <v>407.29</v>
      </c>
      <c r="Y65" s="13">
        <v>407.98</v>
      </c>
      <c r="Z65" s="13">
        <v>403.15</v>
      </c>
      <c r="AA65" s="13">
        <v>404.28</v>
      </c>
      <c r="AB65" s="140">
        <v>928600</v>
      </c>
      <c r="AC65" s="13">
        <v>404.28</v>
      </c>
      <c r="AD65" s="2">
        <f t="shared" si="0"/>
        <v>4.8300000000000409</v>
      </c>
      <c r="AE65" s="201">
        <f t="shared" si="1"/>
        <v>-2.7873017439137282E-3</v>
      </c>
    </row>
    <row r="66" spans="23:31" x14ac:dyDescent="0.25">
      <c r="W66" s="196">
        <v>42186</v>
      </c>
      <c r="X66" s="13">
        <v>408.32</v>
      </c>
      <c r="Y66" s="13">
        <v>409.98</v>
      </c>
      <c r="Z66" s="13">
        <v>404.38</v>
      </c>
      <c r="AA66" s="13">
        <v>405.41</v>
      </c>
      <c r="AB66" s="140">
        <v>992500</v>
      </c>
      <c r="AC66" s="13">
        <v>405.41</v>
      </c>
      <c r="AD66" s="2">
        <f t="shared" si="0"/>
        <v>5.6000000000000227</v>
      </c>
      <c r="AE66" s="201">
        <f t="shared" si="1"/>
        <v>3.6391543298510687E-3</v>
      </c>
    </row>
    <row r="67" spans="23:31" x14ac:dyDescent="0.25">
      <c r="W67" s="196">
        <v>42185</v>
      </c>
      <c r="X67" s="13">
        <v>403.55</v>
      </c>
      <c r="Y67" s="13">
        <v>405</v>
      </c>
      <c r="Z67" s="13">
        <v>396.66</v>
      </c>
      <c r="AA67" s="13">
        <v>403.94</v>
      </c>
      <c r="AB67" s="140">
        <v>1566600</v>
      </c>
      <c r="AC67" s="13">
        <v>403.94</v>
      </c>
      <c r="AD67" s="2">
        <f t="shared" ref="AD67:AD68" si="3">Y67-Z67</f>
        <v>8.339999999999975</v>
      </c>
      <c r="AE67" s="201" t="e">
        <f t="shared" ref="AE67:AE68" si="4">AC67/AC68-1</f>
        <v>#DIV/0!</v>
      </c>
    </row>
    <row r="68" spans="23:31" x14ac:dyDescent="0.25">
      <c r="W68" s="13" t="s">
        <v>153</v>
      </c>
      <c r="X68" s="13"/>
      <c r="Y68" s="13"/>
      <c r="Z68" s="13"/>
      <c r="AA68" s="13"/>
      <c r="AB68" s="13"/>
      <c r="AC68" s="13"/>
      <c r="AD68" s="2">
        <f t="shared" si="3"/>
        <v>0</v>
      </c>
      <c r="AE68" s="201" t="e">
        <f t="shared" si="4"/>
        <v>#DIV/0!</v>
      </c>
    </row>
  </sheetData>
  <mergeCells count="1">
    <mergeCell ref="O42:P42"/>
  </mergeCells>
  <conditionalFormatting sqref="F15 Q7">
    <cfRule type="expression" dxfId="5" priority="6">
      <formula>F7&gt;0</formula>
    </cfRule>
    <cfRule type="expression" dxfId="4" priority="7">
      <formula>F7&lt;0</formula>
    </cfRule>
  </conditionalFormatting>
  <conditionalFormatting sqref="O43:O63">
    <cfRule type="colorScale" priority="4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P43:P63">
    <cfRule type="colorScale" priority="3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AD1:AD68">
    <cfRule type="dataBar" priority="2">
      <dataBar>
        <cfvo type="min"/>
        <cfvo type="max"/>
        <color rgb="FFFF555A"/>
      </dataBar>
      <extLst>
        <ext xmlns:x14="http://schemas.microsoft.com/office/spreadsheetml/2009/9/main" uri="{B025F937-C7B1-47D3-B67F-A62EFF666E3E}">
          <x14:id>{083371F5-098B-4866-B63B-5D6536D456B0}</x14:id>
        </ext>
      </extLst>
    </cfRule>
  </conditionalFormatting>
  <conditionalFormatting sqref="AE1:AE68">
    <cfRule type="iconSet" priority="1">
      <iconSet iconSet="3Arrows">
        <cfvo type="percent" val="0"/>
        <cfvo type="num" val="0"/>
        <cfvo type="num" val="0"/>
      </iconSet>
    </cfRule>
  </conditionalFormatting>
  <hyperlinks>
    <hyperlink ref="A3" location="ACTIVE!A1" display="Back"/>
  </hyperlinks>
  <pageMargins left="0.7" right="0.7" top="0.75" bottom="0.75" header="0.3" footer="0.3"/>
  <pageSetup orientation="portrait" horizontalDpi="1200" verticalDpi="1200" r:id="rId1"/>
  <drawing r:id="rId2"/>
  <extLst>
    <ext xmlns:x14="http://schemas.microsoft.com/office/spreadsheetml/2009/9/main" uri="{78C0D931-6437-407d-A8EE-F0AAD7539E65}">
      <x14:conditionalFormattings>
        <x14:conditionalFormatting xmlns:xm="http://schemas.microsoft.com/office/excel/2006/main">
          <x14:cfRule type="dataBar" id="{083371F5-098B-4866-B63B-5D6536D456B0}">
            <x14:dataBar minLength="0" maxLength="100" border="1" negativeBarBorderColorSameAsPositive="0">
              <x14:cfvo type="autoMin"/>
              <x14:cfvo type="autoMax"/>
              <x14:borderColor rgb="FFFF555A"/>
              <x14:negativeFillColor rgb="FFFF0000"/>
              <x14:negativeBorderColor rgb="FFFF0000"/>
              <x14:axisColor rgb="FF000000"/>
            </x14:dataBar>
          </x14:cfRule>
          <xm:sqref>AD1:AD68</xm:sqref>
        </x14:conditionalFormatting>
      </x14:conditionalFormattings>
    </ext>
  </extLst>
</worksheet>
</file>

<file path=xl/worksheets/sheet2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0"/>
  <dimension ref="A1:AE68"/>
  <sheetViews>
    <sheetView workbookViewId="0">
      <pane ySplit="1" topLeftCell="A2" activePane="bottomLeft" state="frozen"/>
      <selection activeCell="J11" sqref="J11"/>
      <selection pane="bottomLeft" activeCell="A3" sqref="A3"/>
    </sheetView>
  </sheetViews>
  <sheetFormatPr defaultRowHeight="15" x14ac:dyDescent="0.25"/>
  <cols>
    <col min="4" max="6" width="9.140625" style="2"/>
    <col min="9" max="11" width="9.140625" style="2"/>
    <col min="20" max="20" width="22.7109375" customWidth="1"/>
    <col min="21" max="21" width="22.140625" customWidth="1"/>
    <col min="23" max="23" width="13" customWidth="1"/>
    <col min="24" max="27" width="6" bestFit="1" customWidth="1"/>
    <col min="29" max="29" width="9.42578125" customWidth="1"/>
    <col min="30" max="30" width="11.140625" customWidth="1"/>
    <col min="31" max="31" width="11.7109375" customWidth="1"/>
  </cols>
  <sheetData>
    <row r="1" spans="1:31" s="15" customFormat="1" x14ac:dyDescent="0.25">
      <c r="A1" s="15" t="s">
        <v>1</v>
      </c>
      <c r="B1" s="15" t="s">
        <v>2</v>
      </c>
      <c r="C1" s="15" t="s">
        <v>4</v>
      </c>
      <c r="D1" s="26" t="s">
        <v>5</v>
      </c>
      <c r="E1" s="26" t="s">
        <v>108</v>
      </c>
      <c r="F1" s="26" t="s">
        <v>60</v>
      </c>
      <c r="G1" s="15" t="s">
        <v>3</v>
      </c>
      <c r="H1" s="15" t="s">
        <v>6</v>
      </c>
      <c r="I1" s="26" t="s">
        <v>7</v>
      </c>
      <c r="J1" s="26" t="s">
        <v>107</v>
      </c>
      <c r="K1" s="26" t="s">
        <v>61</v>
      </c>
      <c r="L1" s="15" t="s">
        <v>82</v>
      </c>
      <c r="M1" s="15" t="s">
        <v>38</v>
      </c>
      <c r="T1" s="15" t="s">
        <v>161</v>
      </c>
      <c r="W1" s="138" t="s">
        <v>145</v>
      </c>
      <c r="X1" s="138" t="s">
        <v>146</v>
      </c>
      <c r="Y1" s="138" t="s">
        <v>147</v>
      </c>
      <c r="Z1" s="138" t="s">
        <v>148</v>
      </c>
      <c r="AA1" s="138" t="s">
        <v>149</v>
      </c>
      <c r="AB1" s="138" t="s">
        <v>150</v>
      </c>
      <c r="AC1" s="138" t="s">
        <v>151</v>
      </c>
      <c r="AD1" s="15" t="s">
        <v>221</v>
      </c>
      <c r="AE1" s="15" t="s">
        <v>223</v>
      </c>
    </row>
    <row r="2" spans="1:31" x14ac:dyDescent="0.25">
      <c r="A2" s="6" t="s">
        <v>18</v>
      </c>
      <c r="B2" s="1">
        <v>42153</v>
      </c>
      <c r="C2">
        <v>50</v>
      </c>
      <c r="D2" s="2">
        <v>36.4</v>
      </c>
      <c r="E2" s="2">
        <v>0</v>
      </c>
      <c r="F2" s="2">
        <f>C2*D2</f>
        <v>1820</v>
      </c>
      <c r="L2" t="s">
        <v>276</v>
      </c>
      <c r="O2" s="15" t="s">
        <v>57</v>
      </c>
      <c r="Q2">
        <f>C8</f>
        <v>80</v>
      </c>
      <c r="T2" s="1">
        <v>42321</v>
      </c>
      <c r="U2" t="s">
        <v>124</v>
      </c>
      <c r="W2" s="196">
        <v>42279</v>
      </c>
      <c r="X2" s="13">
        <v>7.86</v>
      </c>
      <c r="Y2" s="13">
        <v>8.5</v>
      </c>
      <c r="Z2" s="13">
        <v>7.77</v>
      </c>
      <c r="AA2" s="13">
        <v>8.49</v>
      </c>
      <c r="AB2" s="140">
        <v>343900</v>
      </c>
      <c r="AC2" s="13">
        <v>8.49</v>
      </c>
      <c r="AD2" s="2">
        <f>Y2-Z2</f>
        <v>0.73000000000000043</v>
      </c>
      <c r="AE2" s="201">
        <f>AC2/AC3-1</f>
        <v>5.7285180572851813E-2</v>
      </c>
    </row>
    <row r="3" spans="1:31" x14ac:dyDescent="0.25">
      <c r="A3" s="28" t="s">
        <v>75</v>
      </c>
      <c r="B3" s="1">
        <v>42173</v>
      </c>
      <c r="C3">
        <v>5</v>
      </c>
      <c r="D3" s="2">
        <v>22.95</v>
      </c>
      <c r="E3" s="2">
        <v>0</v>
      </c>
      <c r="F3" s="2">
        <f>C3*D3</f>
        <v>114.75</v>
      </c>
      <c r="O3" s="15" t="s">
        <v>58</v>
      </c>
      <c r="Q3" s="2">
        <f>F8/C8</f>
        <v>29.640625</v>
      </c>
      <c r="W3" s="196">
        <v>42278</v>
      </c>
      <c r="X3" s="13">
        <v>8.27</v>
      </c>
      <c r="Y3" s="13">
        <v>8.36</v>
      </c>
      <c r="Z3" s="13">
        <v>7.9</v>
      </c>
      <c r="AA3" s="13">
        <v>8.0299999999999994</v>
      </c>
      <c r="AB3" s="140">
        <v>477400</v>
      </c>
      <c r="AC3" s="13">
        <v>8.0299999999999994</v>
      </c>
      <c r="AD3" s="2">
        <f t="shared" ref="AD3:AD66" si="0">Y3-Z3</f>
        <v>0.45999999999999908</v>
      </c>
      <c r="AE3" s="201">
        <f t="shared" ref="AE3:AE66" si="1">AC3/AC4-1</f>
        <v>-2.5485436893204039E-2</v>
      </c>
    </row>
    <row r="4" spans="1:31" x14ac:dyDescent="0.25">
      <c r="B4" s="1">
        <v>42173</v>
      </c>
      <c r="C4">
        <v>10</v>
      </c>
      <c r="D4" s="2">
        <v>22.8</v>
      </c>
      <c r="E4" s="2">
        <v>0</v>
      </c>
      <c r="F4" s="2">
        <f>C4*D4</f>
        <v>228</v>
      </c>
      <c r="O4" s="15" t="s">
        <v>66</v>
      </c>
      <c r="Q4" s="78">
        <v>8.49</v>
      </c>
      <c r="W4" s="196">
        <v>42277</v>
      </c>
      <c r="X4" s="13">
        <v>8.1999999999999993</v>
      </c>
      <c r="Y4" s="13">
        <v>8.43</v>
      </c>
      <c r="Z4" s="13">
        <v>7.86</v>
      </c>
      <c r="AA4" s="13">
        <v>8.24</v>
      </c>
      <c r="AB4" s="140">
        <v>638500</v>
      </c>
      <c r="AC4" s="13">
        <v>8.24</v>
      </c>
      <c r="AD4" s="2">
        <f t="shared" si="0"/>
        <v>0.5699999999999994</v>
      </c>
      <c r="AE4" s="201">
        <f t="shared" si="1"/>
        <v>2.4875621890547484E-2</v>
      </c>
    </row>
    <row r="5" spans="1:31" x14ac:dyDescent="0.25">
      <c r="B5" s="1">
        <v>42234</v>
      </c>
      <c r="C5">
        <v>15</v>
      </c>
      <c r="D5" s="2">
        <v>13.9</v>
      </c>
      <c r="E5" s="2">
        <v>0</v>
      </c>
      <c r="F5" s="2">
        <f>C5*D5</f>
        <v>208.5</v>
      </c>
      <c r="O5" s="15" t="s">
        <v>67</v>
      </c>
      <c r="Q5" s="3">
        <f>Q4*Q2</f>
        <v>679.2</v>
      </c>
      <c r="W5" s="196">
        <v>42276</v>
      </c>
      <c r="X5" s="13">
        <v>8.6300000000000008</v>
      </c>
      <c r="Y5" s="13">
        <v>8.7100000000000009</v>
      </c>
      <c r="Z5" s="13">
        <v>7.89</v>
      </c>
      <c r="AA5" s="13">
        <v>8.0399999999999991</v>
      </c>
      <c r="AB5" s="140">
        <v>537000</v>
      </c>
      <c r="AC5" s="13">
        <v>8.0399999999999991</v>
      </c>
      <c r="AD5" s="2">
        <f t="shared" si="0"/>
        <v>0.82000000000000117</v>
      </c>
      <c r="AE5" s="201">
        <f t="shared" si="1"/>
        <v>-7.373271889400923E-2</v>
      </c>
    </row>
    <row r="6" spans="1:31" x14ac:dyDescent="0.25">
      <c r="O6" s="15" t="s">
        <v>64</v>
      </c>
      <c r="Q6" s="2">
        <f>Q3*Q2</f>
        <v>2371.25</v>
      </c>
      <c r="W6" s="196">
        <v>42275</v>
      </c>
      <c r="X6" s="13">
        <v>9.0500000000000007</v>
      </c>
      <c r="Y6" s="13">
        <v>9.2100000000000009</v>
      </c>
      <c r="Z6" s="13">
        <v>8.3800000000000008</v>
      </c>
      <c r="AA6" s="13">
        <v>8.68</v>
      </c>
      <c r="AB6" s="140">
        <v>426700</v>
      </c>
      <c r="AC6" s="13">
        <v>8.68</v>
      </c>
      <c r="AD6" s="2">
        <f t="shared" si="0"/>
        <v>0.83000000000000007</v>
      </c>
      <c r="AE6" s="201">
        <f t="shared" si="1"/>
        <v>-4.9288061336254185E-2</v>
      </c>
    </row>
    <row r="7" spans="1:31" x14ac:dyDescent="0.25">
      <c r="O7" s="15" t="s">
        <v>65</v>
      </c>
      <c r="Q7" s="2">
        <f>Q5-Q6</f>
        <v>-1692.05</v>
      </c>
      <c r="R7" s="217" t="s">
        <v>237</v>
      </c>
      <c r="W7" s="196">
        <v>42272</v>
      </c>
      <c r="X7" s="13">
        <v>9.94</v>
      </c>
      <c r="Y7" s="13">
        <v>9.94</v>
      </c>
      <c r="Z7" s="13">
        <v>8.85</v>
      </c>
      <c r="AA7" s="13">
        <v>9.1300000000000008</v>
      </c>
      <c r="AB7" s="140">
        <v>689600</v>
      </c>
      <c r="AC7" s="13">
        <v>9.1300000000000008</v>
      </c>
      <c r="AD7" s="2">
        <f t="shared" si="0"/>
        <v>1.0899999999999999</v>
      </c>
      <c r="AE7" s="201">
        <f t="shared" si="1"/>
        <v>-7.2154471544715326E-2</v>
      </c>
    </row>
    <row r="8" spans="1:31" x14ac:dyDescent="0.25">
      <c r="A8" s="47" t="s">
        <v>87</v>
      </c>
      <c r="B8" s="18"/>
      <c r="C8" s="18">
        <f>SUM(C2:C6)</f>
        <v>80</v>
      </c>
      <c r="D8" s="23"/>
      <c r="E8" s="23"/>
      <c r="F8" s="23">
        <f>SUM(F2:F6)</f>
        <v>2371.25</v>
      </c>
      <c r="G8" s="18"/>
      <c r="H8" s="18"/>
      <c r="I8" s="23"/>
      <c r="J8" s="23"/>
      <c r="K8" s="23"/>
      <c r="L8" s="18"/>
      <c r="M8" s="18"/>
      <c r="W8" s="196">
        <v>42271</v>
      </c>
      <c r="X8" s="13">
        <v>9.77</v>
      </c>
      <c r="Y8" s="13">
        <v>10.050000000000001</v>
      </c>
      <c r="Z8" s="13">
        <v>9.75</v>
      </c>
      <c r="AA8" s="13">
        <v>9.84</v>
      </c>
      <c r="AB8" s="140">
        <v>405700</v>
      </c>
      <c r="AC8" s="13">
        <v>9.84</v>
      </c>
      <c r="AD8" s="2">
        <f t="shared" si="0"/>
        <v>0.30000000000000071</v>
      </c>
      <c r="AE8" s="201">
        <f t="shared" si="1"/>
        <v>1.0172939979653517E-3</v>
      </c>
    </row>
    <row r="9" spans="1:31" x14ac:dyDescent="0.25">
      <c r="W9" s="196">
        <v>42270</v>
      </c>
      <c r="X9" s="13">
        <v>10.24</v>
      </c>
      <c r="Y9" s="13">
        <v>10.25</v>
      </c>
      <c r="Z9" s="13">
        <v>9.7899999999999991</v>
      </c>
      <c r="AA9" s="13">
        <v>9.83</v>
      </c>
      <c r="AB9" s="140">
        <v>580200</v>
      </c>
      <c r="AC9" s="13">
        <v>9.83</v>
      </c>
      <c r="AD9" s="2">
        <f t="shared" si="0"/>
        <v>0.46000000000000085</v>
      </c>
      <c r="AE9" s="201">
        <f t="shared" si="1"/>
        <v>-3.3431661750245811E-2</v>
      </c>
    </row>
    <row r="10" spans="1:31" x14ac:dyDescent="0.25">
      <c r="W10" s="196">
        <v>42269</v>
      </c>
      <c r="X10" s="13">
        <v>10.29</v>
      </c>
      <c r="Y10" s="13">
        <v>10.46</v>
      </c>
      <c r="Z10" s="13">
        <v>9.9499999999999993</v>
      </c>
      <c r="AA10" s="13">
        <v>10.17</v>
      </c>
      <c r="AB10" s="140">
        <v>632700</v>
      </c>
      <c r="AC10" s="13">
        <v>10.17</v>
      </c>
      <c r="AD10" s="2">
        <f t="shared" si="0"/>
        <v>0.51000000000000156</v>
      </c>
      <c r="AE10" s="201">
        <f t="shared" si="1"/>
        <v>-3.2350142721217834E-2</v>
      </c>
    </row>
    <row r="11" spans="1:31" x14ac:dyDescent="0.25">
      <c r="W11" s="196">
        <v>42268</v>
      </c>
      <c r="X11" s="13">
        <v>11.46</v>
      </c>
      <c r="Y11" s="13">
        <v>11.46</v>
      </c>
      <c r="Z11" s="13">
        <v>10.23</v>
      </c>
      <c r="AA11" s="13">
        <v>10.51</v>
      </c>
      <c r="AB11" s="140">
        <v>625400</v>
      </c>
      <c r="AC11" s="13">
        <v>10.51</v>
      </c>
      <c r="AD11" s="2">
        <f t="shared" si="0"/>
        <v>1.2300000000000004</v>
      </c>
      <c r="AE11" s="201">
        <f t="shared" si="1"/>
        <v>-6.4946619217081891E-2</v>
      </c>
    </row>
    <row r="12" spans="1:31" x14ac:dyDescent="0.25">
      <c r="W12" s="196">
        <v>42265</v>
      </c>
      <c r="X12" s="13">
        <v>11.18</v>
      </c>
      <c r="Y12" s="13">
        <v>11.39</v>
      </c>
      <c r="Z12" s="13">
        <v>10.97</v>
      </c>
      <c r="AA12" s="13">
        <v>11.24</v>
      </c>
      <c r="AB12" s="140">
        <v>511300</v>
      </c>
      <c r="AC12" s="13">
        <v>11.24</v>
      </c>
      <c r="AD12" s="2">
        <f t="shared" si="0"/>
        <v>0.41999999999999993</v>
      </c>
      <c r="AE12" s="201">
        <f t="shared" si="1"/>
        <v>-7.0671378091873294E-3</v>
      </c>
    </row>
    <row r="13" spans="1:31" x14ac:dyDescent="0.25">
      <c r="W13" s="196">
        <v>42264</v>
      </c>
      <c r="X13" s="13">
        <v>10.98</v>
      </c>
      <c r="Y13" s="13">
        <v>11.5</v>
      </c>
      <c r="Z13" s="13">
        <v>10.89</v>
      </c>
      <c r="AA13" s="13">
        <v>11.32</v>
      </c>
      <c r="AB13" s="140">
        <v>666400</v>
      </c>
      <c r="AC13" s="13">
        <v>11.32</v>
      </c>
      <c r="AD13" s="2">
        <f t="shared" si="0"/>
        <v>0.60999999999999943</v>
      </c>
      <c r="AE13" s="201">
        <f t="shared" si="1"/>
        <v>2.722323049001818E-2</v>
      </c>
    </row>
    <row r="14" spans="1:31" x14ac:dyDescent="0.25">
      <c r="W14" s="196">
        <v>42263</v>
      </c>
      <c r="X14" s="13">
        <v>10.71</v>
      </c>
      <c r="Y14" s="13">
        <v>11.17</v>
      </c>
      <c r="Z14" s="13">
        <v>10.55</v>
      </c>
      <c r="AA14" s="13">
        <v>11.02</v>
      </c>
      <c r="AB14" s="140">
        <v>333300</v>
      </c>
      <c r="AC14" s="13">
        <v>11.02</v>
      </c>
      <c r="AD14" s="2">
        <f t="shared" si="0"/>
        <v>0.61999999999999922</v>
      </c>
      <c r="AE14" s="201">
        <f t="shared" si="1"/>
        <v>2.5116279069767433E-2</v>
      </c>
    </row>
    <row r="15" spans="1:31" x14ac:dyDescent="0.25">
      <c r="W15" s="196">
        <v>42262</v>
      </c>
      <c r="X15" s="13">
        <v>10.59</v>
      </c>
      <c r="Y15" s="13">
        <v>10.95</v>
      </c>
      <c r="Z15" s="13">
        <v>10.48</v>
      </c>
      <c r="AA15" s="13">
        <v>10.75</v>
      </c>
      <c r="AB15" s="140">
        <v>359100</v>
      </c>
      <c r="AC15" s="13">
        <v>10.75</v>
      </c>
      <c r="AD15" s="2">
        <f t="shared" si="0"/>
        <v>0.46999999999999886</v>
      </c>
      <c r="AE15" s="201">
        <f t="shared" si="1"/>
        <v>1.6068052930056753E-2</v>
      </c>
    </row>
    <row r="16" spans="1:31" x14ac:dyDescent="0.25">
      <c r="W16" s="196">
        <v>42261</v>
      </c>
      <c r="X16" s="13">
        <v>10.69</v>
      </c>
      <c r="Y16" s="13">
        <v>10.69</v>
      </c>
      <c r="Z16" s="13">
        <v>10.24</v>
      </c>
      <c r="AA16" s="13">
        <v>10.58</v>
      </c>
      <c r="AB16" s="140">
        <v>279800</v>
      </c>
      <c r="AC16" s="13">
        <v>10.58</v>
      </c>
      <c r="AD16" s="2">
        <f t="shared" si="0"/>
        <v>0.44999999999999929</v>
      </c>
      <c r="AE16" s="201">
        <f t="shared" si="1"/>
        <v>-5.6390977443609991E-3</v>
      </c>
    </row>
    <row r="17" spans="23:31" x14ac:dyDescent="0.25">
      <c r="W17" s="196">
        <v>42258</v>
      </c>
      <c r="X17" s="13">
        <v>10.97</v>
      </c>
      <c r="Y17" s="13">
        <v>10.97</v>
      </c>
      <c r="Z17" s="13">
        <v>10.55</v>
      </c>
      <c r="AA17" s="13">
        <v>10.64</v>
      </c>
      <c r="AB17" s="140">
        <v>201900</v>
      </c>
      <c r="AC17" s="13">
        <v>10.64</v>
      </c>
      <c r="AD17" s="2">
        <f t="shared" si="0"/>
        <v>0.41999999999999993</v>
      </c>
      <c r="AE17" s="201">
        <f t="shared" si="1"/>
        <v>-3.3605812897365972E-2</v>
      </c>
    </row>
    <row r="18" spans="23:31" x14ac:dyDescent="0.25">
      <c r="W18" s="196">
        <v>42257</v>
      </c>
      <c r="X18" s="13">
        <v>10.74</v>
      </c>
      <c r="Y18" s="13">
        <v>11.07</v>
      </c>
      <c r="Z18" s="13">
        <v>10.54</v>
      </c>
      <c r="AA18" s="13">
        <v>11.01</v>
      </c>
      <c r="AB18" s="140">
        <v>355600</v>
      </c>
      <c r="AC18" s="13">
        <v>11.01</v>
      </c>
      <c r="AD18" s="2">
        <f t="shared" si="0"/>
        <v>0.53000000000000114</v>
      </c>
      <c r="AE18" s="201">
        <f t="shared" si="1"/>
        <v>2.1335807050092859E-2</v>
      </c>
    </row>
    <row r="19" spans="23:31" x14ac:dyDescent="0.25">
      <c r="W19" s="196">
        <v>42256</v>
      </c>
      <c r="X19" s="13">
        <v>10.62</v>
      </c>
      <c r="Y19" s="13">
        <v>10.88</v>
      </c>
      <c r="Z19" s="13">
        <v>10.57</v>
      </c>
      <c r="AA19" s="13">
        <v>10.78</v>
      </c>
      <c r="AB19" s="140">
        <v>419500</v>
      </c>
      <c r="AC19" s="13">
        <v>10.78</v>
      </c>
      <c r="AD19" s="2">
        <f t="shared" si="0"/>
        <v>0.3100000000000005</v>
      </c>
      <c r="AE19" s="201">
        <f t="shared" si="1"/>
        <v>1.7941454202077489E-2</v>
      </c>
    </row>
    <row r="20" spans="23:31" x14ac:dyDescent="0.25">
      <c r="W20" s="196">
        <v>42255</v>
      </c>
      <c r="X20" s="13">
        <v>10.36</v>
      </c>
      <c r="Y20" s="13">
        <v>10.63</v>
      </c>
      <c r="Z20" s="13">
        <v>10.31</v>
      </c>
      <c r="AA20" s="13">
        <v>10.59</v>
      </c>
      <c r="AB20" s="140">
        <v>607300</v>
      </c>
      <c r="AC20" s="13">
        <v>10.59</v>
      </c>
      <c r="AD20" s="2">
        <f t="shared" si="0"/>
        <v>0.32000000000000028</v>
      </c>
      <c r="AE20" s="201">
        <f t="shared" si="1"/>
        <v>4.1297935103244754E-2</v>
      </c>
    </row>
    <row r="21" spans="23:31" x14ac:dyDescent="0.25">
      <c r="W21" s="196">
        <v>42251</v>
      </c>
      <c r="X21" s="13">
        <v>10.02</v>
      </c>
      <c r="Y21" s="13">
        <v>10.220000000000001</v>
      </c>
      <c r="Z21" s="13">
        <v>9.91</v>
      </c>
      <c r="AA21" s="13">
        <v>10.17</v>
      </c>
      <c r="AB21" s="140">
        <v>388500</v>
      </c>
      <c r="AC21" s="13">
        <v>10.17</v>
      </c>
      <c r="AD21" s="2">
        <f t="shared" si="0"/>
        <v>0.3100000000000005</v>
      </c>
      <c r="AE21" s="201">
        <f t="shared" si="1"/>
        <v>1.9704433497536034E-3</v>
      </c>
    </row>
    <row r="22" spans="23:31" x14ac:dyDescent="0.25">
      <c r="W22" s="196">
        <v>42250</v>
      </c>
      <c r="X22" s="13">
        <v>10.66</v>
      </c>
      <c r="Y22" s="13">
        <v>10.66</v>
      </c>
      <c r="Z22" s="13">
        <v>10.07</v>
      </c>
      <c r="AA22" s="13">
        <v>10.15</v>
      </c>
      <c r="AB22" s="140">
        <v>331500</v>
      </c>
      <c r="AC22" s="13">
        <v>10.15</v>
      </c>
      <c r="AD22" s="2">
        <f t="shared" si="0"/>
        <v>0.58999999999999986</v>
      </c>
      <c r="AE22" s="201">
        <f t="shared" si="1"/>
        <v>-4.6052631578947345E-2</v>
      </c>
    </row>
    <row r="23" spans="23:31" x14ac:dyDescent="0.25">
      <c r="W23" s="196">
        <v>42249</v>
      </c>
      <c r="X23" s="13">
        <v>10.36</v>
      </c>
      <c r="Y23" s="13">
        <v>10.66</v>
      </c>
      <c r="Z23" s="13">
        <v>10.1</v>
      </c>
      <c r="AA23" s="13">
        <v>10.64</v>
      </c>
      <c r="AB23" s="140">
        <v>330800</v>
      </c>
      <c r="AC23" s="13">
        <v>10.64</v>
      </c>
      <c r="AD23" s="2">
        <f t="shared" si="0"/>
        <v>0.5600000000000005</v>
      </c>
      <c r="AE23" s="201">
        <f t="shared" si="1"/>
        <v>3.90625E-2</v>
      </c>
    </row>
    <row r="24" spans="23:31" x14ac:dyDescent="0.25">
      <c r="W24" s="196">
        <v>42248</v>
      </c>
      <c r="X24" s="13">
        <v>10.210000000000001</v>
      </c>
      <c r="Y24" s="13">
        <v>10.56</v>
      </c>
      <c r="Z24" s="13">
        <v>10.119999999999999</v>
      </c>
      <c r="AA24" s="13">
        <v>10.24</v>
      </c>
      <c r="AB24" s="140">
        <v>356100</v>
      </c>
      <c r="AC24" s="13">
        <v>10.24</v>
      </c>
      <c r="AD24" s="2">
        <f t="shared" si="0"/>
        <v>0.44000000000000128</v>
      </c>
      <c r="AE24" s="201">
        <f t="shared" si="1"/>
        <v>-2.1032504780114758E-2</v>
      </c>
    </row>
    <row r="25" spans="23:31" x14ac:dyDescent="0.25">
      <c r="W25" s="196">
        <v>42247</v>
      </c>
      <c r="X25" s="13">
        <v>10.67</v>
      </c>
      <c r="Y25" s="13">
        <v>10.91</v>
      </c>
      <c r="Z25" s="13">
        <v>10.35</v>
      </c>
      <c r="AA25" s="13">
        <v>10.46</v>
      </c>
      <c r="AB25" s="140">
        <v>358300</v>
      </c>
      <c r="AC25" s="13">
        <v>10.46</v>
      </c>
      <c r="AD25" s="2">
        <f t="shared" si="0"/>
        <v>0.5600000000000005</v>
      </c>
      <c r="AE25" s="201">
        <f t="shared" si="1"/>
        <v>-2.9684601113172393E-2</v>
      </c>
    </row>
    <row r="26" spans="23:31" x14ac:dyDescent="0.25">
      <c r="W26" s="196">
        <v>42244</v>
      </c>
      <c r="X26" s="13">
        <v>10.6</v>
      </c>
      <c r="Y26" s="13">
        <v>10.86</v>
      </c>
      <c r="Z26" s="13">
        <v>10.6</v>
      </c>
      <c r="AA26" s="13">
        <v>10.78</v>
      </c>
      <c r="AB26" s="140">
        <v>449900</v>
      </c>
      <c r="AC26" s="13">
        <v>10.78</v>
      </c>
      <c r="AD26" s="2">
        <f t="shared" si="0"/>
        <v>0.25999999999999979</v>
      </c>
      <c r="AE26" s="201">
        <f t="shared" si="1"/>
        <v>1.0309278350515427E-2</v>
      </c>
    </row>
    <row r="27" spans="23:31" x14ac:dyDescent="0.25">
      <c r="W27" s="196">
        <v>42243</v>
      </c>
      <c r="X27" s="13">
        <v>10.5</v>
      </c>
      <c r="Y27" s="13">
        <v>10.87</v>
      </c>
      <c r="Z27" s="13">
        <v>10.46</v>
      </c>
      <c r="AA27" s="13">
        <v>10.67</v>
      </c>
      <c r="AB27" s="140">
        <v>449800</v>
      </c>
      <c r="AC27" s="13">
        <v>10.67</v>
      </c>
      <c r="AD27" s="2">
        <f t="shared" si="0"/>
        <v>0.40999999999999837</v>
      </c>
      <c r="AE27" s="201">
        <f t="shared" si="1"/>
        <v>1.5223596574690745E-2</v>
      </c>
    </row>
    <row r="28" spans="23:31" x14ac:dyDescent="0.25">
      <c r="W28" s="196">
        <v>42242</v>
      </c>
      <c r="X28" s="13">
        <v>10.31</v>
      </c>
      <c r="Y28" s="13">
        <v>10.53</v>
      </c>
      <c r="Z28" s="13">
        <v>9.7899999999999991</v>
      </c>
      <c r="AA28" s="13">
        <v>10.51</v>
      </c>
      <c r="AB28" s="140">
        <v>426200</v>
      </c>
      <c r="AC28" s="13">
        <v>10.51</v>
      </c>
      <c r="AD28" s="2">
        <f t="shared" si="0"/>
        <v>0.74000000000000021</v>
      </c>
      <c r="AE28" s="201">
        <f t="shared" si="1"/>
        <v>4.2658730158730229E-2</v>
      </c>
    </row>
    <row r="29" spans="23:31" x14ac:dyDescent="0.25">
      <c r="W29" s="196">
        <v>42241</v>
      </c>
      <c r="X29" s="13">
        <v>10.5</v>
      </c>
      <c r="Y29" s="13">
        <v>10.5</v>
      </c>
      <c r="Z29" s="13">
        <v>9.9600000000000009</v>
      </c>
      <c r="AA29" s="13">
        <v>10.08</v>
      </c>
      <c r="AB29" s="140">
        <v>501400</v>
      </c>
      <c r="AC29" s="13">
        <v>10.08</v>
      </c>
      <c r="AD29" s="2">
        <f t="shared" si="0"/>
        <v>0.53999999999999915</v>
      </c>
      <c r="AE29" s="201">
        <f t="shared" si="1"/>
        <v>-5.9171597633136397E-3</v>
      </c>
    </row>
    <row r="30" spans="23:31" x14ac:dyDescent="0.25">
      <c r="W30" s="196">
        <v>42240</v>
      </c>
      <c r="X30" s="13">
        <v>10.199999999999999</v>
      </c>
      <c r="Y30" s="13">
        <v>10.89</v>
      </c>
      <c r="Z30" s="13">
        <v>9.94</v>
      </c>
      <c r="AA30" s="13">
        <v>10.14</v>
      </c>
      <c r="AB30" s="140">
        <v>822800</v>
      </c>
      <c r="AC30" s="13">
        <v>10.14</v>
      </c>
      <c r="AD30" s="2">
        <f t="shared" si="0"/>
        <v>0.95000000000000107</v>
      </c>
      <c r="AE30" s="201">
        <f t="shared" si="1"/>
        <v>-4.5197740112994267E-2</v>
      </c>
    </row>
    <row r="31" spans="23:31" x14ac:dyDescent="0.25">
      <c r="W31" s="196">
        <v>42237</v>
      </c>
      <c r="X31" s="13">
        <v>9.9700000000000006</v>
      </c>
      <c r="Y31" s="13">
        <v>10.94</v>
      </c>
      <c r="Z31" s="13">
        <v>9.91</v>
      </c>
      <c r="AA31" s="13">
        <v>10.62</v>
      </c>
      <c r="AB31" s="140">
        <v>458800</v>
      </c>
      <c r="AC31" s="13">
        <v>10.62</v>
      </c>
      <c r="AD31" s="2">
        <f t="shared" si="0"/>
        <v>1.0299999999999994</v>
      </c>
      <c r="AE31" s="201">
        <f t="shared" si="1"/>
        <v>3.5087719298245501E-2</v>
      </c>
    </row>
    <row r="32" spans="23:31" x14ac:dyDescent="0.25">
      <c r="W32" s="196">
        <v>42236</v>
      </c>
      <c r="X32" s="13">
        <v>10.69</v>
      </c>
      <c r="Y32" s="13">
        <v>10.93</v>
      </c>
      <c r="Z32" s="13">
        <v>10.18</v>
      </c>
      <c r="AA32" s="13">
        <v>10.26</v>
      </c>
      <c r="AB32" s="140">
        <v>701200</v>
      </c>
      <c r="AC32" s="13">
        <v>10.26</v>
      </c>
      <c r="AD32" s="2">
        <f t="shared" si="0"/>
        <v>0.75</v>
      </c>
      <c r="AE32" s="201">
        <f t="shared" si="1"/>
        <v>-5.3505535055350606E-2</v>
      </c>
    </row>
    <row r="33" spans="15:31" x14ac:dyDescent="0.25">
      <c r="W33" s="196">
        <v>42235</v>
      </c>
      <c r="X33" s="13">
        <v>10.91</v>
      </c>
      <c r="Y33" s="13">
        <v>11.16</v>
      </c>
      <c r="Z33" s="13">
        <v>10.36</v>
      </c>
      <c r="AA33" s="13">
        <v>10.84</v>
      </c>
      <c r="AB33" s="140">
        <v>866400</v>
      </c>
      <c r="AC33" s="13">
        <v>10.84</v>
      </c>
      <c r="AD33" s="2">
        <f t="shared" si="0"/>
        <v>0.80000000000000071</v>
      </c>
      <c r="AE33" s="201">
        <f t="shared" si="1"/>
        <v>-1.9004524886877872E-2</v>
      </c>
    </row>
    <row r="34" spans="15:31" x14ac:dyDescent="0.25">
      <c r="W34" s="196">
        <v>42234</v>
      </c>
      <c r="X34" s="13">
        <v>10.8</v>
      </c>
      <c r="Y34" s="13">
        <v>11.51</v>
      </c>
      <c r="Z34" s="13">
        <v>10.8</v>
      </c>
      <c r="AA34" s="13">
        <v>11.05</v>
      </c>
      <c r="AB34" s="140">
        <v>729100</v>
      </c>
      <c r="AC34" s="13">
        <v>11.05</v>
      </c>
      <c r="AD34" s="2">
        <f t="shared" si="0"/>
        <v>0.70999999999999908</v>
      </c>
      <c r="AE34" s="201">
        <f t="shared" si="1"/>
        <v>5.4595086442219554E-3</v>
      </c>
    </row>
    <row r="35" spans="15:31" x14ac:dyDescent="0.25">
      <c r="W35" s="196">
        <v>42233</v>
      </c>
      <c r="X35" s="13">
        <v>10.5</v>
      </c>
      <c r="Y35" s="13">
        <v>11.4</v>
      </c>
      <c r="Z35" s="13">
        <v>10.11</v>
      </c>
      <c r="AA35" s="13">
        <v>10.99</v>
      </c>
      <c r="AB35" s="140">
        <v>2069000</v>
      </c>
      <c r="AC35" s="13">
        <v>10.99</v>
      </c>
      <c r="AD35" s="2">
        <f t="shared" si="0"/>
        <v>1.2900000000000009</v>
      </c>
      <c r="AE35" s="201">
        <f t="shared" si="1"/>
        <v>9.7902097902097918E-2</v>
      </c>
    </row>
    <row r="36" spans="15:31" x14ac:dyDescent="0.25">
      <c r="W36" s="196">
        <v>42230</v>
      </c>
      <c r="X36" s="13">
        <v>11.64</v>
      </c>
      <c r="Y36" s="13">
        <v>12.25</v>
      </c>
      <c r="Z36" s="13">
        <v>9.36</v>
      </c>
      <c r="AA36" s="13">
        <v>10.01</v>
      </c>
      <c r="AB36" s="140">
        <v>6515400</v>
      </c>
      <c r="AC36" s="13">
        <v>10.01</v>
      </c>
      <c r="AD36" s="2">
        <f t="shared" si="0"/>
        <v>2.8900000000000006</v>
      </c>
      <c r="AE36" s="201">
        <f t="shared" si="1"/>
        <v>-0.27621113521330443</v>
      </c>
    </row>
    <row r="37" spans="15:31" x14ac:dyDescent="0.25">
      <c r="W37" s="196">
        <v>42229</v>
      </c>
      <c r="X37" s="13">
        <v>14.28</v>
      </c>
      <c r="Y37" s="13">
        <v>14.84</v>
      </c>
      <c r="Z37" s="13">
        <v>13.82</v>
      </c>
      <c r="AA37" s="13">
        <v>13.83</v>
      </c>
      <c r="AB37" s="140">
        <v>446200</v>
      </c>
      <c r="AC37" s="13">
        <v>13.83</v>
      </c>
      <c r="AD37" s="2">
        <f t="shared" si="0"/>
        <v>1.0199999999999996</v>
      </c>
      <c r="AE37" s="201">
        <f t="shared" si="1"/>
        <v>-3.48918353105373E-2</v>
      </c>
    </row>
    <row r="38" spans="15:31" x14ac:dyDescent="0.25">
      <c r="W38" s="196">
        <v>42228</v>
      </c>
      <c r="X38" s="13">
        <v>13.8</v>
      </c>
      <c r="Y38" s="13">
        <v>14.53</v>
      </c>
      <c r="Z38" s="13">
        <v>13.75</v>
      </c>
      <c r="AA38" s="13">
        <v>14.33</v>
      </c>
      <c r="AB38" s="140">
        <v>368600</v>
      </c>
      <c r="AC38" s="13">
        <v>14.33</v>
      </c>
      <c r="AD38" s="2">
        <f t="shared" si="0"/>
        <v>0.77999999999999936</v>
      </c>
      <c r="AE38" s="201">
        <f t="shared" si="1"/>
        <v>2.871500358937551E-2</v>
      </c>
    </row>
    <row r="39" spans="15:31" x14ac:dyDescent="0.25">
      <c r="W39" s="196">
        <v>42227</v>
      </c>
      <c r="X39" s="13">
        <v>14.42</v>
      </c>
      <c r="Y39" s="13">
        <v>14.85</v>
      </c>
      <c r="Z39" s="13">
        <v>13.85</v>
      </c>
      <c r="AA39" s="13">
        <v>13.93</v>
      </c>
      <c r="AB39" s="140">
        <v>317300</v>
      </c>
      <c r="AC39" s="13">
        <v>13.93</v>
      </c>
      <c r="AD39" s="2">
        <f t="shared" si="0"/>
        <v>1</v>
      </c>
      <c r="AE39" s="201">
        <f t="shared" si="1"/>
        <v>-4.0633608815426991E-2</v>
      </c>
    </row>
    <row r="40" spans="15:31" ht="20.25" thickBot="1" x14ac:dyDescent="0.35">
      <c r="P40" s="255" t="s">
        <v>83</v>
      </c>
      <c r="Q40" s="255"/>
      <c r="T40" s="136" t="s">
        <v>144</v>
      </c>
      <c r="W40" s="196">
        <v>42226</v>
      </c>
      <c r="X40" s="13">
        <v>13.97</v>
      </c>
      <c r="Y40" s="13">
        <v>14.87</v>
      </c>
      <c r="Z40" s="13">
        <v>13.93</v>
      </c>
      <c r="AA40" s="13">
        <v>14.52</v>
      </c>
      <c r="AB40" s="140">
        <v>251700</v>
      </c>
      <c r="AC40" s="13">
        <v>14.52</v>
      </c>
      <c r="AD40" s="2">
        <f t="shared" si="0"/>
        <v>0.9399999999999995</v>
      </c>
      <c r="AE40" s="201">
        <f t="shared" si="1"/>
        <v>3.7142857142857144E-2</v>
      </c>
    </row>
    <row r="41" spans="15:31" ht="15.75" thickTop="1" x14ac:dyDescent="0.25">
      <c r="P41" s="128">
        <v>1.1000000000000001</v>
      </c>
      <c r="Q41" s="128">
        <f>P41*$Q$4</f>
        <v>9.3390000000000004</v>
      </c>
      <c r="T41" s="191" t="s">
        <v>126</v>
      </c>
      <c r="U41" s="143">
        <v>8.0299999999999994</v>
      </c>
      <c r="W41" s="196">
        <v>42223</v>
      </c>
      <c r="X41" s="13">
        <v>14.19</v>
      </c>
      <c r="Y41" s="13">
        <v>14.29</v>
      </c>
      <c r="Z41" s="13">
        <v>13.79</v>
      </c>
      <c r="AA41" s="13">
        <v>14</v>
      </c>
      <c r="AB41" s="140">
        <v>293400</v>
      </c>
      <c r="AC41" s="13">
        <v>14</v>
      </c>
      <c r="AD41" s="2">
        <f t="shared" si="0"/>
        <v>0.5</v>
      </c>
      <c r="AE41" s="201">
        <f t="shared" si="1"/>
        <v>-2.3028611304954594E-2</v>
      </c>
    </row>
    <row r="42" spans="15:31" x14ac:dyDescent="0.25">
      <c r="P42" s="128">
        <v>1.0900000000000001</v>
      </c>
      <c r="Q42" s="128">
        <f t="shared" ref="Q42:Q61" si="2">P42*$Q$4</f>
        <v>9.2541000000000011</v>
      </c>
      <c r="T42" s="138" t="s">
        <v>127</v>
      </c>
      <c r="U42" s="133">
        <v>7.86</v>
      </c>
      <c r="W42" s="196">
        <v>42222</v>
      </c>
      <c r="X42" s="13">
        <v>14.99</v>
      </c>
      <c r="Y42" s="13">
        <v>15.15</v>
      </c>
      <c r="Z42" s="13">
        <v>14.21</v>
      </c>
      <c r="AA42" s="13">
        <v>14.33</v>
      </c>
      <c r="AB42" s="140">
        <v>205300</v>
      </c>
      <c r="AC42" s="13">
        <v>14.33</v>
      </c>
      <c r="AD42" s="2">
        <f t="shared" si="0"/>
        <v>0.9399999999999995</v>
      </c>
      <c r="AE42" s="201">
        <f t="shared" si="1"/>
        <v>-4.4666666666666632E-2</v>
      </c>
    </row>
    <row r="43" spans="15:31" x14ac:dyDescent="0.25">
      <c r="P43" s="128">
        <v>1.08</v>
      </c>
      <c r="Q43" s="128">
        <f t="shared" si="2"/>
        <v>9.1692</v>
      </c>
      <c r="T43" s="138" t="s">
        <v>128</v>
      </c>
      <c r="U43" s="133" t="s">
        <v>226</v>
      </c>
      <c r="W43" s="196">
        <v>42221</v>
      </c>
      <c r="X43" s="13">
        <v>15.37</v>
      </c>
      <c r="Y43" s="13">
        <v>15.6</v>
      </c>
      <c r="Z43" s="13">
        <v>14.86</v>
      </c>
      <c r="AA43" s="13">
        <v>15</v>
      </c>
      <c r="AB43" s="140">
        <v>327000</v>
      </c>
      <c r="AC43" s="13">
        <v>15</v>
      </c>
      <c r="AD43" s="2">
        <f t="shared" si="0"/>
        <v>0.74000000000000021</v>
      </c>
      <c r="AE43" s="201">
        <f t="shared" si="1"/>
        <v>-8.5922009253139864E-3</v>
      </c>
    </row>
    <row r="44" spans="15:31" x14ac:dyDescent="0.25">
      <c r="P44" s="128">
        <v>1.07</v>
      </c>
      <c r="Q44" s="128">
        <f t="shared" si="2"/>
        <v>9.0843000000000007</v>
      </c>
      <c r="T44" s="138" t="s">
        <v>129</v>
      </c>
      <c r="U44" s="133" t="s">
        <v>272</v>
      </c>
      <c r="W44" s="196">
        <v>42220</v>
      </c>
      <c r="X44" s="13">
        <v>15.41</v>
      </c>
      <c r="Y44" s="13">
        <v>15.49</v>
      </c>
      <c r="Z44" s="13">
        <v>15</v>
      </c>
      <c r="AA44" s="13">
        <v>15.13</v>
      </c>
      <c r="AB44" s="140">
        <v>172400</v>
      </c>
      <c r="AC44" s="13">
        <v>15.13</v>
      </c>
      <c r="AD44" s="2">
        <f t="shared" si="0"/>
        <v>0.49000000000000021</v>
      </c>
      <c r="AE44" s="201">
        <f t="shared" si="1"/>
        <v>-1.6894087069525665E-2</v>
      </c>
    </row>
    <row r="45" spans="15:31" x14ac:dyDescent="0.25">
      <c r="O45" s="2"/>
      <c r="P45" s="128">
        <v>1.06</v>
      </c>
      <c r="Q45" s="128">
        <f t="shared" si="2"/>
        <v>8.9994000000000014</v>
      </c>
      <c r="T45" s="138" t="s">
        <v>130</v>
      </c>
      <c r="U45" s="133">
        <v>19.7</v>
      </c>
      <c r="W45" s="196">
        <v>42219</v>
      </c>
      <c r="X45" s="13">
        <v>14.78</v>
      </c>
      <c r="Y45" s="13">
        <v>15.63</v>
      </c>
      <c r="Z45" s="13">
        <v>14.65</v>
      </c>
      <c r="AA45" s="13">
        <v>15.39</v>
      </c>
      <c r="AB45" s="140">
        <v>321700</v>
      </c>
      <c r="AC45" s="13">
        <v>15.39</v>
      </c>
      <c r="AD45" s="2">
        <f t="shared" si="0"/>
        <v>0.98000000000000043</v>
      </c>
      <c r="AE45" s="201">
        <f t="shared" si="1"/>
        <v>4.5516304347826164E-2</v>
      </c>
    </row>
    <row r="46" spans="15:31" x14ac:dyDescent="0.25">
      <c r="O46" s="2"/>
      <c r="P46" s="128">
        <v>1.05</v>
      </c>
      <c r="Q46" s="128">
        <f t="shared" si="2"/>
        <v>8.9145000000000003</v>
      </c>
      <c r="T46" s="138" t="s">
        <v>131</v>
      </c>
      <c r="U46" s="133" t="s">
        <v>226</v>
      </c>
      <c r="W46" s="196">
        <v>42216</v>
      </c>
      <c r="X46" s="13">
        <v>14.37</v>
      </c>
      <c r="Y46" s="13">
        <v>15.28</v>
      </c>
      <c r="Z46" s="13">
        <v>14.21</v>
      </c>
      <c r="AA46" s="13">
        <v>14.72</v>
      </c>
      <c r="AB46" s="140">
        <v>301000</v>
      </c>
      <c r="AC46" s="13">
        <v>14.72</v>
      </c>
      <c r="AD46" s="2">
        <f t="shared" si="0"/>
        <v>1.0699999999999985</v>
      </c>
      <c r="AE46" s="201">
        <f t="shared" si="1"/>
        <v>3.0812324929972101E-2</v>
      </c>
    </row>
    <row r="47" spans="15:31" x14ac:dyDescent="0.25">
      <c r="O47" s="2"/>
      <c r="P47" s="128">
        <v>1.04</v>
      </c>
      <c r="Q47" s="128">
        <f t="shared" si="2"/>
        <v>8.829600000000001</v>
      </c>
      <c r="T47" s="138" t="s">
        <v>132</v>
      </c>
      <c r="U47" s="133" t="s">
        <v>226</v>
      </c>
      <c r="W47" s="196">
        <v>42215</v>
      </c>
      <c r="X47" s="13">
        <v>14.15</v>
      </c>
      <c r="Y47" s="13">
        <v>14.58</v>
      </c>
      <c r="Z47" s="13">
        <v>14.01</v>
      </c>
      <c r="AA47" s="13">
        <v>14.28</v>
      </c>
      <c r="AB47" s="140">
        <v>264600</v>
      </c>
      <c r="AC47" s="13">
        <v>14.28</v>
      </c>
      <c r="AD47" s="2">
        <f t="shared" si="0"/>
        <v>0.57000000000000028</v>
      </c>
      <c r="AE47" s="201">
        <f t="shared" si="1"/>
        <v>-6.9979006298104274E-4</v>
      </c>
    </row>
    <row r="48" spans="15:31" x14ac:dyDescent="0.25">
      <c r="O48" s="2"/>
      <c r="P48" s="128">
        <v>1.03</v>
      </c>
      <c r="Q48" s="128">
        <f t="shared" si="2"/>
        <v>8.7446999999999999</v>
      </c>
      <c r="T48" s="138"/>
      <c r="U48" s="133"/>
      <c r="W48" s="196">
        <v>42214</v>
      </c>
      <c r="X48" s="13">
        <v>14.25</v>
      </c>
      <c r="Y48" s="13">
        <v>14.67</v>
      </c>
      <c r="Z48" s="13">
        <v>14.07</v>
      </c>
      <c r="AA48" s="13">
        <v>14.29</v>
      </c>
      <c r="AB48" s="140">
        <v>451800</v>
      </c>
      <c r="AC48" s="13">
        <v>14.29</v>
      </c>
      <c r="AD48" s="2">
        <f t="shared" si="0"/>
        <v>0.59999999999999964</v>
      </c>
      <c r="AE48" s="201">
        <f t="shared" si="1"/>
        <v>-6.9930069930079775E-4</v>
      </c>
    </row>
    <row r="49" spans="15:31" x14ac:dyDescent="0.25">
      <c r="O49" s="2"/>
      <c r="P49" s="128">
        <v>1.02</v>
      </c>
      <c r="Q49" s="128">
        <f t="shared" si="2"/>
        <v>8.6598000000000006</v>
      </c>
      <c r="T49" s="138" t="s">
        <v>133</v>
      </c>
      <c r="U49" s="133" t="s">
        <v>273</v>
      </c>
      <c r="W49" s="196">
        <v>42213</v>
      </c>
      <c r="X49" s="13">
        <v>14.32</v>
      </c>
      <c r="Y49" s="13">
        <v>14.71</v>
      </c>
      <c r="Z49" s="13">
        <v>14.08</v>
      </c>
      <c r="AA49" s="13">
        <v>14.3</v>
      </c>
      <c r="AB49" s="140">
        <v>512300</v>
      </c>
      <c r="AC49" s="13">
        <v>14.3</v>
      </c>
      <c r="AD49" s="2">
        <f t="shared" si="0"/>
        <v>0.63000000000000078</v>
      </c>
      <c r="AE49" s="201">
        <f t="shared" si="1"/>
        <v>6.9979006298126478E-4</v>
      </c>
    </row>
    <row r="50" spans="15:31" x14ac:dyDescent="0.25">
      <c r="O50" s="2"/>
      <c r="P50" s="128">
        <v>1.01</v>
      </c>
      <c r="Q50" s="128">
        <f t="shared" si="2"/>
        <v>8.5748999999999995</v>
      </c>
      <c r="T50" s="138" t="s">
        <v>134</v>
      </c>
      <c r="U50" s="133" t="s">
        <v>274</v>
      </c>
      <c r="W50" s="196">
        <v>42212</v>
      </c>
      <c r="X50" s="13">
        <v>14.75</v>
      </c>
      <c r="Y50" s="13">
        <v>14.75</v>
      </c>
      <c r="Z50" s="13">
        <v>14.03</v>
      </c>
      <c r="AA50" s="13">
        <v>14.29</v>
      </c>
      <c r="AB50" s="140">
        <v>559200</v>
      </c>
      <c r="AC50" s="13">
        <v>14.29</v>
      </c>
      <c r="AD50" s="2">
        <f t="shared" si="0"/>
        <v>0.72000000000000064</v>
      </c>
      <c r="AE50" s="201">
        <f t="shared" si="1"/>
        <v>-2.9871011541072745E-2</v>
      </c>
    </row>
    <row r="51" spans="15:31" x14ac:dyDescent="0.25">
      <c r="O51" s="2"/>
      <c r="P51" s="128">
        <v>1</v>
      </c>
      <c r="Q51" s="128">
        <f t="shared" si="2"/>
        <v>8.49</v>
      </c>
      <c r="T51" s="138" t="s">
        <v>135</v>
      </c>
      <c r="U51" s="135">
        <v>350366</v>
      </c>
      <c r="W51" s="196">
        <v>42209</v>
      </c>
      <c r="X51" s="13">
        <v>15.37</v>
      </c>
      <c r="Y51" s="13">
        <v>15.52</v>
      </c>
      <c r="Z51" s="13">
        <v>14.55</v>
      </c>
      <c r="AA51" s="13">
        <v>14.73</v>
      </c>
      <c r="AB51" s="140">
        <v>819800</v>
      </c>
      <c r="AC51" s="13">
        <v>14.73</v>
      </c>
      <c r="AD51" s="2">
        <f t="shared" si="0"/>
        <v>0.96999999999999886</v>
      </c>
      <c r="AE51" s="201">
        <f t="shared" si="1"/>
        <v>-8.8490099009901013E-2</v>
      </c>
    </row>
    <row r="52" spans="15:31" x14ac:dyDescent="0.25">
      <c r="O52" s="2"/>
      <c r="P52" s="128">
        <v>0.99</v>
      </c>
      <c r="Q52" s="128">
        <f t="shared" si="2"/>
        <v>8.4051000000000009</v>
      </c>
      <c r="T52" s="138" t="s">
        <v>140</v>
      </c>
      <c r="U52" s="135">
        <v>560220</v>
      </c>
      <c r="W52" s="196">
        <v>42208</v>
      </c>
      <c r="X52" s="13">
        <v>16.52</v>
      </c>
      <c r="Y52" s="13">
        <v>16.73</v>
      </c>
      <c r="Z52" s="13">
        <v>16.16</v>
      </c>
      <c r="AA52" s="13">
        <v>16.16</v>
      </c>
      <c r="AB52" s="140">
        <v>193300</v>
      </c>
      <c r="AC52" s="13">
        <v>16.16</v>
      </c>
      <c r="AD52" s="2">
        <f t="shared" si="0"/>
        <v>0.57000000000000028</v>
      </c>
      <c r="AE52" s="201">
        <f t="shared" si="1"/>
        <v>-2.0606060606060628E-2</v>
      </c>
    </row>
    <row r="53" spans="15:31" x14ac:dyDescent="0.25">
      <c r="O53" s="2"/>
      <c r="P53" s="128">
        <v>0.98</v>
      </c>
      <c r="Q53" s="128">
        <f t="shared" si="2"/>
        <v>8.3201999999999998</v>
      </c>
      <c r="T53" s="138" t="s">
        <v>136</v>
      </c>
      <c r="U53" s="133" t="s">
        <v>275</v>
      </c>
      <c r="W53" s="196">
        <v>42207</v>
      </c>
      <c r="X53" s="13">
        <v>16.420000000000002</v>
      </c>
      <c r="Y53" s="13">
        <v>16.77</v>
      </c>
      <c r="Z53" s="13">
        <v>16.25</v>
      </c>
      <c r="AA53" s="13">
        <v>16.5</v>
      </c>
      <c r="AB53" s="140">
        <v>313600</v>
      </c>
      <c r="AC53" s="13">
        <v>16.5</v>
      </c>
      <c r="AD53" s="2">
        <f t="shared" si="0"/>
        <v>0.51999999999999957</v>
      </c>
      <c r="AE53" s="201">
        <f t="shared" si="1"/>
        <v>-7.2202166064982976E-3</v>
      </c>
    </row>
    <row r="54" spans="15:31" x14ac:dyDescent="0.25">
      <c r="O54" s="2"/>
      <c r="P54" s="128">
        <v>0.97</v>
      </c>
      <c r="Q54" s="128">
        <f t="shared" si="2"/>
        <v>8.2353000000000005</v>
      </c>
      <c r="T54" s="138" t="s">
        <v>141</v>
      </c>
      <c r="U54" s="133" t="s">
        <v>226</v>
      </c>
      <c r="W54" s="196">
        <v>42206</v>
      </c>
      <c r="X54" s="13">
        <v>16.75</v>
      </c>
      <c r="Y54" s="13">
        <v>16.899999999999999</v>
      </c>
      <c r="Z54" s="13">
        <v>16.440000000000001</v>
      </c>
      <c r="AA54" s="13">
        <v>16.62</v>
      </c>
      <c r="AB54" s="140">
        <v>254900</v>
      </c>
      <c r="AC54" s="13">
        <v>16.62</v>
      </c>
      <c r="AD54" s="2">
        <f t="shared" si="0"/>
        <v>0.4599999999999973</v>
      </c>
      <c r="AE54" s="201">
        <f t="shared" si="1"/>
        <v>-9.5351609058402786E-3</v>
      </c>
    </row>
    <row r="55" spans="15:31" x14ac:dyDescent="0.25">
      <c r="O55" s="2"/>
      <c r="P55" s="128">
        <v>0.96</v>
      </c>
      <c r="Q55" s="128">
        <f t="shared" si="2"/>
        <v>8.1503999999999994</v>
      </c>
      <c r="T55" s="138" t="s">
        <v>142</v>
      </c>
      <c r="U55" s="133">
        <v>-1.69</v>
      </c>
      <c r="W55" s="196">
        <v>42205</v>
      </c>
      <c r="X55" s="13">
        <v>16.72</v>
      </c>
      <c r="Y55" s="13">
        <v>16.899999999999999</v>
      </c>
      <c r="Z55" s="13">
        <v>16.57</v>
      </c>
      <c r="AA55" s="13">
        <v>16.78</v>
      </c>
      <c r="AB55" s="140">
        <v>502400</v>
      </c>
      <c r="AC55" s="13">
        <v>16.78</v>
      </c>
      <c r="AD55" s="2">
        <f t="shared" si="0"/>
        <v>0.32999999999999829</v>
      </c>
      <c r="AE55" s="201">
        <f t="shared" si="1"/>
        <v>5.9952038369306404E-3</v>
      </c>
    </row>
    <row r="56" spans="15:31" x14ac:dyDescent="0.25">
      <c r="O56" s="2"/>
      <c r="P56" s="128">
        <v>0.95</v>
      </c>
      <c r="Q56" s="128">
        <f t="shared" si="2"/>
        <v>8.0655000000000001</v>
      </c>
      <c r="T56" s="138" t="s">
        <v>137</v>
      </c>
      <c r="U56" s="133" t="s">
        <v>160</v>
      </c>
      <c r="W56" s="196">
        <v>42202</v>
      </c>
      <c r="X56" s="13">
        <v>16.57</v>
      </c>
      <c r="Y56" s="13">
        <v>16.82</v>
      </c>
      <c r="Z56" s="13">
        <v>16.3</v>
      </c>
      <c r="AA56" s="13">
        <v>16.68</v>
      </c>
      <c r="AB56" s="140">
        <v>451700</v>
      </c>
      <c r="AC56" s="13">
        <v>16.68</v>
      </c>
      <c r="AD56" s="2">
        <f t="shared" si="0"/>
        <v>0.51999999999999957</v>
      </c>
      <c r="AE56" s="201">
        <f t="shared" si="1"/>
        <v>1.0296789824348673E-2</v>
      </c>
    </row>
    <row r="57" spans="15:31" x14ac:dyDescent="0.25">
      <c r="O57" s="2"/>
      <c r="P57" s="128">
        <v>0.94</v>
      </c>
      <c r="Q57" s="128">
        <f t="shared" si="2"/>
        <v>7.9805999999999999</v>
      </c>
      <c r="W57" s="196">
        <v>42201</v>
      </c>
      <c r="X57" s="13">
        <v>16.559999999999999</v>
      </c>
      <c r="Y57" s="13">
        <v>16.84</v>
      </c>
      <c r="Z57" s="13">
        <v>16.47</v>
      </c>
      <c r="AA57" s="13">
        <v>16.510000000000002</v>
      </c>
      <c r="AB57" s="140">
        <v>296000</v>
      </c>
      <c r="AC57" s="13">
        <v>16.510000000000002</v>
      </c>
      <c r="AD57" s="2">
        <f t="shared" si="0"/>
        <v>0.37000000000000099</v>
      </c>
      <c r="AE57" s="201">
        <f t="shared" si="1"/>
        <v>1.2128562765314488E-3</v>
      </c>
    </row>
    <row r="58" spans="15:31" x14ac:dyDescent="0.25">
      <c r="P58" s="128">
        <v>0.93</v>
      </c>
      <c r="Q58" s="128">
        <f t="shared" si="2"/>
        <v>7.8957000000000006</v>
      </c>
      <c r="W58" s="196">
        <v>42200</v>
      </c>
      <c r="X58" s="13">
        <v>16.940000000000001</v>
      </c>
      <c r="Y58" s="13">
        <v>17.010000000000002</v>
      </c>
      <c r="Z58" s="13">
        <v>16.399999999999999</v>
      </c>
      <c r="AA58" s="13">
        <v>16.489999999999998</v>
      </c>
      <c r="AB58" s="140">
        <v>613300</v>
      </c>
      <c r="AC58" s="13">
        <v>16.489999999999998</v>
      </c>
      <c r="AD58" s="2">
        <f t="shared" si="0"/>
        <v>0.61000000000000298</v>
      </c>
      <c r="AE58" s="201">
        <f t="shared" si="1"/>
        <v>-1.3165769000598626E-2</v>
      </c>
    </row>
    <row r="59" spans="15:31" x14ac:dyDescent="0.25">
      <c r="P59" s="128">
        <v>0.92</v>
      </c>
      <c r="Q59" s="128">
        <f t="shared" si="2"/>
        <v>7.8108000000000004</v>
      </c>
      <c r="W59" s="196">
        <v>42199</v>
      </c>
      <c r="X59" s="13">
        <v>16.489999999999998</v>
      </c>
      <c r="Y59" s="13">
        <v>16.829999999999998</v>
      </c>
      <c r="Z59" s="13">
        <v>16.36</v>
      </c>
      <c r="AA59" s="13">
        <v>16.71</v>
      </c>
      <c r="AB59" s="140">
        <v>462400</v>
      </c>
      <c r="AC59" s="13">
        <v>16.71</v>
      </c>
      <c r="AD59" s="2">
        <f t="shared" si="0"/>
        <v>0.46999999999999886</v>
      </c>
      <c r="AE59" s="201">
        <f t="shared" si="1"/>
        <v>1.642335766423364E-2</v>
      </c>
    </row>
    <row r="60" spans="15:31" x14ac:dyDescent="0.25">
      <c r="P60" s="128">
        <v>0.91</v>
      </c>
      <c r="Q60" s="128">
        <f t="shared" si="2"/>
        <v>7.7259000000000002</v>
      </c>
      <c r="W60" s="196">
        <v>42198</v>
      </c>
      <c r="X60" s="13">
        <v>16.37</v>
      </c>
      <c r="Y60" s="13">
        <v>16.690000000000001</v>
      </c>
      <c r="Z60" s="13">
        <v>16.3</v>
      </c>
      <c r="AA60" s="13">
        <v>16.440000000000001</v>
      </c>
      <c r="AB60" s="140">
        <v>356600</v>
      </c>
      <c r="AC60" s="13">
        <v>16.440000000000001</v>
      </c>
      <c r="AD60" s="2">
        <f t="shared" si="0"/>
        <v>0.39000000000000057</v>
      </c>
      <c r="AE60" s="201">
        <f t="shared" si="1"/>
        <v>1.1692307692307669E-2</v>
      </c>
    </row>
    <row r="61" spans="15:31" x14ac:dyDescent="0.25">
      <c r="P61" s="128">
        <v>0.9</v>
      </c>
      <c r="Q61" s="128">
        <f t="shared" si="2"/>
        <v>7.641</v>
      </c>
      <c r="W61" s="196">
        <v>42195</v>
      </c>
      <c r="X61" s="13">
        <v>15.82</v>
      </c>
      <c r="Y61" s="13">
        <v>16.46</v>
      </c>
      <c r="Z61" s="13">
        <v>15.7</v>
      </c>
      <c r="AA61" s="13">
        <v>16.25</v>
      </c>
      <c r="AB61" s="140">
        <v>289300</v>
      </c>
      <c r="AC61" s="13">
        <v>16.25</v>
      </c>
      <c r="AD61" s="2">
        <f t="shared" si="0"/>
        <v>0.76000000000000156</v>
      </c>
      <c r="AE61" s="201">
        <f t="shared" si="1"/>
        <v>3.9667306461932172E-2</v>
      </c>
    </row>
    <row r="62" spans="15:31" x14ac:dyDescent="0.25">
      <c r="W62" s="196">
        <v>42194</v>
      </c>
      <c r="X62" s="13">
        <v>15.72</v>
      </c>
      <c r="Y62" s="13">
        <v>15.9</v>
      </c>
      <c r="Z62" s="13">
        <v>15.32</v>
      </c>
      <c r="AA62" s="13">
        <v>15.63</v>
      </c>
      <c r="AB62" s="140">
        <v>244400</v>
      </c>
      <c r="AC62" s="13">
        <v>15.63</v>
      </c>
      <c r="AD62" s="2">
        <f t="shared" si="0"/>
        <v>0.58000000000000007</v>
      </c>
      <c r="AE62" s="201">
        <f t="shared" si="1"/>
        <v>1.0996119016817518E-2</v>
      </c>
    </row>
    <row r="63" spans="15:31" x14ac:dyDescent="0.25">
      <c r="W63" s="196">
        <v>42193</v>
      </c>
      <c r="X63" s="13">
        <v>15.82</v>
      </c>
      <c r="Y63" s="13">
        <v>16.05</v>
      </c>
      <c r="Z63" s="13">
        <v>15.32</v>
      </c>
      <c r="AA63" s="13">
        <v>15.46</v>
      </c>
      <c r="AB63" s="140">
        <v>397800</v>
      </c>
      <c r="AC63" s="13">
        <v>15.46</v>
      </c>
      <c r="AD63" s="2">
        <f t="shared" si="0"/>
        <v>0.73000000000000043</v>
      </c>
      <c r="AE63" s="201">
        <f t="shared" si="1"/>
        <v>-3.1328320802004983E-2</v>
      </c>
    </row>
    <row r="64" spans="15:31" x14ac:dyDescent="0.25">
      <c r="W64" s="196">
        <v>42192</v>
      </c>
      <c r="X64" s="13">
        <v>16.32</v>
      </c>
      <c r="Y64" s="13">
        <v>16.420000000000002</v>
      </c>
      <c r="Z64" s="13">
        <v>15.77</v>
      </c>
      <c r="AA64" s="13">
        <v>15.96</v>
      </c>
      <c r="AB64" s="140">
        <v>473200</v>
      </c>
      <c r="AC64" s="13">
        <v>15.96</v>
      </c>
      <c r="AD64" s="2">
        <f t="shared" si="0"/>
        <v>0.65000000000000213</v>
      </c>
      <c r="AE64" s="201">
        <f t="shared" si="1"/>
        <v>-2.2058823529411686E-2</v>
      </c>
    </row>
    <row r="65" spans="23:31" x14ac:dyDescent="0.25">
      <c r="W65" s="196">
        <v>42191</v>
      </c>
      <c r="X65" s="13">
        <v>15.88</v>
      </c>
      <c r="Y65" s="13">
        <v>16.48</v>
      </c>
      <c r="Z65" s="13">
        <v>15.7</v>
      </c>
      <c r="AA65" s="13">
        <v>16.32</v>
      </c>
      <c r="AB65" s="140">
        <v>351000</v>
      </c>
      <c r="AC65" s="13">
        <v>16.32</v>
      </c>
      <c r="AD65" s="2">
        <f t="shared" si="0"/>
        <v>0.78000000000000114</v>
      </c>
      <c r="AE65" s="201">
        <f t="shared" si="1"/>
        <v>1.8091079226450368E-2</v>
      </c>
    </row>
    <row r="66" spans="23:31" x14ac:dyDescent="0.25">
      <c r="W66" s="196">
        <v>42187</v>
      </c>
      <c r="X66" s="13">
        <v>16.02</v>
      </c>
      <c r="Y66" s="13">
        <v>16.170000000000002</v>
      </c>
      <c r="Z66" s="13">
        <v>15.7</v>
      </c>
      <c r="AA66" s="13">
        <v>16.03</v>
      </c>
      <c r="AB66" s="140">
        <v>302900</v>
      </c>
      <c r="AC66" s="13">
        <v>16.03</v>
      </c>
      <c r="AD66" s="2">
        <f t="shared" si="0"/>
        <v>0.47000000000000242</v>
      </c>
      <c r="AE66" s="201">
        <f t="shared" si="1"/>
        <v>-2.4891101431238072E-3</v>
      </c>
    </row>
    <row r="67" spans="23:31" x14ac:dyDescent="0.25">
      <c r="W67" s="196">
        <v>42186</v>
      </c>
      <c r="X67" s="13">
        <v>16.36</v>
      </c>
      <c r="Y67" s="13">
        <v>16.61</v>
      </c>
      <c r="Z67" s="13">
        <v>16</v>
      </c>
      <c r="AA67" s="13">
        <v>16.07</v>
      </c>
      <c r="AB67" s="140">
        <v>573100</v>
      </c>
      <c r="AC67" s="13">
        <v>16.07</v>
      </c>
      <c r="AD67" s="2">
        <f t="shared" ref="AD67:AD68" si="3">Y67-Z67</f>
        <v>0.60999999999999943</v>
      </c>
      <c r="AE67" s="201" t="e">
        <f t="shared" ref="AE67:AE68" si="4">AC67/AC68-1</f>
        <v>#DIV/0!</v>
      </c>
    </row>
    <row r="68" spans="23:31" x14ac:dyDescent="0.25">
      <c r="W68" s="13" t="s">
        <v>153</v>
      </c>
      <c r="X68" s="13"/>
      <c r="Y68" s="13"/>
      <c r="Z68" s="13"/>
      <c r="AA68" s="13"/>
      <c r="AB68" s="13"/>
      <c r="AC68" s="13"/>
      <c r="AD68" s="2">
        <f t="shared" si="3"/>
        <v>0</v>
      </c>
      <c r="AE68" s="201" t="e">
        <f t="shared" si="4"/>
        <v>#DIV/0!</v>
      </c>
    </row>
  </sheetData>
  <conditionalFormatting sqref="Q7">
    <cfRule type="expression" dxfId="3" priority="6">
      <formula>Q7&gt;0</formula>
    </cfRule>
    <cfRule type="expression" dxfId="2" priority="7">
      <formula>Q7&lt;0</formula>
    </cfRule>
  </conditionalFormatting>
  <conditionalFormatting sqref="P41:P61">
    <cfRule type="colorScale" priority="4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Q41:Q61">
    <cfRule type="colorScale" priority="3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AD1:AD68">
    <cfRule type="dataBar" priority="2">
      <dataBar>
        <cfvo type="min"/>
        <cfvo type="max"/>
        <color rgb="FFFF555A"/>
      </dataBar>
      <extLst>
        <ext xmlns:x14="http://schemas.microsoft.com/office/spreadsheetml/2009/9/main" uri="{B025F937-C7B1-47D3-B67F-A62EFF666E3E}">
          <x14:id>{2F8309E7-746A-4578-8081-DAC609293461}</x14:id>
        </ext>
      </extLst>
    </cfRule>
  </conditionalFormatting>
  <conditionalFormatting sqref="AE1:AE68">
    <cfRule type="iconSet" priority="1">
      <iconSet iconSet="3Arrows">
        <cfvo type="percent" val="0"/>
        <cfvo type="num" val="0"/>
        <cfvo type="num" val="0"/>
      </iconSet>
    </cfRule>
  </conditionalFormatting>
  <hyperlinks>
    <hyperlink ref="A3" location="ACTIVE!A1" display="Back"/>
  </hyperlinks>
  <pageMargins left="0.7" right="0.7" top="0.75" bottom="0.75" header="0.3" footer="0.3"/>
  <drawing r:id="rId1"/>
  <extLst>
    <ext xmlns:x14="http://schemas.microsoft.com/office/spreadsheetml/2009/9/main" uri="{78C0D931-6437-407d-A8EE-F0AAD7539E65}">
      <x14:conditionalFormattings>
        <x14:conditionalFormatting xmlns:xm="http://schemas.microsoft.com/office/excel/2006/main">
          <x14:cfRule type="dataBar" id="{2F8309E7-746A-4578-8081-DAC609293461}">
            <x14:dataBar minLength="0" maxLength="100" border="1" negativeBarBorderColorSameAsPositive="0">
              <x14:cfvo type="autoMin"/>
              <x14:cfvo type="autoMax"/>
              <x14:borderColor rgb="FFFF555A"/>
              <x14:negativeFillColor rgb="FFFF0000"/>
              <x14:negativeBorderColor rgb="FFFF0000"/>
              <x14:axisColor rgb="FF000000"/>
            </x14:dataBar>
          </x14:cfRule>
          <xm:sqref>AD1:AD68</xm:sqref>
        </x14:conditionalFormatting>
      </x14:conditionalFormattings>
    </ext>
  </extLst>
</worksheet>
</file>

<file path=xl/worksheets/sheet2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1"/>
  <dimension ref="A1:AE68"/>
  <sheetViews>
    <sheetView workbookViewId="0">
      <pane ySplit="1" topLeftCell="A2" activePane="bottomLeft" state="frozen"/>
      <selection activeCell="J11" sqref="J11"/>
      <selection pane="bottomLeft" activeCell="A3" sqref="A3"/>
    </sheetView>
  </sheetViews>
  <sheetFormatPr defaultRowHeight="15" x14ac:dyDescent="0.25"/>
  <cols>
    <col min="4" max="6" width="9.140625" style="2"/>
    <col min="9" max="11" width="9.140625" style="2"/>
    <col min="18" max="18" width="9.140625" style="49"/>
    <col min="20" max="20" width="18.5703125" bestFit="1" customWidth="1"/>
    <col min="21" max="21" width="35.28515625" style="49" bestFit="1" customWidth="1"/>
    <col min="23" max="23" width="12.28515625" customWidth="1"/>
    <col min="24" max="27" width="7" bestFit="1" customWidth="1"/>
    <col min="29" max="29" width="10.28515625" bestFit="1" customWidth="1"/>
    <col min="31" max="31" width="10.140625" bestFit="1" customWidth="1"/>
  </cols>
  <sheetData>
    <row r="1" spans="1:31" s="15" customFormat="1" x14ac:dyDescent="0.25">
      <c r="A1" s="15" t="s">
        <v>1</v>
      </c>
      <c r="B1" s="15" t="s">
        <v>2</v>
      </c>
      <c r="C1" s="15" t="s">
        <v>4</v>
      </c>
      <c r="D1" s="26" t="s">
        <v>5</v>
      </c>
      <c r="E1" s="26"/>
      <c r="F1" s="26" t="s">
        <v>60</v>
      </c>
      <c r="G1" s="15" t="s">
        <v>3</v>
      </c>
      <c r="H1" s="15" t="s">
        <v>6</v>
      </c>
      <c r="I1" s="26" t="s">
        <v>7</v>
      </c>
      <c r="J1" s="26"/>
      <c r="K1" s="26" t="s">
        <v>61</v>
      </c>
      <c r="L1" s="15" t="s">
        <v>82</v>
      </c>
      <c r="M1" s="15" t="s">
        <v>38</v>
      </c>
      <c r="R1" s="48"/>
      <c r="T1" s="15" t="s">
        <v>112</v>
      </c>
      <c r="U1" s="48"/>
      <c r="W1" s="153" t="s">
        <v>145</v>
      </c>
      <c r="X1" s="153" t="s">
        <v>146</v>
      </c>
      <c r="Y1" s="153" t="s">
        <v>147</v>
      </c>
      <c r="Z1" s="153" t="s">
        <v>148</v>
      </c>
      <c r="AA1" s="153" t="s">
        <v>149</v>
      </c>
      <c r="AB1" s="153" t="s">
        <v>150</v>
      </c>
      <c r="AC1" s="153" t="s">
        <v>151</v>
      </c>
      <c r="AD1" s="15" t="s">
        <v>221</v>
      </c>
      <c r="AE1" s="15" t="s">
        <v>223</v>
      </c>
    </row>
    <row r="2" spans="1:31" x14ac:dyDescent="0.25">
      <c r="A2" s="6" t="s">
        <v>11</v>
      </c>
      <c r="B2" s="1">
        <v>42150</v>
      </c>
      <c r="C2" s="13">
        <v>5</v>
      </c>
      <c r="D2" s="56">
        <v>169</v>
      </c>
      <c r="E2" s="56"/>
      <c r="F2" s="56">
        <f t="shared" ref="F2:F13" si="0">C2*D2</f>
        <v>845</v>
      </c>
      <c r="G2" s="1">
        <v>42186</v>
      </c>
      <c r="H2" s="13">
        <v>100</v>
      </c>
      <c r="I2" s="56">
        <v>167</v>
      </c>
      <c r="J2" s="56">
        <v>0.31</v>
      </c>
      <c r="K2" s="56">
        <f t="shared" ref="K2:K7" si="1">H2*I2-J2</f>
        <v>16699.689999999999</v>
      </c>
      <c r="L2" t="s">
        <v>86</v>
      </c>
      <c r="O2" s="15" t="s">
        <v>57</v>
      </c>
      <c r="Q2">
        <f>C15-H15</f>
        <v>120</v>
      </c>
      <c r="W2" s="155">
        <v>42279</v>
      </c>
      <c r="X2" s="12">
        <v>86.1</v>
      </c>
      <c r="Y2" s="12">
        <v>95.31</v>
      </c>
      <c r="Z2" s="12">
        <v>85.45</v>
      </c>
      <c r="AA2" s="12">
        <v>94.07</v>
      </c>
      <c r="AB2" s="149">
        <v>1544500</v>
      </c>
      <c r="AC2" s="12">
        <v>94.07</v>
      </c>
      <c r="AD2">
        <f>Y2-Z2</f>
        <v>9.86</v>
      </c>
      <c r="AE2" s="201">
        <f>AC2/AC3-1</f>
        <v>4.9536985384357912E-2</v>
      </c>
    </row>
    <row r="3" spans="1:31" x14ac:dyDescent="0.25">
      <c r="A3" s="28" t="s">
        <v>75</v>
      </c>
      <c r="B3" s="1">
        <v>42150</v>
      </c>
      <c r="C3">
        <v>10</v>
      </c>
      <c r="D3" s="2">
        <v>166.5</v>
      </c>
      <c r="F3" s="2">
        <f t="shared" si="0"/>
        <v>1665</v>
      </c>
      <c r="G3" s="1">
        <v>42186</v>
      </c>
      <c r="H3" s="13">
        <v>100</v>
      </c>
      <c r="I3" s="56">
        <v>167</v>
      </c>
      <c r="J3" s="56">
        <v>0.31</v>
      </c>
      <c r="K3" s="56">
        <f t="shared" si="1"/>
        <v>16699.689999999999</v>
      </c>
      <c r="O3" s="15" t="s">
        <v>58</v>
      </c>
      <c r="Q3" s="2">
        <f>(F15-K15)/Q2</f>
        <v>129.22066666666663</v>
      </c>
      <c r="T3" s="1">
        <v>42265</v>
      </c>
      <c r="U3" s="49" t="s">
        <v>186</v>
      </c>
      <c r="W3" s="155">
        <v>42278</v>
      </c>
      <c r="X3" s="12">
        <v>85.55</v>
      </c>
      <c r="Y3" s="12">
        <v>89.93</v>
      </c>
      <c r="Z3" s="12">
        <v>83</v>
      </c>
      <c r="AA3" s="12">
        <v>89.63</v>
      </c>
      <c r="AB3" s="149">
        <v>1763600</v>
      </c>
      <c r="AC3" s="12">
        <v>89.63</v>
      </c>
      <c r="AD3">
        <f t="shared" ref="AD3:AD66" si="2">Y3-Z3</f>
        <v>6.9300000000000068</v>
      </c>
      <c r="AE3" s="201">
        <f t="shared" ref="AE3:AE66" si="3">AC3/AC4-1</f>
        <v>4.7691408533021562E-2</v>
      </c>
    </row>
    <row r="4" spans="1:31" x14ac:dyDescent="0.25">
      <c r="B4" s="1">
        <v>42150</v>
      </c>
      <c r="C4">
        <v>30</v>
      </c>
      <c r="D4" s="2">
        <v>165.4</v>
      </c>
      <c r="F4" s="2">
        <f t="shared" si="0"/>
        <v>4962</v>
      </c>
      <c r="G4" s="1">
        <v>42186</v>
      </c>
      <c r="H4" s="13">
        <v>50</v>
      </c>
      <c r="I4" s="56">
        <v>168.5</v>
      </c>
      <c r="J4" s="56">
        <v>0.16</v>
      </c>
      <c r="K4" s="56">
        <f t="shared" si="1"/>
        <v>8424.84</v>
      </c>
      <c r="O4" s="15" t="s">
        <v>66</v>
      </c>
      <c r="Q4" s="78">
        <v>94.07</v>
      </c>
      <c r="T4" s="1">
        <v>42278</v>
      </c>
      <c r="U4" s="49" t="s">
        <v>123</v>
      </c>
      <c r="W4" s="155">
        <v>42277</v>
      </c>
      <c r="X4" s="12">
        <v>89.45</v>
      </c>
      <c r="Y4" s="12">
        <v>92.45</v>
      </c>
      <c r="Z4" s="12">
        <v>82.05</v>
      </c>
      <c r="AA4" s="12">
        <v>85.55</v>
      </c>
      <c r="AB4" s="149">
        <v>1840700</v>
      </c>
      <c r="AC4" s="12">
        <v>85.55</v>
      </c>
      <c r="AD4">
        <f t="shared" si="2"/>
        <v>10.400000000000006</v>
      </c>
      <c r="AE4" s="201">
        <f t="shared" si="3"/>
        <v>-1.598803772716817E-2</v>
      </c>
    </row>
    <row r="5" spans="1:31" x14ac:dyDescent="0.25">
      <c r="B5" s="1">
        <v>42150</v>
      </c>
      <c r="C5">
        <v>10</v>
      </c>
      <c r="D5" s="2">
        <v>164.85</v>
      </c>
      <c r="F5" s="2">
        <f t="shared" si="0"/>
        <v>1648.5</v>
      </c>
      <c r="G5" s="1">
        <v>42236</v>
      </c>
      <c r="H5" s="9">
        <v>10</v>
      </c>
      <c r="I5" s="61">
        <v>133.19999999999999</v>
      </c>
      <c r="J5" s="61">
        <v>0.02</v>
      </c>
      <c r="K5" s="61">
        <f t="shared" si="1"/>
        <v>1331.98</v>
      </c>
      <c r="O5" s="15" t="s">
        <v>67</v>
      </c>
      <c r="Q5" s="3">
        <f>Q4*Q2</f>
        <v>11288.4</v>
      </c>
      <c r="W5" s="155">
        <v>42276</v>
      </c>
      <c r="X5" s="12">
        <v>87.44</v>
      </c>
      <c r="Y5" s="12">
        <v>94.74</v>
      </c>
      <c r="Z5" s="12">
        <v>84</v>
      </c>
      <c r="AA5" s="12">
        <v>86.94</v>
      </c>
      <c r="AB5" s="149">
        <v>1682900</v>
      </c>
      <c r="AC5" s="12">
        <v>86.94</v>
      </c>
      <c r="AD5">
        <f t="shared" si="2"/>
        <v>10.739999999999995</v>
      </c>
      <c r="AE5" s="201">
        <f t="shared" si="3"/>
        <v>1.1503508570109844E-4</v>
      </c>
    </row>
    <row r="6" spans="1:31" x14ac:dyDescent="0.25">
      <c r="B6" s="1">
        <v>42186</v>
      </c>
      <c r="C6" s="13">
        <v>145</v>
      </c>
      <c r="D6" s="56">
        <v>166</v>
      </c>
      <c r="E6" s="56"/>
      <c r="F6" s="56">
        <f t="shared" si="0"/>
        <v>24070</v>
      </c>
      <c r="G6" s="1">
        <v>42240</v>
      </c>
      <c r="H6" s="67">
        <v>20</v>
      </c>
      <c r="I6" s="68">
        <v>130</v>
      </c>
      <c r="J6" s="68">
        <v>0.05</v>
      </c>
      <c r="K6" s="68">
        <f t="shared" si="1"/>
        <v>2599.9499999999998</v>
      </c>
      <c r="O6" s="15" t="s">
        <v>64</v>
      </c>
      <c r="Q6" s="2">
        <f>Q3*Q2</f>
        <v>15506.479999999996</v>
      </c>
      <c r="W6" s="155">
        <v>42275</v>
      </c>
      <c r="X6" s="12">
        <v>99.97</v>
      </c>
      <c r="Y6" s="12">
        <v>101.82</v>
      </c>
      <c r="Z6" s="12">
        <v>85.27</v>
      </c>
      <c r="AA6" s="12">
        <v>86.93</v>
      </c>
      <c r="AB6" s="149">
        <v>2588400</v>
      </c>
      <c r="AC6" s="12">
        <v>86.93</v>
      </c>
      <c r="AD6">
        <f t="shared" si="2"/>
        <v>16.549999999999997</v>
      </c>
      <c r="AE6" s="201">
        <f t="shared" si="3"/>
        <v>-0.13252170442071642</v>
      </c>
    </row>
    <row r="7" spans="1:31" ht="15.75" x14ac:dyDescent="0.25">
      <c r="B7" s="1">
        <v>42186</v>
      </c>
      <c r="C7" s="13">
        <v>100</v>
      </c>
      <c r="D7" s="56">
        <v>164</v>
      </c>
      <c r="E7" s="56"/>
      <c r="F7" s="56">
        <f t="shared" si="0"/>
        <v>16400</v>
      </c>
      <c r="G7" s="1">
        <v>42270</v>
      </c>
      <c r="H7" s="8">
        <v>50</v>
      </c>
      <c r="I7" s="19">
        <v>141.19999999999999</v>
      </c>
      <c r="J7" s="19">
        <v>0.13</v>
      </c>
      <c r="K7" s="19">
        <f t="shared" si="1"/>
        <v>7059.869999999999</v>
      </c>
      <c r="O7" s="15" t="s">
        <v>65</v>
      </c>
      <c r="Q7" s="2">
        <f>IF(Q2=0, K15-F15, Q5-Q6)</f>
        <v>-4218.0799999999963</v>
      </c>
      <c r="R7" s="219" t="s">
        <v>237</v>
      </c>
      <c r="T7" s="1">
        <v>42320</v>
      </c>
      <c r="U7" s="49" t="s">
        <v>124</v>
      </c>
      <c r="W7" s="155">
        <v>42272</v>
      </c>
      <c r="X7" s="12">
        <v>112.28</v>
      </c>
      <c r="Y7" s="12">
        <v>113.26</v>
      </c>
      <c r="Z7" s="12">
        <v>96.28</v>
      </c>
      <c r="AA7" s="12">
        <v>100.21</v>
      </c>
      <c r="AB7" s="149">
        <v>1829100</v>
      </c>
      <c r="AC7" s="12">
        <v>100.21</v>
      </c>
      <c r="AD7">
        <f t="shared" si="2"/>
        <v>16.980000000000004</v>
      </c>
      <c r="AE7" s="201">
        <f t="shared" si="3"/>
        <v>-9.7369843271482681E-2</v>
      </c>
    </row>
    <row r="8" spans="1:31" x14ac:dyDescent="0.25">
      <c r="B8" s="1">
        <v>42235</v>
      </c>
      <c r="C8" s="9">
        <v>10</v>
      </c>
      <c r="D8" s="61">
        <v>124</v>
      </c>
      <c r="E8" s="61"/>
      <c r="F8" s="61">
        <f t="shared" si="0"/>
        <v>1240</v>
      </c>
      <c r="W8" s="155">
        <v>42271</v>
      </c>
      <c r="X8" s="12">
        <v>112.99</v>
      </c>
      <c r="Y8" s="12">
        <v>112.99</v>
      </c>
      <c r="Z8" s="12">
        <v>104.48</v>
      </c>
      <c r="AA8" s="12">
        <v>111.02</v>
      </c>
      <c r="AB8" s="149">
        <v>1081200</v>
      </c>
      <c r="AC8" s="12">
        <v>111.02</v>
      </c>
      <c r="AD8">
        <f t="shared" si="2"/>
        <v>8.5099999999999909</v>
      </c>
      <c r="AE8" s="201">
        <f t="shared" si="3"/>
        <v>-2.0728587809826338E-2</v>
      </c>
    </row>
    <row r="9" spans="1:31" x14ac:dyDescent="0.25">
      <c r="B9" s="1">
        <v>42240</v>
      </c>
      <c r="C9" s="67">
        <v>20</v>
      </c>
      <c r="D9" s="68">
        <v>123</v>
      </c>
      <c r="E9" s="68"/>
      <c r="F9" s="68">
        <f t="shared" si="0"/>
        <v>2460</v>
      </c>
      <c r="W9" s="155">
        <v>42270</v>
      </c>
      <c r="X9" s="12">
        <v>120.3</v>
      </c>
      <c r="Y9" s="12">
        <v>120.5</v>
      </c>
      <c r="Z9" s="12">
        <v>112</v>
      </c>
      <c r="AA9" s="12">
        <v>113.37</v>
      </c>
      <c r="AB9" s="149">
        <v>1169800</v>
      </c>
      <c r="AC9" s="12">
        <v>113.37</v>
      </c>
      <c r="AD9">
        <f t="shared" si="2"/>
        <v>8.5</v>
      </c>
      <c r="AE9" s="201">
        <f t="shared" si="3"/>
        <v>-5.3988651535380461E-2</v>
      </c>
    </row>
    <row r="10" spans="1:31" x14ac:dyDescent="0.25">
      <c r="B10" s="1">
        <v>42271</v>
      </c>
      <c r="C10">
        <v>50</v>
      </c>
      <c r="D10" s="2">
        <v>123.05</v>
      </c>
      <c r="F10" s="3">
        <f t="shared" si="0"/>
        <v>6152.5</v>
      </c>
      <c r="W10" s="155">
        <v>42269</v>
      </c>
      <c r="X10" s="12">
        <v>125.17</v>
      </c>
      <c r="Y10" s="12">
        <v>127.03</v>
      </c>
      <c r="Z10" s="12">
        <v>117.51</v>
      </c>
      <c r="AA10" s="12">
        <v>119.84</v>
      </c>
      <c r="AB10" s="149">
        <v>1038100</v>
      </c>
      <c r="AC10" s="12">
        <v>119.84</v>
      </c>
      <c r="AD10">
        <f t="shared" si="2"/>
        <v>9.519999999999996</v>
      </c>
      <c r="AE10" s="201">
        <f t="shared" si="3"/>
        <v>-5.9635907093534168E-2</v>
      </c>
    </row>
    <row r="11" spans="1:31" x14ac:dyDescent="0.25">
      <c r="B11" s="1">
        <v>42271</v>
      </c>
      <c r="C11" s="8">
        <v>50</v>
      </c>
      <c r="D11" s="19">
        <v>138.5</v>
      </c>
      <c r="E11" s="19"/>
      <c r="F11" s="19">
        <f t="shared" si="0"/>
        <v>6925</v>
      </c>
      <c r="W11" s="155">
        <v>42268</v>
      </c>
      <c r="X11" s="12">
        <v>142.5</v>
      </c>
      <c r="Y11" s="12">
        <v>143.08000000000001</v>
      </c>
      <c r="Z11" s="12">
        <v>123</v>
      </c>
      <c r="AA11" s="12">
        <v>127.44</v>
      </c>
      <c r="AB11" s="149">
        <v>1597000</v>
      </c>
      <c r="AC11" s="12">
        <v>127.44</v>
      </c>
      <c r="AD11">
        <f t="shared" si="2"/>
        <v>20.080000000000013</v>
      </c>
      <c r="AE11" s="201">
        <f t="shared" si="3"/>
        <v>-9.7066742241745718E-2</v>
      </c>
    </row>
    <row r="12" spans="1:31" x14ac:dyDescent="0.25">
      <c r="B12" s="1">
        <v>42277</v>
      </c>
      <c r="C12">
        <v>10</v>
      </c>
      <c r="D12" s="2">
        <v>101.5</v>
      </c>
      <c r="F12" s="3">
        <f t="shared" si="0"/>
        <v>1015</v>
      </c>
      <c r="W12" s="155">
        <v>42265</v>
      </c>
      <c r="X12" s="12">
        <v>136.94999999999999</v>
      </c>
      <c r="Y12" s="12">
        <v>142</v>
      </c>
      <c r="Z12" s="12">
        <v>136.16999999999999</v>
      </c>
      <c r="AA12" s="12">
        <v>141.13999999999999</v>
      </c>
      <c r="AB12" s="149">
        <v>1033700</v>
      </c>
      <c r="AC12" s="12">
        <v>141.13999999999999</v>
      </c>
      <c r="AD12">
        <f t="shared" si="2"/>
        <v>5.8300000000000125</v>
      </c>
      <c r="AE12" s="201">
        <f t="shared" si="3"/>
        <v>2.2161066048667299E-2</v>
      </c>
    </row>
    <row r="13" spans="1:31" x14ac:dyDescent="0.25">
      <c r="B13" s="1">
        <v>42278</v>
      </c>
      <c r="C13">
        <v>10</v>
      </c>
      <c r="D13" s="2">
        <v>93.95</v>
      </c>
      <c r="F13" s="3">
        <f t="shared" si="0"/>
        <v>939.5</v>
      </c>
      <c r="W13" s="155">
        <v>42264</v>
      </c>
      <c r="X13" s="12">
        <v>131.69999999999999</v>
      </c>
      <c r="Y13" s="12">
        <v>140.68</v>
      </c>
      <c r="Z13" s="12">
        <v>130.61000000000001</v>
      </c>
      <c r="AA13" s="12">
        <v>138.08000000000001</v>
      </c>
      <c r="AB13" s="149">
        <v>555100</v>
      </c>
      <c r="AC13" s="12">
        <v>138.08000000000001</v>
      </c>
      <c r="AD13">
        <f t="shared" si="2"/>
        <v>10.069999999999993</v>
      </c>
      <c r="AE13" s="201">
        <f t="shared" si="3"/>
        <v>4.0307390944021915E-2</v>
      </c>
    </row>
    <row r="14" spans="1:31" x14ac:dyDescent="0.25">
      <c r="W14" s="155">
        <v>42263</v>
      </c>
      <c r="X14" s="12">
        <v>132.15</v>
      </c>
      <c r="Y14" s="12">
        <v>133.94999999999999</v>
      </c>
      <c r="Z14" s="12">
        <v>129.06</v>
      </c>
      <c r="AA14" s="12">
        <v>132.72999999999999</v>
      </c>
      <c r="AB14" s="149">
        <v>389900</v>
      </c>
      <c r="AC14" s="12">
        <v>132.72999999999999</v>
      </c>
      <c r="AD14">
        <f t="shared" si="2"/>
        <v>4.8899999999999864</v>
      </c>
      <c r="AE14" s="201">
        <f t="shared" si="3"/>
        <v>1.6602520564485967E-3</v>
      </c>
    </row>
    <row r="15" spans="1:31" x14ac:dyDescent="0.25">
      <c r="A15" s="204" t="s">
        <v>87</v>
      </c>
      <c r="B15" s="205"/>
      <c r="C15" s="205">
        <f>SUM(C2:C14)</f>
        <v>450</v>
      </c>
      <c r="D15" s="206"/>
      <c r="E15" s="206"/>
      <c r="F15" s="206">
        <f>SUM(F2:F14)</f>
        <v>68322.5</v>
      </c>
      <c r="G15" s="205"/>
      <c r="H15" s="205">
        <f>SUM(H2:H7)</f>
        <v>330</v>
      </c>
      <c r="I15" s="206"/>
      <c r="J15" s="206"/>
      <c r="K15" s="206">
        <f>SUM(K2:K9)</f>
        <v>52816.020000000004</v>
      </c>
      <c r="L15" s="205"/>
      <c r="M15" s="205"/>
      <c r="W15" s="155">
        <v>42262</v>
      </c>
      <c r="X15" s="12">
        <v>130.66999999999999</v>
      </c>
      <c r="Y15" s="12">
        <v>134.65</v>
      </c>
      <c r="Z15" s="12">
        <v>128.69999999999999</v>
      </c>
      <c r="AA15" s="12">
        <v>132.51</v>
      </c>
      <c r="AB15" s="149">
        <v>397900</v>
      </c>
      <c r="AC15" s="12">
        <v>132.51</v>
      </c>
      <c r="AD15">
        <f t="shared" si="2"/>
        <v>5.9500000000000171</v>
      </c>
      <c r="AE15" s="201">
        <f t="shared" si="3"/>
        <v>1.8445930366612684E-2</v>
      </c>
    </row>
    <row r="16" spans="1:31" x14ac:dyDescent="0.25">
      <c r="M16" s="2"/>
      <c r="W16" s="155">
        <v>42261</v>
      </c>
      <c r="X16" s="12">
        <v>133.35</v>
      </c>
      <c r="Y16" s="12">
        <v>133.77000000000001</v>
      </c>
      <c r="Z16" s="12">
        <v>129.82</v>
      </c>
      <c r="AA16" s="12">
        <v>130.11000000000001</v>
      </c>
      <c r="AB16" s="149">
        <v>333800</v>
      </c>
      <c r="AC16" s="12">
        <v>130.11000000000001</v>
      </c>
      <c r="AD16">
        <f t="shared" si="2"/>
        <v>3.9500000000000171</v>
      </c>
      <c r="AE16" s="201">
        <f t="shared" si="3"/>
        <v>-2.018224263875279E-2</v>
      </c>
    </row>
    <row r="17" spans="8:31" x14ac:dyDescent="0.25">
      <c r="W17" s="155">
        <v>42258</v>
      </c>
      <c r="X17" s="12">
        <v>129.54</v>
      </c>
      <c r="Y17" s="12">
        <v>133.44999999999999</v>
      </c>
      <c r="Z17" s="12">
        <v>127.55</v>
      </c>
      <c r="AA17" s="12">
        <v>132.79</v>
      </c>
      <c r="AB17" s="149">
        <v>426500</v>
      </c>
      <c r="AC17" s="12">
        <v>132.79</v>
      </c>
      <c r="AD17">
        <f t="shared" si="2"/>
        <v>5.8999999999999915</v>
      </c>
      <c r="AE17" s="201">
        <f t="shared" si="3"/>
        <v>1.4361011381865296E-2</v>
      </c>
    </row>
    <row r="18" spans="8:31" x14ac:dyDescent="0.25">
      <c r="W18" s="155">
        <v>42257</v>
      </c>
      <c r="X18" s="12">
        <v>130.33000000000001</v>
      </c>
      <c r="Y18" s="12">
        <v>133.36000000000001</v>
      </c>
      <c r="Z18" s="12">
        <v>127.72</v>
      </c>
      <c r="AA18" s="12">
        <v>130.91</v>
      </c>
      <c r="AB18" s="149">
        <v>467200</v>
      </c>
      <c r="AC18" s="12">
        <v>130.91</v>
      </c>
      <c r="AD18">
        <f t="shared" si="2"/>
        <v>5.6400000000000148</v>
      </c>
      <c r="AE18" s="201">
        <f t="shared" si="3"/>
        <v>4.6044048806690441E-3</v>
      </c>
    </row>
    <row r="19" spans="8:31" x14ac:dyDescent="0.25">
      <c r="W19" s="155">
        <v>42256</v>
      </c>
      <c r="X19" s="12">
        <v>138.74</v>
      </c>
      <c r="Y19" s="12">
        <v>138.97999999999999</v>
      </c>
      <c r="Z19" s="12">
        <v>130.01</v>
      </c>
      <c r="AA19" s="12">
        <v>130.31</v>
      </c>
      <c r="AB19" s="149">
        <v>605700</v>
      </c>
      <c r="AC19" s="12">
        <v>130.31</v>
      </c>
      <c r="AD19">
        <f t="shared" si="2"/>
        <v>8.9699999999999989</v>
      </c>
      <c r="AE19" s="201">
        <f t="shared" si="3"/>
        <v>-5.6408399710354717E-2</v>
      </c>
    </row>
    <row r="20" spans="8:31" x14ac:dyDescent="0.25">
      <c r="W20" s="155">
        <v>42255</v>
      </c>
      <c r="X20" s="12">
        <v>132.54</v>
      </c>
      <c r="Y20" s="12">
        <v>138.83000000000001</v>
      </c>
      <c r="Z20" s="12">
        <v>130.01</v>
      </c>
      <c r="AA20" s="12">
        <v>138.1</v>
      </c>
      <c r="AB20" s="149">
        <v>1323500</v>
      </c>
      <c r="AC20" s="12">
        <v>138.1</v>
      </c>
      <c r="AD20">
        <f t="shared" si="2"/>
        <v>8.8200000000000216</v>
      </c>
      <c r="AE20" s="201">
        <f t="shared" si="3"/>
        <v>6.7893597278069873E-2</v>
      </c>
    </row>
    <row r="21" spans="8:31" x14ac:dyDescent="0.25">
      <c r="W21" s="155">
        <v>42251</v>
      </c>
      <c r="X21" s="12">
        <v>126.35</v>
      </c>
      <c r="Y21" s="12">
        <v>133.87</v>
      </c>
      <c r="Z21" s="12">
        <v>125.72</v>
      </c>
      <c r="AA21" s="12">
        <v>129.32</v>
      </c>
      <c r="AB21" s="149">
        <v>416600</v>
      </c>
      <c r="AC21" s="12">
        <v>129.32</v>
      </c>
      <c r="AD21">
        <f t="shared" si="2"/>
        <v>8.1500000000000057</v>
      </c>
      <c r="AE21" s="201">
        <f t="shared" si="3"/>
        <v>9.6814490943160081E-3</v>
      </c>
    </row>
    <row r="22" spans="8:31" x14ac:dyDescent="0.25">
      <c r="W22" s="155">
        <v>42250</v>
      </c>
      <c r="X22" s="12">
        <v>132.63999999999999</v>
      </c>
      <c r="Y22" s="12">
        <v>135.9</v>
      </c>
      <c r="Z22" s="12">
        <v>126.73</v>
      </c>
      <c r="AA22" s="12">
        <v>128.08000000000001</v>
      </c>
      <c r="AB22" s="149">
        <v>487400</v>
      </c>
      <c r="AC22" s="12">
        <v>128.08000000000001</v>
      </c>
      <c r="AD22">
        <f t="shared" si="2"/>
        <v>9.1700000000000017</v>
      </c>
      <c r="AE22" s="201">
        <f t="shared" si="3"/>
        <v>-2.8224582701062206E-2</v>
      </c>
    </row>
    <row r="23" spans="8:31" x14ac:dyDescent="0.25">
      <c r="H23" s="2"/>
      <c r="W23" s="155">
        <v>42249</v>
      </c>
      <c r="X23" s="12">
        <v>130.61000000000001</v>
      </c>
      <c r="Y23" s="12">
        <v>132.94</v>
      </c>
      <c r="Z23" s="12">
        <v>127.51</v>
      </c>
      <c r="AA23" s="12">
        <v>131.80000000000001</v>
      </c>
      <c r="AB23" s="149">
        <v>470300</v>
      </c>
      <c r="AC23" s="12">
        <v>131.80000000000001</v>
      </c>
      <c r="AD23">
        <f t="shared" si="2"/>
        <v>5.4299999999999926</v>
      </c>
      <c r="AE23" s="201">
        <f t="shared" si="3"/>
        <v>2.281545863728085E-2</v>
      </c>
    </row>
    <row r="24" spans="8:31" x14ac:dyDescent="0.25">
      <c r="W24" s="155">
        <v>42248</v>
      </c>
      <c r="X24" s="12">
        <v>127.95</v>
      </c>
      <c r="Y24" s="12">
        <v>133.63</v>
      </c>
      <c r="Z24" s="12">
        <v>125</v>
      </c>
      <c r="AA24" s="12">
        <v>128.86000000000001</v>
      </c>
      <c r="AB24" s="149">
        <v>599400</v>
      </c>
      <c r="AC24" s="12">
        <v>128.86000000000001</v>
      </c>
      <c r="AD24">
        <f t="shared" si="2"/>
        <v>8.6299999999999955</v>
      </c>
      <c r="AE24" s="201">
        <f t="shared" si="3"/>
        <v>-3.1637484030961005E-2</v>
      </c>
    </row>
    <row r="25" spans="8:31" x14ac:dyDescent="0.25">
      <c r="W25" s="155">
        <v>42247</v>
      </c>
      <c r="X25" s="12">
        <v>136.16999999999999</v>
      </c>
      <c r="Y25" s="12">
        <v>138.94</v>
      </c>
      <c r="Z25" s="12">
        <v>132.07</v>
      </c>
      <c r="AA25" s="12">
        <v>133.07</v>
      </c>
      <c r="AB25" s="149">
        <v>756700</v>
      </c>
      <c r="AC25" s="12">
        <v>133.07</v>
      </c>
      <c r="AD25">
        <f t="shared" si="2"/>
        <v>6.8700000000000045</v>
      </c>
      <c r="AE25" s="201">
        <f t="shared" si="3"/>
        <v>-3.2006983341820061E-2</v>
      </c>
    </row>
    <row r="26" spans="8:31" x14ac:dyDescent="0.25">
      <c r="W26" s="155">
        <v>42244</v>
      </c>
      <c r="X26" s="12">
        <v>133.26</v>
      </c>
      <c r="Y26" s="12">
        <v>138.66999999999999</v>
      </c>
      <c r="Z26" s="12">
        <v>131.63999999999999</v>
      </c>
      <c r="AA26" s="12">
        <v>137.47</v>
      </c>
      <c r="AB26" s="149">
        <v>584700</v>
      </c>
      <c r="AC26" s="12">
        <v>137.47</v>
      </c>
      <c r="AD26">
        <f t="shared" si="2"/>
        <v>7.0300000000000011</v>
      </c>
      <c r="AE26" s="201">
        <f t="shared" si="3"/>
        <v>3.0818836232753277E-2</v>
      </c>
    </row>
    <row r="27" spans="8:31" x14ac:dyDescent="0.25">
      <c r="W27" s="155">
        <v>42243</v>
      </c>
      <c r="X27" s="12">
        <v>130.83000000000001</v>
      </c>
      <c r="Y27" s="12">
        <v>134.97999999999999</v>
      </c>
      <c r="Z27" s="12">
        <v>129.51</v>
      </c>
      <c r="AA27" s="12">
        <v>133.36000000000001</v>
      </c>
      <c r="AB27" s="149">
        <v>722600</v>
      </c>
      <c r="AC27" s="12">
        <v>133.36000000000001</v>
      </c>
      <c r="AD27">
        <f t="shared" si="2"/>
        <v>5.4699999999999989</v>
      </c>
      <c r="AE27" s="201">
        <f t="shared" si="3"/>
        <v>2.8456852008946099E-2</v>
      </c>
    </row>
    <row r="28" spans="8:31" x14ac:dyDescent="0.25">
      <c r="W28" s="155">
        <v>42242</v>
      </c>
      <c r="X28" s="12">
        <v>129.9</v>
      </c>
      <c r="Y28" s="12">
        <v>130</v>
      </c>
      <c r="Z28" s="12">
        <v>121.81</v>
      </c>
      <c r="AA28" s="12">
        <v>129.66999999999999</v>
      </c>
      <c r="AB28" s="149">
        <v>828300</v>
      </c>
      <c r="AC28" s="12">
        <v>129.66999999999999</v>
      </c>
      <c r="AD28">
        <f t="shared" si="2"/>
        <v>8.1899999999999977</v>
      </c>
      <c r="AE28" s="201">
        <f t="shared" si="3"/>
        <v>3.6779403534020982E-2</v>
      </c>
    </row>
    <row r="29" spans="8:31" x14ac:dyDescent="0.25">
      <c r="W29" s="155">
        <v>42241</v>
      </c>
      <c r="X29" s="12">
        <v>125.73</v>
      </c>
      <c r="Y29" s="12">
        <v>127.98</v>
      </c>
      <c r="Z29" s="12">
        <v>122.36</v>
      </c>
      <c r="AA29" s="12">
        <v>125.07</v>
      </c>
      <c r="AB29" s="149">
        <v>864800</v>
      </c>
      <c r="AC29" s="12">
        <v>125.07</v>
      </c>
      <c r="AD29">
        <f t="shared" si="2"/>
        <v>5.6200000000000045</v>
      </c>
      <c r="AE29" s="201">
        <f t="shared" si="3"/>
        <v>4.2163153070577275E-2</v>
      </c>
    </row>
    <row r="30" spans="8:31" x14ac:dyDescent="0.25">
      <c r="W30" s="155">
        <v>42240</v>
      </c>
      <c r="X30" s="12">
        <v>115.96</v>
      </c>
      <c r="Y30" s="12">
        <v>120.01</v>
      </c>
      <c r="Z30" s="12">
        <v>113.5</v>
      </c>
      <c r="AA30" s="12">
        <v>120.01</v>
      </c>
      <c r="AB30" s="149">
        <v>1180800</v>
      </c>
      <c r="AC30" s="12">
        <v>120.01</v>
      </c>
      <c r="AD30">
        <f t="shared" si="2"/>
        <v>6.5100000000000051</v>
      </c>
      <c r="AE30" s="201">
        <f t="shared" si="3"/>
        <v>-3.0535584457549114E-2</v>
      </c>
    </row>
    <row r="31" spans="8:31" x14ac:dyDescent="0.25">
      <c r="W31" s="155">
        <v>42237</v>
      </c>
      <c r="X31" s="12">
        <v>118.85</v>
      </c>
      <c r="Y31" s="12">
        <v>128.71</v>
      </c>
      <c r="Z31" s="12">
        <v>117.56</v>
      </c>
      <c r="AA31" s="12">
        <v>123.79</v>
      </c>
      <c r="AB31" s="149">
        <v>985100</v>
      </c>
      <c r="AC31" s="12">
        <v>123.79</v>
      </c>
      <c r="AD31">
        <f t="shared" si="2"/>
        <v>11.150000000000006</v>
      </c>
      <c r="AE31" s="201">
        <f t="shared" si="3"/>
        <v>2.0948453608247375E-2</v>
      </c>
    </row>
    <row r="32" spans="8:31" x14ac:dyDescent="0.25">
      <c r="W32" s="155">
        <v>42236</v>
      </c>
      <c r="X32" s="12">
        <v>126.35</v>
      </c>
      <c r="Y32" s="12">
        <v>131.47</v>
      </c>
      <c r="Z32" s="12">
        <v>121.11</v>
      </c>
      <c r="AA32" s="12">
        <v>121.25</v>
      </c>
      <c r="AB32" s="149">
        <v>916100</v>
      </c>
      <c r="AC32" s="12">
        <v>121.25</v>
      </c>
      <c r="AD32">
        <f t="shared" si="2"/>
        <v>10.36</v>
      </c>
      <c r="AE32" s="201">
        <f t="shared" si="3"/>
        <v>-4.5350759782694317E-2</v>
      </c>
    </row>
    <row r="33" spans="15:31" x14ac:dyDescent="0.25">
      <c r="W33" s="155">
        <v>42235</v>
      </c>
      <c r="X33" s="12">
        <v>128.41</v>
      </c>
      <c r="Y33" s="12">
        <v>130.5</v>
      </c>
      <c r="Z33" s="12">
        <v>122.51</v>
      </c>
      <c r="AA33" s="12">
        <v>127.01</v>
      </c>
      <c r="AB33" s="149">
        <v>738600</v>
      </c>
      <c r="AC33" s="12">
        <v>127.01</v>
      </c>
      <c r="AD33">
        <f t="shared" si="2"/>
        <v>7.9899999999999949</v>
      </c>
      <c r="AE33" s="201">
        <f t="shared" si="3"/>
        <v>-2.006018054162495E-2</v>
      </c>
    </row>
    <row r="34" spans="15:31" x14ac:dyDescent="0.25">
      <c r="W34" s="155">
        <v>42234</v>
      </c>
      <c r="X34" s="12">
        <v>130.01</v>
      </c>
      <c r="Y34" s="12">
        <v>134</v>
      </c>
      <c r="Z34" s="12">
        <v>128.81</v>
      </c>
      <c r="AA34" s="12">
        <v>129.61000000000001</v>
      </c>
      <c r="AB34" s="149">
        <v>481300</v>
      </c>
      <c r="AC34" s="12">
        <v>129.61000000000001</v>
      </c>
      <c r="AD34">
        <f t="shared" si="2"/>
        <v>5.1899999999999977</v>
      </c>
      <c r="AE34" s="201">
        <f t="shared" si="3"/>
        <v>-1.5794669299111441E-2</v>
      </c>
    </row>
    <row r="35" spans="15:31" x14ac:dyDescent="0.25">
      <c r="W35" s="155">
        <v>42233</v>
      </c>
      <c r="X35" s="12">
        <v>127.48</v>
      </c>
      <c r="Y35" s="12">
        <v>133.37</v>
      </c>
      <c r="Z35" s="12">
        <v>124.51</v>
      </c>
      <c r="AA35" s="12">
        <v>131.69</v>
      </c>
      <c r="AB35" s="149">
        <v>728300</v>
      </c>
      <c r="AC35" s="12">
        <v>131.69</v>
      </c>
      <c r="AD35">
        <f t="shared" si="2"/>
        <v>8.86</v>
      </c>
      <c r="AE35" s="201">
        <f t="shared" si="3"/>
        <v>3.027695196369895E-2</v>
      </c>
    </row>
    <row r="36" spans="15:31" x14ac:dyDescent="0.25">
      <c r="W36" s="155">
        <v>42230</v>
      </c>
      <c r="X36" s="12">
        <v>131.9</v>
      </c>
      <c r="Y36" s="12">
        <v>132.99</v>
      </c>
      <c r="Z36" s="12">
        <v>123.1</v>
      </c>
      <c r="AA36" s="12">
        <v>127.82</v>
      </c>
      <c r="AB36" s="149">
        <v>828100</v>
      </c>
      <c r="AC36" s="12">
        <v>127.82</v>
      </c>
      <c r="AD36">
        <f t="shared" si="2"/>
        <v>9.8900000000000148</v>
      </c>
      <c r="AE36" s="201">
        <f t="shared" si="3"/>
        <v>-3.1005988931847472E-2</v>
      </c>
    </row>
    <row r="37" spans="15:31" x14ac:dyDescent="0.25">
      <c r="W37" s="155">
        <v>42229</v>
      </c>
      <c r="X37" s="12">
        <v>135.36000000000001</v>
      </c>
      <c r="Y37" s="12">
        <v>139.13</v>
      </c>
      <c r="Z37" s="12">
        <v>130.77000000000001</v>
      </c>
      <c r="AA37" s="12">
        <v>131.91</v>
      </c>
      <c r="AB37" s="149">
        <v>447200</v>
      </c>
      <c r="AC37" s="12">
        <v>131.91</v>
      </c>
      <c r="AD37">
        <f t="shared" si="2"/>
        <v>8.3599999999999852</v>
      </c>
      <c r="AE37" s="201">
        <f t="shared" si="3"/>
        <v>-2.1874536556429014E-2</v>
      </c>
    </row>
    <row r="38" spans="15:31" x14ac:dyDescent="0.25">
      <c r="W38" s="155">
        <v>42228</v>
      </c>
      <c r="X38" s="12">
        <v>133.03</v>
      </c>
      <c r="Y38" s="12">
        <v>140</v>
      </c>
      <c r="Z38" s="12">
        <v>124.73</v>
      </c>
      <c r="AA38" s="12">
        <v>134.86000000000001</v>
      </c>
      <c r="AB38" s="149">
        <v>1701600</v>
      </c>
      <c r="AC38" s="12">
        <v>134.86000000000001</v>
      </c>
      <c r="AD38">
        <f t="shared" si="2"/>
        <v>15.269999999999996</v>
      </c>
      <c r="AE38" s="201">
        <f t="shared" si="3"/>
        <v>-7.5796600191329055E-3</v>
      </c>
    </row>
    <row r="39" spans="15:31" x14ac:dyDescent="0.25">
      <c r="W39" s="155">
        <v>42227</v>
      </c>
      <c r="X39" s="12">
        <v>136.02000000000001</v>
      </c>
      <c r="Y39" s="12">
        <v>143.30000000000001</v>
      </c>
      <c r="Z39" s="12">
        <v>132.01</v>
      </c>
      <c r="AA39" s="12">
        <v>135.88999999999999</v>
      </c>
      <c r="AB39" s="149">
        <v>978000</v>
      </c>
      <c r="AC39" s="12">
        <v>135.88999999999999</v>
      </c>
      <c r="AD39">
        <f t="shared" si="2"/>
        <v>11.29000000000002</v>
      </c>
      <c r="AE39" s="201">
        <f t="shared" si="3"/>
        <v>-2.398908281261225E-2</v>
      </c>
    </row>
    <row r="40" spans="15:31" x14ac:dyDescent="0.25">
      <c r="W40" s="155">
        <v>42226</v>
      </c>
      <c r="X40" s="12">
        <v>153.4</v>
      </c>
      <c r="Y40" s="12">
        <v>153.99</v>
      </c>
      <c r="Z40" s="12">
        <v>136.01</v>
      </c>
      <c r="AA40" s="12">
        <v>139.22999999999999</v>
      </c>
      <c r="AB40" s="149">
        <v>2165900</v>
      </c>
      <c r="AC40" s="12">
        <v>139.22999999999999</v>
      </c>
      <c r="AD40">
        <f t="shared" si="2"/>
        <v>17.980000000000018</v>
      </c>
      <c r="AE40" s="201">
        <f t="shared" si="3"/>
        <v>-0.10081374321880665</v>
      </c>
    </row>
    <row r="41" spans="15:31" x14ac:dyDescent="0.25">
      <c r="W41" s="155">
        <v>42223</v>
      </c>
      <c r="X41" s="12">
        <v>154.75</v>
      </c>
      <c r="Y41" s="12">
        <v>157.5</v>
      </c>
      <c r="Z41" s="12">
        <v>129.01</v>
      </c>
      <c r="AA41" s="12">
        <v>154.84</v>
      </c>
      <c r="AB41" s="149">
        <v>3877000</v>
      </c>
      <c r="AC41" s="12">
        <v>154.84</v>
      </c>
      <c r="AD41">
        <f t="shared" si="2"/>
        <v>28.490000000000009</v>
      </c>
      <c r="AE41" s="201">
        <f t="shared" si="3"/>
        <v>-1.2688898807626137E-2</v>
      </c>
    </row>
    <row r="42" spans="15:31" ht="20.25" thickBot="1" x14ac:dyDescent="0.35">
      <c r="O42" s="272" t="s">
        <v>83</v>
      </c>
      <c r="P42" s="272"/>
      <c r="T42" s="150" t="s">
        <v>110</v>
      </c>
      <c r="W42" s="155">
        <v>42222</v>
      </c>
      <c r="X42" s="12">
        <v>167</v>
      </c>
      <c r="Y42" s="12">
        <v>168.03</v>
      </c>
      <c r="Z42" s="12">
        <v>154.75</v>
      </c>
      <c r="AA42" s="12">
        <v>156.83000000000001</v>
      </c>
      <c r="AB42" s="149">
        <v>573300</v>
      </c>
      <c r="AC42" s="12">
        <v>156.83000000000001</v>
      </c>
      <c r="AD42">
        <f t="shared" si="2"/>
        <v>13.280000000000001</v>
      </c>
      <c r="AE42" s="201">
        <f t="shared" si="3"/>
        <v>-5.8134646567773562E-2</v>
      </c>
    </row>
    <row r="43" spans="15:31" ht="15.75" thickTop="1" x14ac:dyDescent="0.25">
      <c r="O43" s="128">
        <v>1.1000000000000001</v>
      </c>
      <c r="P43" s="128">
        <f>O43*$Q$4</f>
        <v>103.477</v>
      </c>
      <c r="Q43" s="2"/>
      <c r="T43" s="202" t="s">
        <v>126</v>
      </c>
      <c r="U43" s="203">
        <v>130.91</v>
      </c>
      <c r="W43" s="155">
        <v>42221</v>
      </c>
      <c r="X43" s="12">
        <v>164.4</v>
      </c>
      <c r="Y43" s="12">
        <v>169.16</v>
      </c>
      <c r="Z43" s="12">
        <v>162.78</v>
      </c>
      <c r="AA43" s="12">
        <v>166.51</v>
      </c>
      <c r="AB43" s="149">
        <v>470000</v>
      </c>
      <c r="AC43" s="12">
        <v>166.51</v>
      </c>
      <c r="AD43">
        <f t="shared" si="2"/>
        <v>6.3799999999999955</v>
      </c>
      <c r="AE43" s="201">
        <f t="shared" si="3"/>
        <v>1.2403477837903631E-2</v>
      </c>
    </row>
    <row r="44" spans="15:31" x14ac:dyDescent="0.25">
      <c r="O44" s="128">
        <v>1.0900000000000001</v>
      </c>
      <c r="P44" s="128">
        <f t="shared" ref="P44:P63" si="4">O44*$Q$4</f>
        <v>102.5363</v>
      </c>
      <c r="Q44" s="2"/>
      <c r="T44" s="153" t="s">
        <v>127</v>
      </c>
      <c r="U44" s="151">
        <v>129.54</v>
      </c>
      <c r="W44" s="155">
        <v>42220</v>
      </c>
      <c r="X44" s="12">
        <v>165.65</v>
      </c>
      <c r="Y44" s="12">
        <v>166.42</v>
      </c>
      <c r="Z44" s="12">
        <v>162.21</v>
      </c>
      <c r="AA44" s="12">
        <v>164.47</v>
      </c>
      <c r="AB44" s="149">
        <v>324700</v>
      </c>
      <c r="AC44" s="12">
        <v>164.47</v>
      </c>
      <c r="AD44">
        <f t="shared" si="2"/>
        <v>4.2099999999999795</v>
      </c>
      <c r="AE44" s="201">
        <f t="shared" si="3"/>
        <v>-7.897934386390526E-4</v>
      </c>
    </row>
    <row r="45" spans="15:31" x14ac:dyDescent="0.25">
      <c r="O45" s="128">
        <v>1.08</v>
      </c>
      <c r="P45" s="128">
        <f t="shared" si="4"/>
        <v>101.5956</v>
      </c>
      <c r="Q45" s="2"/>
      <c r="T45" s="153" t="s">
        <v>128</v>
      </c>
      <c r="U45" s="151" t="s">
        <v>224</v>
      </c>
      <c r="W45" s="155">
        <v>42219</v>
      </c>
      <c r="X45" s="12">
        <v>165.71</v>
      </c>
      <c r="Y45" s="12">
        <v>167.49</v>
      </c>
      <c r="Z45" s="12">
        <v>162.32</v>
      </c>
      <c r="AA45" s="12">
        <v>164.6</v>
      </c>
      <c r="AB45" s="149">
        <v>479900</v>
      </c>
      <c r="AC45" s="12">
        <v>164.6</v>
      </c>
      <c r="AD45">
        <f t="shared" si="2"/>
        <v>5.1700000000000159</v>
      </c>
      <c r="AE45" s="201">
        <f t="shared" si="3"/>
        <v>-7.4172345172768273E-3</v>
      </c>
    </row>
    <row r="46" spans="15:31" x14ac:dyDescent="0.25">
      <c r="O46" s="128">
        <v>1.07</v>
      </c>
      <c r="P46" s="128">
        <f t="shared" si="4"/>
        <v>100.6549</v>
      </c>
      <c r="Q46" s="2"/>
      <c r="T46" s="153" t="s">
        <v>129</v>
      </c>
      <c r="U46" s="151" t="s">
        <v>225</v>
      </c>
      <c r="W46" s="155">
        <v>42216</v>
      </c>
      <c r="X46" s="12">
        <v>159.58000000000001</v>
      </c>
      <c r="Y46" s="12">
        <v>168.2</v>
      </c>
      <c r="Z46" s="12">
        <v>156.03</v>
      </c>
      <c r="AA46" s="12">
        <v>165.83</v>
      </c>
      <c r="AB46" s="149">
        <v>677000</v>
      </c>
      <c r="AC46" s="12">
        <v>165.83</v>
      </c>
      <c r="AD46">
        <f t="shared" si="2"/>
        <v>12.169999999999987</v>
      </c>
      <c r="AE46" s="201">
        <f t="shared" si="3"/>
        <v>4.1842055663755984E-2</v>
      </c>
    </row>
    <row r="47" spans="15:31" x14ac:dyDescent="0.25">
      <c r="O47" s="128">
        <v>1.06</v>
      </c>
      <c r="P47" s="128">
        <f t="shared" si="4"/>
        <v>99.714199999999991</v>
      </c>
      <c r="Q47" s="2"/>
      <c r="T47" s="153" t="s">
        <v>130</v>
      </c>
      <c r="U47" s="151">
        <v>204.43</v>
      </c>
      <c r="W47" s="155">
        <v>42215</v>
      </c>
      <c r="X47" s="12">
        <v>159</v>
      </c>
      <c r="Y47" s="12">
        <v>160</v>
      </c>
      <c r="Z47" s="12">
        <v>153.63</v>
      </c>
      <c r="AA47" s="12">
        <v>159.16999999999999</v>
      </c>
      <c r="AB47" s="149">
        <v>384300</v>
      </c>
      <c r="AC47" s="12">
        <v>159.16999999999999</v>
      </c>
      <c r="AD47">
        <f t="shared" si="2"/>
        <v>6.3700000000000045</v>
      </c>
      <c r="AE47" s="201">
        <f t="shared" si="3"/>
        <v>9.4327757514767185E-4</v>
      </c>
    </row>
    <row r="48" spans="15:31" x14ac:dyDescent="0.25">
      <c r="O48" s="128">
        <v>1.05</v>
      </c>
      <c r="P48" s="128">
        <f t="shared" si="4"/>
        <v>98.773499999999999</v>
      </c>
      <c r="Q48" s="2"/>
      <c r="T48" s="153" t="s">
        <v>131</v>
      </c>
      <c r="U48" s="151">
        <v>0.78248700000000004</v>
      </c>
      <c r="W48" s="155">
        <v>42214</v>
      </c>
      <c r="X48" s="12">
        <v>160.63999999999999</v>
      </c>
      <c r="Y48" s="12">
        <v>160.66999999999999</v>
      </c>
      <c r="Z48" s="12">
        <v>155.31</v>
      </c>
      <c r="AA48" s="12">
        <v>159.02000000000001</v>
      </c>
      <c r="AB48" s="149">
        <v>445100</v>
      </c>
      <c r="AC48" s="12">
        <v>159.02000000000001</v>
      </c>
      <c r="AD48">
        <f t="shared" si="2"/>
        <v>5.3599999999999852</v>
      </c>
      <c r="AE48" s="201">
        <f t="shared" si="3"/>
        <v>-8.1087824351295801E-3</v>
      </c>
    </row>
    <row r="49" spans="15:31" x14ac:dyDescent="0.25">
      <c r="O49" s="128">
        <v>1.04</v>
      </c>
      <c r="P49" s="128">
        <f t="shared" si="4"/>
        <v>97.832799999999992</v>
      </c>
      <c r="Q49" s="2"/>
      <c r="T49" s="153" t="s">
        <v>132</v>
      </c>
      <c r="U49" s="151" t="s">
        <v>226</v>
      </c>
      <c r="W49" s="155">
        <v>42213</v>
      </c>
      <c r="X49" s="12">
        <v>159.75</v>
      </c>
      <c r="Y49" s="12">
        <v>161.13</v>
      </c>
      <c r="Z49" s="12">
        <v>154.38999999999999</v>
      </c>
      <c r="AA49" s="12">
        <v>160.32</v>
      </c>
      <c r="AB49" s="149">
        <v>665400</v>
      </c>
      <c r="AC49" s="12">
        <v>160.32</v>
      </c>
      <c r="AD49">
        <f t="shared" si="2"/>
        <v>6.7400000000000091</v>
      </c>
      <c r="AE49" s="201">
        <f t="shared" si="3"/>
        <v>5.2040880305974646E-3</v>
      </c>
    </row>
    <row r="50" spans="15:31" x14ac:dyDescent="0.25">
      <c r="O50" s="128">
        <v>1.03</v>
      </c>
      <c r="P50" s="128">
        <f t="shared" si="4"/>
        <v>96.892099999999999</v>
      </c>
      <c r="Q50" s="2"/>
      <c r="T50" s="153"/>
      <c r="U50" s="151"/>
      <c r="W50" s="155">
        <v>42212</v>
      </c>
      <c r="X50" s="12">
        <v>157.79</v>
      </c>
      <c r="Y50" s="12">
        <v>160.99</v>
      </c>
      <c r="Z50" s="12">
        <v>154.12</v>
      </c>
      <c r="AA50" s="12">
        <v>159.49</v>
      </c>
      <c r="AB50" s="149">
        <v>423500</v>
      </c>
      <c r="AC50" s="12">
        <v>159.49</v>
      </c>
      <c r="AD50">
        <f t="shared" si="2"/>
        <v>6.8700000000000045</v>
      </c>
      <c r="AE50" s="201">
        <f t="shared" si="3"/>
        <v>3.6498647032912057E-3</v>
      </c>
    </row>
    <row r="51" spans="15:31" x14ac:dyDescent="0.25">
      <c r="O51" s="128">
        <v>1.02</v>
      </c>
      <c r="P51" s="128">
        <f t="shared" si="4"/>
        <v>95.951399999999992</v>
      </c>
      <c r="Q51" s="2"/>
      <c r="T51" s="153" t="s">
        <v>133</v>
      </c>
      <c r="U51" s="151" t="s">
        <v>227</v>
      </c>
      <c r="W51" s="155">
        <v>42209</v>
      </c>
      <c r="X51" s="12">
        <v>162.01</v>
      </c>
      <c r="Y51" s="12">
        <v>165</v>
      </c>
      <c r="Z51" s="12">
        <v>158.69999999999999</v>
      </c>
      <c r="AA51" s="12">
        <v>158.91</v>
      </c>
      <c r="AB51" s="149">
        <v>556600</v>
      </c>
      <c r="AC51" s="12">
        <v>158.91</v>
      </c>
      <c r="AD51">
        <f t="shared" si="2"/>
        <v>6.3000000000000114</v>
      </c>
      <c r="AE51" s="201">
        <f t="shared" si="3"/>
        <v>-2.8311116546410608E-2</v>
      </c>
    </row>
    <row r="52" spans="15:31" x14ac:dyDescent="0.25">
      <c r="O52" s="128">
        <v>1.01</v>
      </c>
      <c r="P52" s="128">
        <f t="shared" si="4"/>
        <v>95.0107</v>
      </c>
      <c r="Q52" s="2"/>
      <c r="T52" s="153" t="s">
        <v>134</v>
      </c>
      <c r="U52" s="151" t="s">
        <v>228</v>
      </c>
      <c r="W52" s="155">
        <v>42208</v>
      </c>
      <c r="X52" s="12">
        <v>162.11000000000001</v>
      </c>
      <c r="Y52" s="12">
        <v>165.67</v>
      </c>
      <c r="Z52" s="12">
        <v>161.32</v>
      </c>
      <c r="AA52" s="12">
        <v>163.54</v>
      </c>
      <c r="AB52" s="149">
        <v>541800</v>
      </c>
      <c r="AC52" s="12">
        <v>163.54</v>
      </c>
      <c r="AD52">
        <f t="shared" si="2"/>
        <v>4.3499999999999943</v>
      </c>
      <c r="AE52" s="201">
        <f t="shared" si="3"/>
        <v>9.5061728395060552E-3</v>
      </c>
    </row>
    <row r="53" spans="15:31" x14ac:dyDescent="0.25">
      <c r="O53" s="128">
        <v>1</v>
      </c>
      <c r="P53" s="128">
        <f t="shared" si="4"/>
        <v>94.07</v>
      </c>
      <c r="Q53" s="2"/>
      <c r="T53" s="153" t="s">
        <v>135</v>
      </c>
      <c r="U53" s="152">
        <v>426483</v>
      </c>
      <c r="W53" s="155">
        <v>42207</v>
      </c>
      <c r="X53" s="12">
        <v>158.36000000000001</v>
      </c>
      <c r="Y53" s="12">
        <v>162.78</v>
      </c>
      <c r="Z53" s="12">
        <v>158</v>
      </c>
      <c r="AA53" s="12">
        <v>162</v>
      </c>
      <c r="AB53" s="149">
        <v>396900</v>
      </c>
      <c r="AC53" s="12">
        <v>162</v>
      </c>
      <c r="AD53">
        <f t="shared" si="2"/>
        <v>4.7800000000000011</v>
      </c>
      <c r="AE53" s="201">
        <f t="shared" si="3"/>
        <v>8.5289173877856062E-3</v>
      </c>
    </row>
    <row r="54" spans="15:31" x14ac:dyDescent="0.25">
      <c r="O54" s="128">
        <v>0.99</v>
      </c>
      <c r="P54" s="128">
        <f t="shared" si="4"/>
        <v>93.129299999999986</v>
      </c>
      <c r="Q54" s="2"/>
      <c r="T54" s="153" t="s">
        <v>140</v>
      </c>
      <c r="U54" s="152">
        <v>911423</v>
      </c>
      <c r="W54" s="155">
        <v>42206</v>
      </c>
      <c r="X54" s="12">
        <v>165.41</v>
      </c>
      <c r="Y54" s="12">
        <v>165.5</v>
      </c>
      <c r="Z54" s="12">
        <v>157.08000000000001</v>
      </c>
      <c r="AA54" s="12">
        <v>160.63</v>
      </c>
      <c r="AB54" s="149">
        <v>496100</v>
      </c>
      <c r="AC54" s="12">
        <v>160.63</v>
      </c>
      <c r="AD54">
        <f t="shared" si="2"/>
        <v>8.4199999999999875</v>
      </c>
      <c r="AE54" s="201">
        <f t="shared" si="3"/>
        <v>-2.8427992499848842E-2</v>
      </c>
    </row>
    <row r="55" spans="15:31" x14ac:dyDescent="0.25">
      <c r="O55" s="128">
        <v>0.98</v>
      </c>
      <c r="P55" s="128">
        <f t="shared" si="4"/>
        <v>92.188599999999994</v>
      </c>
      <c r="Q55" s="2"/>
      <c r="T55" s="153" t="s">
        <v>136</v>
      </c>
      <c r="U55" s="151" t="s">
        <v>229</v>
      </c>
      <c r="W55" s="155">
        <v>42205</v>
      </c>
      <c r="X55" s="12">
        <v>164.33</v>
      </c>
      <c r="Y55" s="12">
        <v>166</v>
      </c>
      <c r="Z55" s="12">
        <v>161.63999999999999</v>
      </c>
      <c r="AA55" s="12">
        <v>165.33</v>
      </c>
      <c r="AB55" s="149">
        <v>434200</v>
      </c>
      <c r="AC55" s="12">
        <v>165.33</v>
      </c>
      <c r="AD55">
        <f t="shared" si="2"/>
        <v>4.3600000000000136</v>
      </c>
      <c r="AE55" s="201">
        <f t="shared" si="3"/>
        <v>6.9431755892563896E-3</v>
      </c>
    </row>
    <row r="56" spans="15:31" x14ac:dyDescent="0.25">
      <c r="O56" s="128">
        <v>0.97</v>
      </c>
      <c r="P56" s="128">
        <f t="shared" si="4"/>
        <v>91.247899999999987</v>
      </c>
      <c r="T56" s="153" t="s">
        <v>141</v>
      </c>
      <c r="U56" s="151" t="s">
        <v>226</v>
      </c>
      <c r="W56" s="155">
        <v>42202</v>
      </c>
      <c r="X56" s="12">
        <v>166.16</v>
      </c>
      <c r="Y56" s="12">
        <v>166.31</v>
      </c>
      <c r="Z56" s="12">
        <v>162.19999999999999</v>
      </c>
      <c r="AA56" s="12">
        <v>164.19</v>
      </c>
      <c r="AB56" s="149">
        <v>570200</v>
      </c>
      <c r="AC56" s="12">
        <v>164.19</v>
      </c>
      <c r="AD56">
        <f t="shared" si="2"/>
        <v>4.1100000000000136</v>
      </c>
      <c r="AE56" s="201">
        <f t="shared" si="3"/>
        <v>-1.4406627048442311E-2</v>
      </c>
    </row>
    <row r="57" spans="15:31" x14ac:dyDescent="0.25">
      <c r="O57" s="128">
        <v>0.96</v>
      </c>
      <c r="P57" s="128">
        <f t="shared" si="4"/>
        <v>90.307199999999995</v>
      </c>
      <c r="T57" s="153" t="s">
        <v>142</v>
      </c>
      <c r="U57" s="151">
        <v>-3.68</v>
      </c>
      <c r="W57" s="155">
        <v>42201</v>
      </c>
      <c r="X57" s="12">
        <v>170.66</v>
      </c>
      <c r="Y57" s="12">
        <v>170.99</v>
      </c>
      <c r="Z57" s="12">
        <v>164</v>
      </c>
      <c r="AA57" s="12">
        <v>166.59</v>
      </c>
      <c r="AB57" s="149">
        <v>623300</v>
      </c>
      <c r="AC57" s="12">
        <v>166.59</v>
      </c>
      <c r="AD57">
        <f t="shared" si="2"/>
        <v>6.9900000000000091</v>
      </c>
      <c r="AE57" s="201">
        <f t="shared" si="3"/>
        <v>-7.2701269292652082E-3</v>
      </c>
    </row>
    <row r="58" spans="15:31" x14ac:dyDescent="0.25">
      <c r="O58" s="128">
        <v>0.95</v>
      </c>
      <c r="P58" s="128">
        <f t="shared" si="4"/>
        <v>89.366499999999988</v>
      </c>
      <c r="T58" s="153" t="s">
        <v>137</v>
      </c>
      <c r="U58" s="151" t="s">
        <v>160</v>
      </c>
      <c r="W58" s="155">
        <v>42200</v>
      </c>
      <c r="X58" s="12">
        <v>168.88</v>
      </c>
      <c r="Y58" s="12">
        <v>171.24</v>
      </c>
      <c r="Z58" s="12">
        <v>165.22</v>
      </c>
      <c r="AA58" s="12">
        <v>167.81</v>
      </c>
      <c r="AB58" s="149">
        <v>1027900</v>
      </c>
      <c r="AC58" s="12">
        <v>167.81</v>
      </c>
      <c r="AD58">
        <f t="shared" si="2"/>
        <v>6.0200000000000102</v>
      </c>
      <c r="AE58" s="201">
        <f t="shared" si="3"/>
        <v>9.8694108443162509E-3</v>
      </c>
    </row>
    <row r="59" spans="15:31" x14ac:dyDescent="0.25">
      <c r="O59" s="128">
        <v>0.94</v>
      </c>
      <c r="P59" s="128">
        <f t="shared" si="4"/>
        <v>88.425799999999995</v>
      </c>
      <c r="W59" s="155">
        <v>42199</v>
      </c>
      <c r="X59" s="12">
        <v>163.61000000000001</v>
      </c>
      <c r="Y59" s="12">
        <v>168.5</v>
      </c>
      <c r="Z59" s="12">
        <v>163.11000000000001</v>
      </c>
      <c r="AA59" s="12">
        <v>166.17</v>
      </c>
      <c r="AB59" s="149">
        <v>500000</v>
      </c>
      <c r="AC59" s="12">
        <v>166.17</v>
      </c>
      <c r="AD59">
        <f t="shared" si="2"/>
        <v>5.3899999999999864</v>
      </c>
      <c r="AE59" s="201">
        <f t="shared" si="3"/>
        <v>1.3849908480780826E-2</v>
      </c>
    </row>
    <row r="60" spans="15:31" x14ac:dyDescent="0.25">
      <c r="O60" s="128">
        <v>0.93</v>
      </c>
      <c r="P60" s="128">
        <f t="shared" si="4"/>
        <v>87.485100000000003</v>
      </c>
      <c r="W60" s="155">
        <v>42198</v>
      </c>
      <c r="X60" s="12">
        <v>161.5</v>
      </c>
      <c r="Y60" s="12">
        <v>168.58</v>
      </c>
      <c r="Z60" s="12">
        <v>161.37</v>
      </c>
      <c r="AA60" s="12">
        <v>163.9</v>
      </c>
      <c r="AB60" s="149">
        <v>784700</v>
      </c>
      <c r="AC60" s="12">
        <v>163.9</v>
      </c>
      <c r="AD60">
        <f t="shared" si="2"/>
        <v>7.210000000000008</v>
      </c>
      <c r="AE60" s="201">
        <f t="shared" si="3"/>
        <v>3.0623152864239556E-2</v>
      </c>
    </row>
    <row r="61" spans="15:31" x14ac:dyDescent="0.25">
      <c r="O61" s="128">
        <v>0.92</v>
      </c>
      <c r="P61" s="128">
        <f t="shared" si="4"/>
        <v>86.544399999999996</v>
      </c>
      <c r="W61" s="155">
        <v>42195</v>
      </c>
      <c r="X61" s="12">
        <v>162.68</v>
      </c>
      <c r="Y61" s="12">
        <v>162.68</v>
      </c>
      <c r="Z61" s="12">
        <v>156.87</v>
      </c>
      <c r="AA61" s="12">
        <v>159.03</v>
      </c>
      <c r="AB61" s="149">
        <v>480200</v>
      </c>
      <c r="AC61" s="12">
        <v>159.03</v>
      </c>
      <c r="AD61">
        <f t="shared" si="2"/>
        <v>5.8100000000000023</v>
      </c>
      <c r="AE61" s="201">
        <f t="shared" si="3"/>
        <v>3.7871615224389643E-3</v>
      </c>
    </row>
    <row r="62" spans="15:31" x14ac:dyDescent="0.25">
      <c r="O62" s="128">
        <v>0.91</v>
      </c>
      <c r="P62" s="128">
        <f t="shared" si="4"/>
        <v>85.603700000000003</v>
      </c>
      <c r="W62" s="155">
        <v>42194</v>
      </c>
      <c r="X62" s="12">
        <v>157.94999999999999</v>
      </c>
      <c r="Y62" s="12">
        <v>161</v>
      </c>
      <c r="Z62" s="12">
        <v>156.52000000000001</v>
      </c>
      <c r="AA62" s="12">
        <v>158.43</v>
      </c>
      <c r="AB62" s="149">
        <v>559500</v>
      </c>
      <c r="AC62" s="12">
        <v>158.43</v>
      </c>
      <c r="AD62">
        <f t="shared" si="2"/>
        <v>4.4799999999999898</v>
      </c>
      <c r="AE62" s="201">
        <f t="shared" si="3"/>
        <v>2.457479143762531E-2</v>
      </c>
    </row>
    <row r="63" spans="15:31" x14ac:dyDescent="0.25">
      <c r="O63" s="128">
        <v>0.9</v>
      </c>
      <c r="P63" s="128">
        <f t="shared" si="4"/>
        <v>84.662999999999997</v>
      </c>
      <c r="W63" s="155">
        <v>42193</v>
      </c>
      <c r="X63" s="12">
        <v>158.44999999999999</v>
      </c>
      <c r="Y63" s="12">
        <v>161</v>
      </c>
      <c r="Z63" s="12">
        <v>154.04</v>
      </c>
      <c r="AA63" s="12">
        <v>154.63</v>
      </c>
      <c r="AB63" s="149">
        <v>636000</v>
      </c>
      <c r="AC63" s="12">
        <v>154.63</v>
      </c>
      <c r="AD63">
        <f t="shared" si="2"/>
        <v>6.960000000000008</v>
      </c>
      <c r="AE63" s="201">
        <f t="shared" si="3"/>
        <v>-3.1140350877193024E-2</v>
      </c>
    </row>
    <row r="64" spans="15:31" x14ac:dyDescent="0.25">
      <c r="W64" s="155">
        <v>42192</v>
      </c>
      <c r="X64" s="12">
        <v>163.95</v>
      </c>
      <c r="Y64" s="12">
        <v>164</v>
      </c>
      <c r="Z64" s="12">
        <v>156.25</v>
      </c>
      <c r="AA64" s="12">
        <v>159.6</v>
      </c>
      <c r="AB64" s="149">
        <v>729700</v>
      </c>
      <c r="AC64" s="12">
        <v>159.6</v>
      </c>
      <c r="AD64">
        <f t="shared" si="2"/>
        <v>7.75</v>
      </c>
      <c r="AE64" s="201">
        <f t="shared" si="3"/>
        <v>-2.2178654576645029E-2</v>
      </c>
    </row>
    <row r="65" spans="23:31" x14ac:dyDescent="0.25">
      <c r="W65" s="155">
        <v>42191</v>
      </c>
      <c r="X65" s="12">
        <v>161.63999999999999</v>
      </c>
      <c r="Y65" s="12">
        <v>164.67</v>
      </c>
      <c r="Z65" s="12">
        <v>159.37</v>
      </c>
      <c r="AA65" s="12">
        <v>163.22</v>
      </c>
      <c r="AB65" s="149">
        <v>1147500</v>
      </c>
      <c r="AC65" s="12">
        <v>163.22</v>
      </c>
      <c r="AD65">
        <f t="shared" si="2"/>
        <v>5.2999999999999829</v>
      </c>
      <c r="AE65" s="201">
        <f t="shared" si="3"/>
        <v>6.1270755468356697E-5</v>
      </c>
    </row>
    <row r="66" spans="23:31" x14ac:dyDescent="0.25">
      <c r="W66" s="155">
        <v>42187</v>
      </c>
      <c r="X66" s="12">
        <v>164</v>
      </c>
      <c r="Y66" s="12">
        <v>164.98</v>
      </c>
      <c r="Z66" s="12">
        <v>160.54</v>
      </c>
      <c r="AA66" s="12">
        <v>163.21</v>
      </c>
      <c r="AB66" s="149">
        <v>827000</v>
      </c>
      <c r="AC66" s="12">
        <v>163.21</v>
      </c>
      <c r="AD66">
        <f t="shared" si="2"/>
        <v>4.4399999999999977</v>
      </c>
      <c r="AE66" s="201">
        <f t="shared" si="3"/>
        <v>8.585270129393141E-4</v>
      </c>
    </row>
    <row r="67" spans="23:31" x14ac:dyDescent="0.25">
      <c r="W67" s="155">
        <v>42186</v>
      </c>
      <c r="X67" s="12">
        <v>169.95</v>
      </c>
      <c r="Y67" s="12">
        <v>170.69</v>
      </c>
      <c r="Z67" s="12">
        <v>162.41</v>
      </c>
      <c r="AA67" s="12">
        <v>163.07</v>
      </c>
      <c r="AB67" s="149">
        <v>841500</v>
      </c>
      <c r="AC67" s="12">
        <v>163.07</v>
      </c>
      <c r="AD67">
        <f>Y67-Z67</f>
        <v>8.2800000000000011</v>
      </c>
      <c r="AE67" s="201" t="e">
        <f>AC67/AC68-1</f>
        <v>#DIV/0!</v>
      </c>
    </row>
    <row r="68" spans="23:31" x14ac:dyDescent="0.25">
      <c r="W68" s="12" t="s">
        <v>153</v>
      </c>
      <c r="X68" s="12"/>
      <c r="Y68" s="12"/>
      <c r="Z68" s="12"/>
      <c r="AA68" s="12"/>
      <c r="AB68" s="12"/>
      <c r="AC68" s="12"/>
      <c r="AD68">
        <f>Y68-Z68</f>
        <v>0</v>
      </c>
      <c r="AE68" s="201" t="e">
        <f>AC68/AC69-1</f>
        <v>#DIV/0!</v>
      </c>
    </row>
  </sheetData>
  <mergeCells count="1">
    <mergeCell ref="O42:P42"/>
  </mergeCells>
  <conditionalFormatting sqref="Q7">
    <cfRule type="expression" dxfId="1" priority="6">
      <formula>Q7&gt;0</formula>
    </cfRule>
    <cfRule type="expression" dxfId="0" priority="7">
      <formula>Q7&lt;0</formula>
    </cfRule>
  </conditionalFormatting>
  <conditionalFormatting sqref="O43:O63">
    <cfRule type="colorScale" priority="4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P43:P63">
    <cfRule type="colorScale" priority="3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AD1:AD1048576">
    <cfRule type="dataBar" priority="2">
      <dataBar>
        <cfvo type="min"/>
        <cfvo type="max"/>
        <color rgb="FFFF555A"/>
      </dataBar>
      <extLst>
        <ext xmlns:x14="http://schemas.microsoft.com/office/spreadsheetml/2009/9/main" uri="{B025F937-C7B1-47D3-B67F-A62EFF666E3E}">
          <x14:id>{B0DA198E-AF19-415C-A32A-2FAEA279BBCA}</x14:id>
        </ext>
      </extLst>
    </cfRule>
  </conditionalFormatting>
  <conditionalFormatting sqref="AE1:AE1048576">
    <cfRule type="iconSet" priority="1">
      <iconSet iconSet="3Arrows">
        <cfvo type="percent" val="0"/>
        <cfvo type="num" val="0"/>
        <cfvo type="num" val="0"/>
      </iconSet>
    </cfRule>
  </conditionalFormatting>
  <hyperlinks>
    <hyperlink ref="A3" location="ACTIVE!A1" display="Back"/>
  </hyperlinks>
  <pageMargins left="0.7" right="0.7" top="0.75" bottom="0.75" header="0.3" footer="0.3"/>
  <drawing r:id="rId1"/>
  <extLst>
    <ext xmlns:x14="http://schemas.microsoft.com/office/spreadsheetml/2009/9/main" uri="{78C0D931-6437-407d-A8EE-F0AAD7539E65}">
      <x14:conditionalFormattings>
        <x14:conditionalFormatting xmlns:xm="http://schemas.microsoft.com/office/excel/2006/main">
          <x14:cfRule type="dataBar" id="{B0DA198E-AF19-415C-A32A-2FAEA279BBCA}">
            <x14:dataBar minLength="0" maxLength="100" border="1" negativeBarBorderColorSameAsPositive="0">
              <x14:cfvo type="autoMin"/>
              <x14:cfvo type="autoMax"/>
              <x14:borderColor rgb="FFFF555A"/>
              <x14:negativeFillColor rgb="FFFF0000"/>
              <x14:negativeBorderColor rgb="FFFF0000"/>
              <x14:axisColor rgb="FF000000"/>
            </x14:dataBar>
          </x14:cfRule>
          <xm:sqref>AD1:AD1048576</xm:sqref>
        </x14:conditionalFormatting>
      </x14:conditionalFormattings>
    </ext>
  </extLst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Worksheets</vt:lpstr>
      </vt:variant>
      <vt:variant>
        <vt:i4>29</vt:i4>
      </vt:variant>
      <vt:variant>
        <vt:lpstr>Named Ranges</vt:lpstr>
      </vt:variant>
      <vt:variant>
        <vt:i4>54</vt:i4>
      </vt:variant>
    </vt:vector>
  </HeadingPairs>
  <TitlesOfParts>
    <vt:vector size="83" baseType="lpstr">
      <vt:lpstr>Balance</vt:lpstr>
      <vt:lpstr>CLOSED</vt:lpstr>
      <vt:lpstr>ACTIVE</vt:lpstr>
      <vt:lpstr>MRO</vt:lpstr>
      <vt:lpstr>CPN</vt:lpstr>
      <vt:lpstr>MU</vt:lpstr>
      <vt:lpstr>INTC</vt:lpstr>
      <vt:lpstr>HES</vt:lpstr>
      <vt:lpstr>UNP</vt:lpstr>
      <vt:lpstr>AA</vt:lpstr>
      <vt:lpstr>KATE</vt:lpstr>
      <vt:lpstr>KORS</vt:lpstr>
      <vt:lpstr>ALL</vt:lpstr>
      <vt:lpstr>NSC</vt:lpstr>
      <vt:lpstr>SCTY</vt:lpstr>
      <vt:lpstr>ATE</vt:lpstr>
      <vt:lpstr>AVGO</vt:lpstr>
      <vt:lpstr>DIS</vt:lpstr>
      <vt:lpstr>GILD</vt:lpstr>
      <vt:lpstr>WWD</vt:lpstr>
      <vt:lpstr>GM</vt:lpstr>
      <vt:lpstr>TCO</vt:lpstr>
      <vt:lpstr>TKR</vt:lpstr>
      <vt:lpstr>ONCS</vt:lpstr>
      <vt:lpstr>UTX</vt:lpstr>
      <vt:lpstr>UNH</vt:lpstr>
      <vt:lpstr>BIIB</vt:lpstr>
      <vt:lpstr>AAVL</vt:lpstr>
      <vt:lpstr>BLUE</vt:lpstr>
      <vt:lpstr>AA!hp?s_AA_Historical_Prices_1</vt:lpstr>
      <vt:lpstr>AAVL!hp?s_AAVL</vt:lpstr>
      <vt:lpstr>ALL!hp?s_ALL_Historical_Prices</vt:lpstr>
      <vt:lpstr>ATE!hp?s_ATE</vt:lpstr>
      <vt:lpstr>AVGO!hp?s_AVGO</vt:lpstr>
      <vt:lpstr>BIIB!hp?s_BIIB</vt:lpstr>
      <vt:lpstr>BLUE!hp?s_BLUE</vt:lpstr>
      <vt:lpstr>CPN!hp?s_CPN_Historical_Prices</vt:lpstr>
      <vt:lpstr>DIS!hp?s_DIS</vt:lpstr>
      <vt:lpstr>GILD!hp?s_GILD</vt:lpstr>
      <vt:lpstr>GM!hp?s_GM</vt:lpstr>
      <vt:lpstr>HES!hp?s_HES</vt:lpstr>
      <vt:lpstr>INTC!hp?s_INTC_Historical_Prices</vt:lpstr>
      <vt:lpstr>KATE!hp?s_KATE</vt:lpstr>
      <vt:lpstr>KORS!hp?s_KORS</vt:lpstr>
      <vt:lpstr>MRO!hp?s_MRO</vt:lpstr>
      <vt:lpstr>MU!hp?s_MU</vt:lpstr>
      <vt:lpstr>NSC!hp?s_NSC</vt:lpstr>
      <vt:lpstr>ONCS!hp?s_ONCS</vt:lpstr>
      <vt:lpstr>SCTY!hp?s_SCTY</vt:lpstr>
      <vt:lpstr>TKR!hp?s_TKR</vt:lpstr>
      <vt:lpstr>UNH!hp?s_UNH</vt:lpstr>
      <vt:lpstr>UNP!hp?s_UNP</vt:lpstr>
      <vt:lpstr>UTX!hp?s_UTX</vt:lpstr>
      <vt:lpstr>WWD!hp?s_WWD</vt:lpstr>
      <vt:lpstr>AA!PL</vt:lpstr>
      <vt:lpstr>AAVL!PL</vt:lpstr>
      <vt:lpstr>MRO!PL</vt:lpstr>
      <vt:lpstr>PL</vt:lpstr>
      <vt:lpstr>AA!q?s_aa_ql_1</vt:lpstr>
      <vt:lpstr>AAVL!q?s_AAVL</vt:lpstr>
      <vt:lpstr>ALL!q?s_ALL</vt:lpstr>
      <vt:lpstr>ATE!q?s_ATE</vt:lpstr>
      <vt:lpstr>AVGO!q?s_AVGO</vt:lpstr>
      <vt:lpstr>BIIB!q?s_BIIB</vt:lpstr>
      <vt:lpstr>BLUE!q?s_BLUE</vt:lpstr>
      <vt:lpstr>CPN!q?s_CPN</vt:lpstr>
      <vt:lpstr>DIS!q?s_DIS</vt:lpstr>
      <vt:lpstr>GILD!q?s_GILD</vt:lpstr>
      <vt:lpstr>GM!q?s_GM</vt:lpstr>
      <vt:lpstr>HES!q?s_HES</vt:lpstr>
      <vt:lpstr>INTC!q?s_INTC</vt:lpstr>
      <vt:lpstr>KATE!q?s_KATE</vt:lpstr>
      <vt:lpstr>KORS!q?s_KORS</vt:lpstr>
      <vt:lpstr>MRO!q?s_MRO</vt:lpstr>
      <vt:lpstr>MU!q?s_MU</vt:lpstr>
      <vt:lpstr>NSC!q?s_nsc</vt:lpstr>
      <vt:lpstr>UNP!q?s_NSC</vt:lpstr>
      <vt:lpstr>ONCS!q?s_ONCS</vt:lpstr>
      <vt:lpstr>SCTY!q?s_SCTY</vt:lpstr>
      <vt:lpstr>TKR!q?s_TKR</vt:lpstr>
      <vt:lpstr>UNH!q?s_UNH</vt:lpstr>
      <vt:lpstr>UTX!q?s_UTX</vt:lpstr>
      <vt:lpstr>WWD!q?s_WWD</vt:lpstr>
    </vt:vector>
  </TitlesOfParts>
  <Company/>
  <LinksUpToDate>false</LinksUpToDate>
  <SharedDoc>false</SharedDoc>
  <HyperlinksChanged>false</HyperlinksChanged>
  <AppVersion>15.0300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lxingbo</dc:creator>
  <cp:lastModifiedBy>lxingbo</cp:lastModifiedBy>
  <dcterms:created xsi:type="dcterms:W3CDTF">2015-07-30T23:45:25Z</dcterms:created>
  <dcterms:modified xsi:type="dcterms:W3CDTF">2015-10-04T18:45:11Z</dcterms:modified>
</cp:coreProperties>
</file>