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5" i="46"/>
  <c r="H25" i="46"/>
  <c r="G25" i="46"/>
  <c r="F107" i="25"/>
  <c r="H107" i="25"/>
  <c r="G107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M18" i="43"/>
  <c r="F5" i="46"/>
  <c r="F10" i="74"/>
  <c r="F7" i="70" l="1"/>
  <c r="F33" i="70"/>
  <c r="H33" i="70"/>
  <c r="G33" i="70"/>
  <c r="K4" i="70"/>
  <c r="F106" i="25"/>
  <c r="H106" i="25"/>
  <c r="G106" i="25"/>
  <c r="K22" i="25"/>
  <c r="F80" i="40"/>
  <c r="H80" i="40"/>
  <c r="G80" i="40"/>
  <c r="F21" i="40"/>
  <c r="C21" i="40"/>
  <c r="D21" i="40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2" i="64"/>
  <c r="H42" i="64"/>
  <c r="G42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4"/>
  <c r="M85" i="83"/>
  <c r="H85" i="84"/>
  <c r="K19" i="83"/>
  <c r="F85" i="84"/>
  <c r="C19" i="84"/>
  <c r="H19" i="84"/>
  <c r="K85" i="84"/>
  <c r="C85" i="84"/>
  <c r="K85" i="83"/>
  <c r="M85" i="84"/>
  <c r="M19" i="83"/>
  <c r="M19" i="84"/>
  <c r="K19" i="84"/>
  <c r="C19" i="83"/>
  <c r="F19" i="83"/>
  <c r="H85" i="83"/>
  <c r="C85" i="83"/>
  <c r="F85" i="83"/>
  <c r="H19" i="83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C19" i="82"/>
  <c r="H19" i="82"/>
  <c r="M18" i="74"/>
  <c r="K85" i="82"/>
  <c r="C85" i="82"/>
  <c r="H85" i="82"/>
  <c r="H18" i="74"/>
  <c r="K19" i="82"/>
  <c r="M19" i="82"/>
  <c r="M85" i="82"/>
  <c r="F19" i="82"/>
  <c r="C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C85" i="77"/>
  <c r="C19" i="77"/>
  <c r="M85" i="77"/>
  <c r="H85" i="77"/>
  <c r="K85" i="77"/>
  <c r="K19" i="77"/>
  <c r="H19" i="77"/>
  <c r="F85" i="77"/>
  <c r="M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M648" i="25"/>
  <c r="F648" i="25"/>
  <c r="C648" i="25"/>
  <c r="H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K29" i="51"/>
  <c r="H19" i="59"/>
  <c r="H100" i="34"/>
  <c r="C92" i="45"/>
  <c r="M213" i="57"/>
  <c r="M19" i="55"/>
  <c r="K19" i="62"/>
  <c r="C19" i="69"/>
  <c r="K19" i="60"/>
  <c r="M19" i="71"/>
  <c r="H24" i="40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M24" i="40"/>
  <c r="F19" i="45"/>
  <c r="F19" i="70"/>
  <c r="H65" i="71"/>
  <c r="F86" i="53"/>
  <c r="C86" i="53"/>
  <c r="K156" i="49"/>
  <c r="H19" i="62"/>
  <c r="K19" i="63"/>
  <c r="H19" i="50"/>
  <c r="C25" i="31"/>
  <c r="M19" i="73"/>
  <c r="F129" i="58"/>
  <c r="H65" i="63"/>
  <c r="H19" i="60"/>
  <c r="C23" i="57"/>
  <c r="K19" i="58"/>
  <c r="C100" i="34"/>
  <c r="F50" i="25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K24" i="40"/>
  <c r="H19" i="63"/>
  <c r="C19" i="72"/>
  <c r="F19" i="64"/>
  <c r="C85" i="64"/>
  <c r="F19" i="73"/>
  <c r="K25" i="31"/>
  <c r="K19" i="70"/>
  <c r="F19" i="34"/>
  <c r="H19" i="3"/>
  <c r="C19" i="64"/>
  <c r="M55" i="50"/>
  <c r="K18" i="74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H29" i="5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H19" i="70"/>
  <c r="M30" i="49"/>
  <c r="H19" i="69"/>
  <c r="F19" i="58"/>
  <c r="M90" i="72"/>
  <c r="F81" i="61"/>
  <c r="K19" i="52"/>
  <c r="M94" i="52"/>
  <c r="K19" i="53"/>
  <c r="F24" i="40"/>
  <c r="C55" i="50"/>
  <c r="K213" i="57"/>
  <c r="M19" i="45"/>
  <c r="C90" i="72"/>
  <c r="M19" i="61"/>
  <c r="H19" i="58"/>
  <c r="H30" i="49"/>
  <c r="C24" i="40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F25" i="31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C50" i="25"/>
  <c r="K19" i="45"/>
  <c r="F92" i="45"/>
  <c r="K90" i="72"/>
  <c r="C19" i="68"/>
  <c r="F23" i="17"/>
  <c r="C19" i="61"/>
  <c r="M129" i="58"/>
  <c r="C19" i="70"/>
  <c r="F18" i="74"/>
  <c r="H50" i="25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<sst xmlns="http://schemas.openxmlformats.org/spreadsheetml/2006/main" count="6172" uniqueCount="837">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</sst>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17472"/>
        <c:axId val="324004520"/>
      </c:scatterChart>
      <c:valAx>
        <c:axId val="21921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04520"/>
        <c:crosses val="autoZero"/>
        <c:crossBetween val="midCat"/>
      </c:valAx>
      <c:valAx>
        <c:axId val="3240045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21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5960"/>
        <c:axId val="2373840"/>
      </c:scatterChart>
      <c:valAx>
        <c:axId val="323405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840"/>
        <c:crosses val="autoZero"/>
        <c:crossBetween val="midCat"/>
      </c:valAx>
      <c:valAx>
        <c:axId val="23738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0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314400"/>
        <c:axId val="313440416"/>
      </c:scatterChart>
      <c:valAx>
        <c:axId val="31331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40416"/>
        <c:crosses val="autoZero"/>
        <c:crossBetween val="midCat"/>
      </c:valAx>
      <c:valAx>
        <c:axId val="3134404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1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93944"/>
        <c:axId val="313760360"/>
      </c:scatterChart>
      <c:valAx>
        <c:axId val="32339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60360"/>
        <c:crosses val="autoZero"/>
        <c:crossBetween val="midCat"/>
      </c:valAx>
      <c:valAx>
        <c:axId val="3137603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3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01408"/>
        <c:axId val="215894440"/>
      </c:scatterChart>
      <c:valAx>
        <c:axId val="21840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94440"/>
        <c:crosses val="autoZero"/>
        <c:crossBetween val="midCat"/>
      </c:valAx>
      <c:valAx>
        <c:axId val="21589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40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95616"/>
        <c:axId val="215896008"/>
      </c:scatterChart>
      <c:valAx>
        <c:axId val="21589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96008"/>
        <c:crosses val="autoZero"/>
        <c:crossBetween val="midCat"/>
      </c:valAx>
      <c:valAx>
        <c:axId val="2158960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9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756896"/>
        <c:axId val="333757288"/>
      </c:scatterChart>
      <c:valAx>
        <c:axId val="33375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57288"/>
        <c:crosses val="autoZero"/>
        <c:crossBetween val="midCat"/>
      </c:valAx>
      <c:valAx>
        <c:axId val="333757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568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59248"/>
        <c:axId val="333759640"/>
      </c:lineChart>
      <c:dateAx>
        <c:axId val="33375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59640"/>
        <c:crosses val="autoZero"/>
        <c:auto val="1"/>
        <c:lblOffset val="100"/>
        <c:baseTimeUnit val="days"/>
      </c:dateAx>
      <c:valAx>
        <c:axId val="3337596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5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895224"/>
        <c:axId val="215894048"/>
      </c:lineChart>
      <c:dateAx>
        <c:axId val="21589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94048"/>
        <c:crosses val="autoZero"/>
        <c:auto val="1"/>
        <c:lblOffset val="100"/>
        <c:baseTimeUnit val="days"/>
      </c:dateAx>
      <c:valAx>
        <c:axId val="215894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9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63560"/>
        <c:axId val="333763952"/>
      </c:lineChart>
      <c:dateAx>
        <c:axId val="33376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3952"/>
        <c:crosses val="autoZero"/>
        <c:auto val="1"/>
        <c:lblOffset val="100"/>
        <c:baseTimeUnit val="days"/>
      </c:dateAx>
      <c:valAx>
        <c:axId val="3337639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377312"/>
        <c:axId val="335377704"/>
      </c:lineChart>
      <c:dateAx>
        <c:axId val="33537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377704"/>
        <c:crosses val="autoZero"/>
        <c:auto val="1"/>
        <c:lblOffset val="100"/>
        <c:baseTimeUnit val="days"/>
      </c:dateAx>
      <c:valAx>
        <c:axId val="33537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37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379664"/>
        <c:axId val="335380056"/>
      </c:lineChart>
      <c:dateAx>
        <c:axId val="33537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380056"/>
        <c:crosses val="autoZero"/>
        <c:auto val="1"/>
        <c:lblOffset val="100"/>
        <c:baseTimeUnit val="days"/>
      </c:dateAx>
      <c:valAx>
        <c:axId val="335380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3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382016"/>
        <c:axId val="335382408"/>
      </c:lineChart>
      <c:dateAx>
        <c:axId val="33538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382408"/>
        <c:crosses val="autoZero"/>
        <c:auto val="1"/>
        <c:lblOffset val="100"/>
        <c:baseTimeUnit val="days"/>
      </c:dateAx>
      <c:valAx>
        <c:axId val="3353824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38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40344"/>
        <c:axId val="336240736"/>
      </c:lineChart>
      <c:dateAx>
        <c:axId val="336240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0736"/>
        <c:crosses val="autoZero"/>
        <c:auto val="1"/>
        <c:lblOffset val="100"/>
        <c:baseTimeUnit val="days"/>
      </c:dateAx>
      <c:valAx>
        <c:axId val="3362407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42696"/>
        <c:axId val="336243088"/>
      </c:lineChart>
      <c:dateAx>
        <c:axId val="33624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3088"/>
        <c:crosses val="autoZero"/>
        <c:auto val="1"/>
        <c:lblOffset val="100"/>
        <c:baseTimeUnit val="days"/>
      </c:dateAx>
      <c:valAx>
        <c:axId val="336243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45440"/>
        <c:axId val="336245832"/>
      </c:lineChart>
      <c:catAx>
        <c:axId val="33624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5832"/>
        <c:crosses val="autoZero"/>
        <c:auto val="1"/>
        <c:lblAlgn val="ctr"/>
        <c:lblOffset val="100"/>
        <c:noMultiLvlLbl val="0"/>
      </c:catAx>
      <c:valAx>
        <c:axId val="336245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29648"/>
        <c:axId val="338130040"/>
      </c:lineChart>
      <c:dateAx>
        <c:axId val="33812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30040"/>
        <c:crosses val="autoZero"/>
        <c:auto val="1"/>
        <c:lblOffset val="100"/>
        <c:baseTimeUnit val="days"/>
      </c:dateAx>
      <c:valAx>
        <c:axId val="338130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2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35920"/>
        <c:axId val="361426712"/>
      </c:lineChart>
      <c:dateAx>
        <c:axId val="33813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6712"/>
        <c:crosses val="autoZero"/>
        <c:auto val="1"/>
        <c:lblOffset val="100"/>
        <c:baseTimeUnit val="days"/>
      </c:dateAx>
      <c:valAx>
        <c:axId val="361426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3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29456"/>
        <c:axId val="361429848"/>
      </c:lineChart>
      <c:dateAx>
        <c:axId val="36142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9848"/>
        <c:crosses val="autoZero"/>
        <c:auto val="1"/>
        <c:lblOffset val="100"/>
        <c:baseTimeUnit val="days"/>
      </c:dateAx>
      <c:valAx>
        <c:axId val="3614298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31808"/>
        <c:axId val="361432200"/>
      </c:lineChart>
      <c:catAx>
        <c:axId val="361431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32200"/>
        <c:crosses val="autoZero"/>
        <c:auto val="1"/>
        <c:lblAlgn val="ctr"/>
        <c:lblOffset val="100"/>
        <c:noMultiLvlLbl val="0"/>
      </c:catAx>
      <c:valAx>
        <c:axId val="361432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3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50016"/>
        <c:axId val="374750408"/>
      </c:lineChart>
      <c:dateAx>
        <c:axId val="37475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0408"/>
        <c:crosses val="autoZero"/>
        <c:auto val="1"/>
        <c:lblOffset val="100"/>
        <c:baseTimeUnit val="days"/>
      </c:dateAx>
      <c:valAx>
        <c:axId val="374750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52368"/>
        <c:axId val="374752760"/>
      </c:lineChart>
      <c:catAx>
        <c:axId val="37475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2760"/>
        <c:crosses val="autoZero"/>
        <c:auto val="1"/>
        <c:lblAlgn val="ctr"/>
        <c:lblOffset val="100"/>
        <c:noMultiLvlLbl val="0"/>
      </c:catAx>
      <c:valAx>
        <c:axId val="374752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54720"/>
        <c:axId val="374755112"/>
      </c:lineChart>
      <c:dateAx>
        <c:axId val="37475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5112"/>
        <c:crosses val="autoZero"/>
        <c:auto val="1"/>
        <c:lblOffset val="100"/>
        <c:baseTimeUnit val="days"/>
      </c:dateAx>
      <c:valAx>
        <c:axId val="374755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57072"/>
        <c:axId val="385003752"/>
      </c:lineChart>
      <c:catAx>
        <c:axId val="37475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3752"/>
        <c:crosses val="autoZero"/>
        <c:auto val="1"/>
        <c:lblAlgn val="ctr"/>
        <c:lblOffset val="100"/>
        <c:noMultiLvlLbl val="0"/>
      </c:catAx>
      <c:valAx>
        <c:axId val="385003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05712"/>
        <c:axId val="385006104"/>
      </c:lineChart>
      <c:dateAx>
        <c:axId val="38500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6104"/>
        <c:crosses val="autoZero"/>
        <c:auto val="1"/>
        <c:lblOffset val="100"/>
        <c:baseTimeUnit val="days"/>
      </c:dateAx>
      <c:valAx>
        <c:axId val="3850061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08064"/>
        <c:axId val="385008456"/>
      </c:lineChart>
      <c:dateAx>
        <c:axId val="38500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8456"/>
        <c:crosses val="autoZero"/>
        <c:auto val="1"/>
        <c:lblOffset val="100"/>
        <c:baseTimeUnit val="days"/>
      </c:dateAx>
      <c:valAx>
        <c:axId val="3850084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10416"/>
        <c:axId val="385010808"/>
      </c:lineChart>
      <c:dateAx>
        <c:axId val="38501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10808"/>
        <c:crosses val="autoZero"/>
        <c:auto val="1"/>
        <c:lblOffset val="100"/>
        <c:baseTimeUnit val="days"/>
      </c:dateAx>
      <c:valAx>
        <c:axId val="385010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1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8784"/>
        <c:axId val="365639176"/>
      </c:lineChart>
      <c:dateAx>
        <c:axId val="365638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9176"/>
        <c:crosses val="autoZero"/>
        <c:auto val="1"/>
        <c:lblOffset val="100"/>
        <c:baseTimeUnit val="days"/>
      </c:dateAx>
      <c:valAx>
        <c:axId val="3656391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42312"/>
        <c:axId val="365642704"/>
      </c:lineChart>
      <c:dateAx>
        <c:axId val="365642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2704"/>
        <c:crosses val="autoZero"/>
        <c:auto val="0"/>
        <c:lblOffset val="100"/>
        <c:baseTimeUnit val="days"/>
      </c:dateAx>
      <c:valAx>
        <c:axId val="3656427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17576"/>
        <c:axId val="404917968"/>
      </c:lineChart>
      <c:dateAx>
        <c:axId val="404917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17968"/>
        <c:crosses val="autoZero"/>
        <c:auto val="1"/>
        <c:lblOffset val="100"/>
        <c:baseTimeUnit val="days"/>
      </c:dateAx>
      <c:valAx>
        <c:axId val="404917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1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19928"/>
        <c:axId val="404920320"/>
      </c:lineChart>
      <c:catAx>
        <c:axId val="404919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20320"/>
        <c:crosses val="autoZero"/>
        <c:auto val="1"/>
        <c:lblAlgn val="ctr"/>
        <c:lblOffset val="100"/>
        <c:noMultiLvlLbl val="0"/>
      </c:catAx>
      <c:valAx>
        <c:axId val="404920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1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22280"/>
        <c:axId val="404922672"/>
      </c:lineChart>
      <c:catAx>
        <c:axId val="40492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22672"/>
        <c:crosses val="autoZero"/>
        <c:auto val="1"/>
        <c:lblAlgn val="ctr"/>
        <c:lblOffset val="100"/>
        <c:noMultiLvlLbl val="0"/>
      </c:catAx>
      <c:valAx>
        <c:axId val="404922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2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33120"/>
        <c:axId val="426633512"/>
      </c:lineChart>
      <c:catAx>
        <c:axId val="426633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33512"/>
        <c:crosses val="autoZero"/>
        <c:auto val="1"/>
        <c:lblAlgn val="ctr"/>
        <c:lblOffset val="100"/>
        <c:noMultiLvlLbl val="0"/>
      </c:catAx>
      <c:valAx>
        <c:axId val="426633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3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39784"/>
        <c:axId val="426640176"/>
      </c:lineChart>
      <c:dateAx>
        <c:axId val="42663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40176"/>
        <c:crosses val="autoZero"/>
        <c:auto val="1"/>
        <c:lblOffset val="100"/>
        <c:baseTimeUnit val="days"/>
      </c:dateAx>
      <c:valAx>
        <c:axId val="426640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3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651392"/>
        <c:axId val="425651784"/>
      </c:lineChart>
      <c:dateAx>
        <c:axId val="42565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1784"/>
        <c:crosses val="autoZero"/>
        <c:auto val="1"/>
        <c:lblOffset val="100"/>
        <c:baseTimeUnit val="days"/>
      </c:dateAx>
      <c:valAx>
        <c:axId val="4256517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654920"/>
        <c:axId val="425655312"/>
      </c:lineChart>
      <c:catAx>
        <c:axId val="425654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5312"/>
        <c:crosses val="autoZero"/>
        <c:auto val="1"/>
        <c:lblAlgn val="ctr"/>
        <c:lblOffset val="100"/>
        <c:noMultiLvlLbl val="0"/>
      </c:catAx>
      <c:valAx>
        <c:axId val="425655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396560"/>
        <c:axId val="426396952"/>
      </c:lineChart>
      <c:catAx>
        <c:axId val="42639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96952"/>
        <c:crosses val="autoZero"/>
        <c:auto val="1"/>
        <c:lblAlgn val="ctr"/>
        <c:lblOffset val="100"/>
        <c:noMultiLvlLbl val="0"/>
      </c:catAx>
      <c:valAx>
        <c:axId val="426396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9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401264"/>
        <c:axId val="426401656"/>
      </c:lineChart>
      <c:dateAx>
        <c:axId val="426401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401656"/>
        <c:crosses val="autoZero"/>
        <c:auto val="1"/>
        <c:lblOffset val="100"/>
        <c:baseTimeUnit val="days"/>
      </c:dateAx>
      <c:valAx>
        <c:axId val="426401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40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9" dataDxfId="1628">
  <autoFilter ref="O15:W26"/>
  <tableColumns count="9">
    <tableColumn id="1" name="Date" dataDxfId="1627"/>
    <tableColumn id="2" name="Quarter" dataDxfId="1626"/>
    <tableColumn id="3" name="Time" dataDxfId="1625"/>
    <tableColumn id="4" name="EPS estimate" dataDxfId="1624"/>
    <tableColumn id="5" name="EPS Actual" dataDxfId="1623"/>
    <tableColumn id="6" name="Sales Estiamte (B)" dataDxfId="1622"/>
    <tableColumn id="7" name="Sales Actual (B)" dataDxfId="1621"/>
    <tableColumn id="8" name="Guidance" dataDxfId="1620"/>
    <tableColumn id="9" name="Reaction" dataDxfId="161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0" dataDxfId="409">
  <autoFilter ref="O15:W26"/>
  <tableColumns count="9">
    <tableColumn id="1" name="Date" dataDxfId="408"/>
    <tableColumn id="2" name="Quarter" dataDxfId="407"/>
    <tableColumn id="3" name="Time" dataDxfId="406"/>
    <tableColumn id="4" name="EPS estimate" dataDxfId="405"/>
    <tableColumn id="5" name="EPS Actual" dataDxfId="404"/>
    <tableColumn id="6" name="Sales Estiamte (B)" dataDxfId="403"/>
    <tableColumn id="7" name="Sales Actual (B)" dataDxfId="402"/>
    <tableColumn id="8" name="Guidance" dataDxfId="401"/>
    <tableColumn id="9" name="Reaction" dataDxfId="4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0"/>
      <c r="B2" s="50"/>
      <c r="C2" s="50"/>
      <c r="E2" s="22" t="s">
        <v>50</v>
      </c>
      <c r="F2" s="2">
        <v>15.58</v>
      </c>
      <c r="G2" s="2">
        <v>16.118022807017539</v>
      </c>
      <c r="H2" s="330">
        <v>5700</v>
      </c>
      <c r="I2" s="48">
        <v>91872.729999999967</v>
      </c>
      <c r="J2" s="367">
        <v>-3066.7299999999814</v>
      </c>
      <c r="K2" s="354">
        <v>-3.3380198890355955E-2</v>
      </c>
      <c r="L2" s="367">
        <v>11548.841000001645</v>
      </c>
      <c r="M2">
        <v>5700</v>
      </c>
      <c r="N2" s="364"/>
      <c r="O2" s="134">
        <v>1.34E-2</v>
      </c>
      <c r="P2" s="134">
        <v>0</v>
      </c>
      <c r="S2" s="48"/>
    </row>
    <row r="3" spans="1:22" ht="21.95" customHeight="1" x14ac:dyDescent="0.25">
      <c r="A3" s="50"/>
      <c r="B3" s="50"/>
      <c r="C3" s="51"/>
      <c r="E3" s="22" t="s">
        <v>197</v>
      </c>
      <c r="F3" s="2">
        <v>21.5</v>
      </c>
      <c r="G3" s="2">
        <v>29.412385</v>
      </c>
      <c r="H3" s="49">
        <v>2000</v>
      </c>
      <c r="I3" s="48">
        <v>58824.770000000004</v>
      </c>
      <c r="J3" s="367">
        <v>-15824.770000000004</v>
      </c>
      <c r="K3" s="354">
        <v>-0.26901541646486676</v>
      </c>
      <c r="L3" s="48">
        <v>-14076.80000000001</v>
      </c>
      <c r="M3">
        <v>2000</v>
      </c>
      <c r="N3" s="364"/>
      <c r="O3" s="134">
        <v>1.6299999999999999E-2</v>
      </c>
      <c r="P3" s="134">
        <v>0</v>
      </c>
      <c r="Q3" s="48"/>
      <c r="R3" s="48"/>
      <c r="S3" s="48"/>
      <c r="T3" s="48"/>
    </row>
    <row r="4" spans="1:22" ht="21.95" customHeight="1" x14ac:dyDescent="0.25">
      <c r="A4" s="50"/>
      <c r="B4" s="51"/>
      <c r="C4" s="51"/>
      <c r="E4" s="22" t="s">
        <v>228</v>
      </c>
      <c r="F4" s="2">
        <v>22.38</v>
      </c>
      <c r="G4" s="2">
        <v>23.896962500000001</v>
      </c>
      <c r="H4" s="330">
        <v>800</v>
      </c>
      <c r="I4" s="430">
        <v>19117.57</v>
      </c>
      <c r="J4" s="367">
        <v>-1213.5699999999997</v>
      </c>
      <c r="K4" s="354">
        <v>-6.347930202426362E-2</v>
      </c>
      <c r="L4" s="367">
        <v>238.68999999999869</v>
      </c>
      <c r="M4">
        <v>800</v>
      </c>
      <c r="N4" s="364"/>
      <c r="O4" s="134">
        <v>2.6809651474530832E-2</v>
      </c>
      <c r="P4" s="134">
        <v>0</v>
      </c>
      <c r="S4" s="48"/>
    </row>
    <row r="5" spans="1:22" ht="21.95" customHeight="1" x14ac:dyDescent="0.25">
      <c r="A5" s="50"/>
      <c r="B5" s="50"/>
      <c r="C5" s="51"/>
      <c r="E5" s="22" t="s">
        <v>737</v>
      </c>
      <c r="F5" s="2">
        <v>81.8</v>
      </c>
      <c r="G5" s="2">
        <v>102.10473333333333</v>
      </c>
      <c r="H5" s="330">
        <v>150</v>
      </c>
      <c r="I5" s="48">
        <v>15315.71</v>
      </c>
      <c r="J5" s="367">
        <v>-3045.7099999999991</v>
      </c>
      <c r="K5" s="354">
        <v>-0.19886182227268601</v>
      </c>
      <c r="L5" s="367">
        <v>-3045.7099999999991</v>
      </c>
      <c r="M5">
        <v>75</v>
      </c>
      <c r="N5" s="364"/>
      <c r="O5" s="134">
        <v>2.8E-3</v>
      </c>
      <c r="P5" s="134">
        <v>0</v>
      </c>
      <c r="R5" s="48"/>
      <c r="S5" s="48"/>
      <c r="T5" s="48"/>
    </row>
    <row r="6" spans="1:22" ht="21.95" customHeight="1" x14ac:dyDescent="0.25">
      <c r="A6" s="51"/>
      <c r="B6" s="51"/>
      <c r="C6" s="51"/>
      <c r="E6" s="22" t="s">
        <v>805</v>
      </c>
      <c r="F6" s="2">
        <v>66.87</v>
      </c>
      <c r="G6" s="2">
        <v>74.355800000000002</v>
      </c>
      <c r="H6" s="49">
        <v>200</v>
      </c>
      <c r="I6" s="48">
        <v>14871.16</v>
      </c>
      <c r="J6" s="367">
        <v>-1497.1599999999999</v>
      </c>
      <c r="K6" s="354">
        <v>-0.10067540124643938</v>
      </c>
      <c r="L6" s="367">
        <v>-1497.1599999999999</v>
      </c>
      <c r="M6" s="29">
        <v>43045</v>
      </c>
      <c r="N6" s="364"/>
      <c r="O6" s="134">
        <v>0</v>
      </c>
      <c r="P6" s="134">
        <v>0</v>
      </c>
      <c r="R6" s="48"/>
      <c r="S6" s="48"/>
      <c r="T6" s="48"/>
    </row>
    <row r="7" spans="1:22" ht="21.95" customHeight="1" x14ac:dyDescent="0.25">
      <c r="A7" s="50"/>
      <c r="B7" s="51"/>
      <c r="C7" s="51"/>
      <c r="E7" s="22" t="s">
        <v>171</v>
      </c>
      <c r="F7" s="2">
        <v>51.34</v>
      </c>
      <c r="G7" s="2">
        <v>56.50800000000001</v>
      </c>
      <c r="H7" s="330">
        <v>200</v>
      </c>
      <c r="I7" s="48">
        <v>11301.600000000002</v>
      </c>
      <c r="J7" s="367">
        <v>-1033.6000000000022</v>
      </c>
      <c r="K7" s="354">
        <v>-9.14560770156439E-2</v>
      </c>
      <c r="L7" s="367">
        <v>-983.65000000000236</v>
      </c>
      <c r="M7">
        <v>100</v>
      </c>
      <c r="N7" s="364"/>
      <c r="O7" s="134">
        <v>3.2500000000000001E-2</v>
      </c>
      <c r="P7" s="134">
        <v>0</v>
      </c>
      <c r="S7" s="48"/>
    </row>
    <row r="8" spans="1:22" ht="21.95" customHeight="1" x14ac:dyDescent="0.25">
      <c r="A8" s="50"/>
      <c r="B8" s="50"/>
      <c r="C8" s="51"/>
      <c r="E8" s="22" t="s">
        <v>9</v>
      </c>
      <c r="F8" s="2">
        <v>7.41</v>
      </c>
      <c r="G8" s="2">
        <v>30.376284153005468</v>
      </c>
      <c r="H8" s="330">
        <v>366</v>
      </c>
      <c r="I8" s="48">
        <v>11117.720000000001</v>
      </c>
      <c r="J8" s="367">
        <v>-8405.6600000000017</v>
      </c>
      <c r="K8" s="354">
        <v>-0.7560596956930018</v>
      </c>
      <c r="L8" s="367">
        <v>-7970.7300000000014</v>
      </c>
      <c r="M8" s="29">
        <v>43073</v>
      </c>
      <c r="N8" s="364"/>
      <c r="O8" s="134">
        <v>0.04</v>
      </c>
      <c r="P8" s="134">
        <v>0</v>
      </c>
      <c r="Q8" s="48"/>
      <c r="S8" s="48"/>
    </row>
    <row r="9" spans="1:22" ht="21.95" customHeight="1" x14ac:dyDescent="0.25">
      <c r="A9" s="51"/>
      <c r="B9" s="51"/>
      <c r="C9" s="51"/>
      <c r="E9" s="22" t="s">
        <v>174</v>
      </c>
      <c r="F9" s="2">
        <v>30.77</v>
      </c>
      <c r="G9" s="2">
        <v>39.311071428571431</v>
      </c>
      <c r="H9" s="49">
        <v>280</v>
      </c>
      <c r="I9" s="48">
        <v>11007.1</v>
      </c>
      <c r="J9" s="367">
        <v>-2391.5</v>
      </c>
      <c r="K9" s="354">
        <v>-0.21726885373985888</v>
      </c>
      <c r="L9" s="48">
        <v>-2316.48</v>
      </c>
      <c r="M9">
        <v>110</v>
      </c>
      <c r="N9" s="364"/>
      <c r="O9" s="134">
        <v>1.61E-2</v>
      </c>
      <c r="P9" s="134">
        <v>0</v>
      </c>
      <c r="Q9" s="48"/>
      <c r="R9" s="48"/>
      <c r="S9" s="48"/>
      <c r="T9" s="48"/>
      <c r="V9" s="48"/>
    </row>
    <row r="10" spans="1:22" ht="21.95" customHeight="1" x14ac:dyDescent="0.25">
      <c r="A10" s="50"/>
      <c r="B10" s="50"/>
      <c r="C10" s="51"/>
      <c r="E10" s="22" t="s">
        <v>55</v>
      </c>
      <c r="F10" s="2">
        <v>73.459999999999994</v>
      </c>
      <c r="G10" s="2">
        <v>79.691900000000004</v>
      </c>
      <c r="H10" s="330">
        <v>100</v>
      </c>
      <c r="I10" s="48">
        <v>7969.1900000000005</v>
      </c>
      <c r="J10" s="367">
        <v>-623.19000000000142</v>
      </c>
      <c r="K10" s="354">
        <v>-7.8199917432010158E-2</v>
      </c>
      <c r="L10" s="367">
        <v>35.479999999996835</v>
      </c>
      <c r="M10" s="29">
        <v>43052</v>
      </c>
      <c r="N10" s="364"/>
      <c r="O10" s="134">
        <v>3.0599999999999999E-2</v>
      </c>
      <c r="P10" s="134">
        <v>0</v>
      </c>
      <c r="Q10" s="148"/>
      <c r="R10" s="48"/>
    </row>
    <row r="11" spans="1:22" ht="21.95" customHeight="1" x14ac:dyDescent="0.25">
      <c r="A11" s="50"/>
      <c r="B11" s="50"/>
      <c r="C11" s="51"/>
      <c r="E11" s="22" t="s">
        <v>803</v>
      </c>
      <c r="F11" s="2">
        <v>77.64</v>
      </c>
      <c r="G11" s="2">
        <v>79.424999999999997</v>
      </c>
      <c r="H11" s="49">
        <v>100</v>
      </c>
      <c r="I11" s="48">
        <v>7942.5</v>
      </c>
      <c r="J11" s="367">
        <v>-178.5</v>
      </c>
      <c r="K11" s="354">
        <v>-2.247403210576011E-2</v>
      </c>
      <c r="L11" s="367">
        <v>-178.5</v>
      </c>
      <c r="M11">
        <v>50</v>
      </c>
      <c r="N11" s="364"/>
      <c r="O11" s="134">
        <v>4.0599999999999997E-2</v>
      </c>
      <c r="P11" s="134">
        <v>0</v>
      </c>
      <c r="R11" s="48"/>
    </row>
    <row r="12" spans="1:22" ht="21.95" customHeight="1" x14ac:dyDescent="0.25">
      <c r="A12" s="50"/>
      <c r="B12" s="50"/>
      <c r="C12" s="51"/>
      <c r="E12" s="22" t="s">
        <v>342</v>
      </c>
      <c r="F12" s="2">
        <v>11.4</v>
      </c>
      <c r="G12" s="2">
        <v>16.170354166666662</v>
      </c>
      <c r="H12" s="330">
        <v>480</v>
      </c>
      <c r="I12" s="48">
        <v>7761.7699999999977</v>
      </c>
      <c r="J12" s="367">
        <v>-2289.7699999999986</v>
      </c>
      <c r="K12" s="354">
        <v>-0.29500616483095976</v>
      </c>
      <c r="L12" s="367">
        <v>-2289.7699999999986</v>
      </c>
      <c r="M12">
        <v>180</v>
      </c>
      <c r="N12" s="364"/>
      <c r="O12" s="134">
        <v>4.24E-2</v>
      </c>
      <c r="P12" s="134">
        <v>0</v>
      </c>
      <c r="R12" s="48"/>
    </row>
    <row r="13" spans="1:22" ht="21.95" customHeight="1" x14ac:dyDescent="0.25">
      <c r="A13" s="50"/>
      <c r="B13" s="50"/>
      <c r="C13" s="51"/>
      <c r="E13" s="22" t="s">
        <v>216</v>
      </c>
      <c r="F13" s="2">
        <v>65.39</v>
      </c>
      <c r="G13" s="2">
        <v>63.941600000000001</v>
      </c>
      <c r="H13" s="330">
        <v>100</v>
      </c>
      <c r="I13" s="48">
        <v>6394.16</v>
      </c>
      <c r="J13" s="367">
        <v>144.84000000000015</v>
      </c>
      <c r="K13" s="354">
        <v>2.2651919876887652E-2</v>
      </c>
      <c r="L13" s="367">
        <v>1302.7099999999955</v>
      </c>
      <c r="M13" s="29">
        <v>43052</v>
      </c>
      <c r="N13" s="364"/>
      <c r="O13" s="134">
        <v>2.1899999999999999E-2</v>
      </c>
      <c r="P13" s="134">
        <v>0</v>
      </c>
      <c r="Q13" s="148"/>
      <c r="R13" s="48"/>
      <c r="S13" s="48"/>
    </row>
    <row r="14" spans="1:22" ht="21.95" customHeight="1" x14ac:dyDescent="0.25">
      <c r="A14" s="50"/>
      <c r="B14" s="50"/>
      <c r="C14" s="51"/>
      <c r="E14" s="22" t="s">
        <v>173</v>
      </c>
      <c r="F14" s="2">
        <v>56.35</v>
      </c>
      <c r="G14" s="2">
        <v>53.266666666666666</v>
      </c>
      <c r="H14" s="330">
        <v>120</v>
      </c>
      <c r="I14" s="48">
        <v>6392</v>
      </c>
      <c r="J14" s="367">
        <v>370</v>
      </c>
      <c r="K14" s="354">
        <v>5.7884856070087656E-2</v>
      </c>
      <c r="L14" s="367">
        <v>1974.5800000000017</v>
      </c>
      <c r="M14">
        <v>40</v>
      </c>
      <c r="N14" s="364"/>
      <c r="O14" s="134">
        <v>2.7300000000000001E-2</v>
      </c>
      <c r="P14" s="134">
        <v>0</v>
      </c>
      <c r="Q14" s="148"/>
      <c r="R14" s="48"/>
      <c r="S14" s="48"/>
      <c r="T14" s="48"/>
    </row>
    <row r="15" spans="1:22" ht="21.95" customHeight="1" x14ac:dyDescent="0.25">
      <c r="A15" s="50"/>
      <c r="B15" s="51"/>
      <c r="C15" s="51"/>
      <c r="E15" s="22" t="s">
        <v>758</v>
      </c>
      <c r="F15" s="2">
        <v>202.05</v>
      </c>
      <c r="G15" s="2">
        <v>189.32000000000002</v>
      </c>
      <c r="H15" s="330">
        <v>30</v>
      </c>
      <c r="I15" s="48">
        <v>5679.6</v>
      </c>
      <c r="J15" s="367">
        <v>381.89999999999964</v>
      </c>
      <c r="K15" s="354">
        <v>6.7240650750052755E-2</v>
      </c>
      <c r="L15" s="367">
        <v>606.67000000000007</v>
      </c>
      <c r="M15" s="29">
        <v>43052</v>
      </c>
      <c r="N15" s="364"/>
      <c r="O15" s="134">
        <v>2.8E-3</v>
      </c>
      <c r="P15" s="134">
        <v>0</v>
      </c>
      <c r="R15" s="48"/>
      <c r="S15" s="48"/>
    </row>
    <row r="16" spans="1:22" ht="21.95" customHeight="1" x14ac:dyDescent="0.25">
      <c r="A16" s="50"/>
      <c r="B16" s="50"/>
      <c r="C16" s="51"/>
      <c r="E16" s="22" t="s">
        <v>271</v>
      </c>
      <c r="F16" s="2">
        <v>81.87</v>
      </c>
      <c r="G16" s="2">
        <v>76.12</v>
      </c>
      <c r="H16" s="330">
        <v>50</v>
      </c>
      <c r="I16" s="48">
        <v>3806</v>
      </c>
      <c r="J16" s="367">
        <v>287.5</v>
      </c>
      <c r="K16" s="354">
        <v>7.5538623226484497E-2</v>
      </c>
      <c r="L16" s="367">
        <v>1572.380000000001</v>
      </c>
      <c r="M16">
        <v>50</v>
      </c>
      <c r="N16" s="364"/>
      <c r="O16" s="134">
        <v>1.49E-2</v>
      </c>
      <c r="P16" s="134">
        <v>0</v>
      </c>
      <c r="Q16" s="1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338</v>
      </c>
      <c r="F17" s="2">
        <v>14.26</v>
      </c>
      <c r="G17" s="2">
        <v>16.453099999999999</v>
      </c>
      <c r="H17" s="330">
        <v>200</v>
      </c>
      <c r="I17" s="48">
        <v>3290.62</v>
      </c>
      <c r="J17" s="367">
        <v>-438.61999999999989</v>
      </c>
      <c r="K17" s="354">
        <v>-0.13329402969653131</v>
      </c>
      <c r="L17" s="367">
        <v>844.79999999999472</v>
      </c>
      <c r="M17">
        <v>100</v>
      </c>
      <c r="N17" s="364"/>
      <c r="O17" s="134">
        <v>0</v>
      </c>
      <c r="P17" s="134">
        <v>0</v>
      </c>
      <c r="S17" s="48"/>
      <c r="T17" s="48"/>
    </row>
    <row r="18" spans="1:21" ht="21.95" customHeight="1" x14ac:dyDescent="0.25">
      <c r="A18" s="50"/>
      <c r="B18" s="50"/>
      <c r="C18" s="51"/>
      <c r="E18" s="22" t="s">
        <v>740</v>
      </c>
      <c r="F18" s="2">
        <v>166.4401</v>
      </c>
      <c r="G18" s="2">
        <v>149.55549999999999</v>
      </c>
      <c r="H18" s="330">
        <v>20</v>
      </c>
      <c r="I18" s="48">
        <v>2991.1099999999997</v>
      </c>
      <c r="J18" s="367">
        <v>337.69200000000046</v>
      </c>
      <c r="K18" s="354">
        <v>0.11289855605444137</v>
      </c>
      <c r="L18" s="367">
        <v>480.72200000000066</v>
      </c>
      <c r="M18" s="29">
        <v>43045</v>
      </c>
      <c r="N18" s="364"/>
      <c r="O18" s="134">
        <v>3.0040837514517236E-3</v>
      </c>
      <c r="P18" s="134">
        <v>0</v>
      </c>
      <c r="Q18" s="438"/>
      <c r="R18" s="48"/>
      <c r="S18" s="48"/>
      <c r="U18" s="48"/>
    </row>
    <row r="19" spans="1:21" ht="21.95" customHeight="1" x14ac:dyDescent="0.25">
      <c r="A19" s="51"/>
      <c r="B19" s="155"/>
      <c r="C19" s="331"/>
      <c r="E19" s="22" t="s">
        <v>754</v>
      </c>
      <c r="F19" s="2">
        <v>68.599999999999994</v>
      </c>
      <c r="G19" s="2">
        <v>72.150000000000006</v>
      </c>
      <c r="H19" s="330">
        <v>40</v>
      </c>
      <c r="I19" s="48">
        <v>2886</v>
      </c>
      <c r="J19" s="367">
        <v>-142</v>
      </c>
      <c r="K19" s="354">
        <v>-4.9203049203049354E-2</v>
      </c>
      <c r="L19" s="367">
        <v>-16.070000000000618</v>
      </c>
      <c r="M19">
        <v>40</v>
      </c>
      <c r="N19" s="364"/>
      <c r="O19" s="134">
        <v>1.78E-2</v>
      </c>
      <c r="P19" s="134">
        <v>0</v>
      </c>
      <c r="R19" s="48"/>
    </row>
    <row r="20" spans="1:21" ht="21.95" customHeight="1" x14ac:dyDescent="0.25">
      <c r="A20" s="50"/>
      <c r="B20" s="50"/>
      <c r="C20" s="51"/>
      <c r="E20" s="22" t="s">
        <v>355</v>
      </c>
      <c r="F20" s="2">
        <v>59.36</v>
      </c>
      <c r="G20" s="2">
        <v>56.88</v>
      </c>
      <c r="H20" s="330">
        <v>50</v>
      </c>
      <c r="I20" s="48">
        <v>2844</v>
      </c>
      <c r="J20" s="367">
        <v>124</v>
      </c>
      <c r="K20" s="354">
        <v>4.3600562587904304E-2</v>
      </c>
      <c r="L20" s="367">
        <v>1347.5099999999984</v>
      </c>
      <c r="M20" s="29">
        <v>43045</v>
      </c>
      <c r="N20" s="364"/>
      <c r="O20" s="134">
        <v>4.3499999999999997E-2</v>
      </c>
      <c r="P20" s="134">
        <v>0</v>
      </c>
      <c r="R20" s="48"/>
    </row>
    <row r="21" spans="1:21" ht="21.95" customHeight="1" x14ac:dyDescent="0.25">
      <c r="A21" s="51"/>
      <c r="B21" s="51"/>
      <c r="C21" s="51"/>
      <c r="E21" s="22" t="s">
        <v>62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S21" s="48"/>
    </row>
    <row r="22" spans="1:21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R22" s="48"/>
      <c r="S22" s="48"/>
    </row>
    <row r="23" spans="1:21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Q24" s="48"/>
      <c r="R24" s="48"/>
      <c r="S24" s="48"/>
      <c r="T24" s="352"/>
      <c r="U24" s="352"/>
    </row>
    <row r="25" spans="1:21" ht="21.95" customHeight="1" x14ac:dyDescent="0.25">
      <c r="A25" s="50"/>
      <c r="B25" s="50"/>
      <c r="C25" s="51"/>
      <c r="E25" s="22" t="s">
        <v>23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48">
        <v>171.89999999999964</v>
      </c>
      <c r="M25">
        <v>0</v>
      </c>
      <c r="N25" s="364"/>
      <c r="O25" s="134">
        <v>0</v>
      </c>
      <c r="P25" s="134">
        <v>0</v>
      </c>
      <c r="Q25" s="48"/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Q28" s="148"/>
      <c r="R28" s="48"/>
      <c r="S28" s="48"/>
    </row>
    <row r="29" spans="1:21" ht="21.95" customHeight="1" x14ac:dyDescent="0.25">
      <c r="A29" s="50"/>
      <c r="B29" s="50"/>
      <c r="C29" s="51"/>
      <c r="E29" s="22" t="s">
        <v>307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756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557.94000000000005</v>
      </c>
      <c r="M30">
        <v>0</v>
      </c>
      <c r="N30" s="364"/>
      <c r="O30" s="134">
        <v>4.0599999999999997E-2</v>
      </c>
      <c r="P30" s="134">
        <v>0</v>
      </c>
      <c r="Q30" s="43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Q31" s="48"/>
      <c r="R31" s="48"/>
      <c r="S31" s="48"/>
      <c r="U31" s="48"/>
    </row>
    <row r="32" spans="1:21" ht="21.95" customHeight="1" x14ac:dyDescent="0.25">
      <c r="A32" s="51"/>
      <c r="B32" s="51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Q32" s="1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</row>
    <row r="34" spans="1:21" ht="21.95" customHeight="1" x14ac:dyDescent="0.25">
      <c r="A34" s="50"/>
      <c r="B34" s="50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  <c r="S34" s="48"/>
      <c r="T34" s="48"/>
    </row>
    <row r="35" spans="1:21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48">
        <v>495.20999999999913</v>
      </c>
      <c r="M35">
        <v>0</v>
      </c>
      <c r="N35" s="364"/>
      <c r="O35" s="134">
        <v>5.1499999999999997E-2</v>
      </c>
      <c r="P35" s="134">
        <v>0</v>
      </c>
      <c r="Q35" s="148"/>
      <c r="S35" s="48"/>
      <c r="U35" s="48"/>
    </row>
    <row r="36" spans="1:21" ht="21.95" customHeight="1" x14ac:dyDescent="0.25">
      <c r="A36" s="50"/>
      <c r="B36" s="51"/>
      <c r="C36" s="51"/>
      <c r="E36" s="22" t="s">
        <v>275</v>
      </c>
      <c r="F36" s="2">
        <v>0</v>
      </c>
      <c r="G36" s="2">
        <v>0</v>
      </c>
      <c r="H36" s="49">
        <v>0</v>
      </c>
      <c r="I36" s="48">
        <v>0</v>
      </c>
      <c r="J36" s="367">
        <v>0</v>
      </c>
      <c r="K36" s="354"/>
      <c r="L36" s="48">
        <v>154.77999999999975</v>
      </c>
      <c r="M36">
        <v>0</v>
      </c>
      <c r="N36" s="364"/>
      <c r="O36" s="134">
        <v>2.5700000000000001E-2</v>
      </c>
      <c r="P36" s="134">
        <v>0</v>
      </c>
      <c r="R36" s="48"/>
      <c r="S36" s="48"/>
      <c r="T36" s="48"/>
    </row>
    <row r="37" spans="1:21" ht="21.95" customHeight="1" x14ac:dyDescent="0.25">
      <c r="A37" s="51"/>
      <c r="B37" s="51"/>
      <c r="C37" s="51"/>
      <c r="E37" s="22" t="s">
        <v>17</v>
      </c>
      <c r="F37" s="2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1" ht="21.95" customHeight="1" x14ac:dyDescent="0.25">
      <c r="A38" s="50"/>
      <c r="B38" s="50"/>
      <c r="C38" s="51"/>
      <c r="E38" s="22" t="s">
        <v>317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Q38" s="148"/>
      <c r="S38" s="48"/>
      <c r="T38" s="48"/>
    </row>
    <row r="39" spans="1:21" ht="21.95" customHeight="1" x14ac:dyDescent="0.25">
      <c r="A39" s="155"/>
      <c r="B39" s="50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Q39" s="48"/>
      <c r="R39" s="48"/>
      <c r="S39" s="48"/>
      <c r="T39" s="48"/>
    </row>
    <row r="40" spans="1:21" ht="21.95" customHeight="1" x14ac:dyDescent="0.25">
      <c r="A40" s="50"/>
      <c r="B40" s="51"/>
      <c r="C40" s="51"/>
      <c r="E40" s="22" t="s">
        <v>196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Q40" s="148"/>
      <c r="R40" s="48"/>
      <c r="S40" s="48"/>
    </row>
    <row r="41" spans="1:21" ht="21.95" customHeight="1" x14ac:dyDescent="0.25">
      <c r="A41" s="51"/>
      <c r="B41" s="51"/>
      <c r="C41" s="51"/>
      <c r="E41" s="22" t="s">
        <v>226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S41" s="48"/>
    </row>
    <row r="42" spans="1:21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R42" s="48"/>
      <c r="S42" s="48"/>
    </row>
    <row r="43" spans="1:21" ht="21.95" customHeight="1" x14ac:dyDescent="0.25">
      <c r="A43" s="51"/>
      <c r="B43" s="50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Q43" s="43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27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Q44" s="148"/>
      <c r="T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Q45" s="438"/>
      <c r="R45" s="48"/>
      <c r="S45" s="48"/>
    </row>
    <row r="46" spans="1:21" ht="21.95" customHeight="1" x14ac:dyDescent="0.25">
      <c r="A46" s="50"/>
      <c r="B46" s="50"/>
      <c r="C46" s="51"/>
      <c r="E46" s="22" t="s">
        <v>42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Q46" s="148"/>
      <c r="R46" s="48"/>
      <c r="S46" s="48"/>
      <c r="T46" s="48"/>
    </row>
    <row r="47" spans="1:21" ht="21.95" customHeight="1" x14ac:dyDescent="0.25">
      <c r="A47" s="50"/>
      <c r="B47" s="51"/>
      <c r="C47" s="51"/>
      <c r="E47" s="22" t="s">
        <v>273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  <c r="T47" s="48"/>
    </row>
    <row r="48" spans="1:21" ht="21.95" customHeight="1" x14ac:dyDescent="0.25">
      <c r="A48" s="51"/>
      <c r="B48" s="51"/>
      <c r="C48" s="51"/>
      <c r="E48" s="22" t="s">
        <v>175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S48" s="48"/>
      <c r="T48" s="48"/>
    </row>
    <row r="49" spans="1:22" ht="21.95" customHeight="1" x14ac:dyDescent="0.25">
      <c r="A49" s="50"/>
      <c r="B49" s="51"/>
      <c r="C49" s="51"/>
      <c r="E49" s="22" t="s">
        <v>170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48">
        <v>1368.9000000000015</v>
      </c>
      <c r="M49">
        <v>0</v>
      </c>
      <c r="N49" s="364"/>
      <c r="O49" s="134">
        <v>1.14E-2</v>
      </c>
      <c r="P49" s="134">
        <v>0</v>
      </c>
      <c r="Q49" s="148"/>
      <c r="R49" s="48"/>
      <c r="S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148"/>
      <c r="R50" s="48"/>
      <c r="S50" s="48"/>
      <c r="U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R51" s="48"/>
      <c r="S51" s="48"/>
      <c r="U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60"/>
      <c r="B53" s="61"/>
      <c r="C53" s="60"/>
      <c r="E53" s="22" t="s">
        <v>24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48">
        <v>937.36999999999534</v>
      </c>
      <c r="M53">
        <v>0</v>
      </c>
      <c r="N53" s="364"/>
      <c r="O53" s="134">
        <v>0</v>
      </c>
      <c r="P53" s="134">
        <v>0</v>
      </c>
      <c r="R53" s="48"/>
      <c r="S53" s="48"/>
    </row>
    <row r="54" spans="1:22" ht="21.95" customHeight="1" x14ac:dyDescent="0.25">
      <c r="A54" s="51"/>
      <c r="B54" s="51"/>
      <c r="C54" s="51"/>
      <c r="E54" s="22" t="s">
        <v>45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</row>
    <row r="55" spans="1:22" ht="21.95" customHeight="1" x14ac:dyDescent="0.25">
      <c r="A55" s="51"/>
      <c r="B55" s="51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R55" s="48"/>
      <c r="S55" s="48"/>
    </row>
    <row r="56" spans="1:22" ht="21.95" customHeight="1" x14ac:dyDescent="0.25">
      <c r="A56" s="51"/>
      <c r="B56" s="51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13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Q57" s="148"/>
      <c r="R57" s="48"/>
      <c r="S57" s="48"/>
    </row>
    <row r="58" spans="1:22" ht="21.95" customHeight="1" x14ac:dyDescent="0.25">
      <c r="A58" s="51"/>
      <c r="B58" s="155"/>
      <c r="C58" s="331"/>
      <c r="E58" s="22" t="s">
        <v>52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1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Q59" s="438"/>
      <c r="R59" s="48"/>
      <c r="S59" s="48"/>
    </row>
    <row r="60" spans="1:22" ht="21.95" customHeight="1" x14ac:dyDescent="0.25">
      <c r="A60" s="155"/>
      <c r="B60" s="50"/>
      <c r="C60" s="51"/>
      <c r="E60" s="22" t="s">
        <v>63</v>
      </c>
      <c r="F60" s="2">
        <v>0</v>
      </c>
      <c r="G60" s="2">
        <v>0</v>
      </c>
      <c r="H60" s="49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49">
        <v>0</v>
      </c>
      <c r="I65" s="48">
        <v>0</v>
      </c>
      <c r="J65" s="367">
        <v>0</v>
      </c>
      <c r="K65" s="354"/>
      <c r="L65" s="48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2" priority="192">
      <formula>$H2=0</formula>
    </cfRule>
  </conditionalFormatting>
  <conditionalFormatting sqref="J2:K4 J67:K200 J6:K6 J21:K58 J12:K19">
    <cfRule type="expression" dxfId="1841" priority="193">
      <formula>$J2=0</formula>
    </cfRule>
  </conditionalFormatting>
  <conditionalFormatting sqref="L67:L1048576 L1:L58">
    <cfRule type="expression" dxfId="1840" priority="191">
      <formula>$L2=0</formula>
    </cfRule>
  </conditionalFormatting>
  <conditionalFormatting sqref="M1">
    <cfRule type="expression" dxfId="1839" priority="187">
      <formula>$L2=0</formula>
    </cfRule>
  </conditionalFormatting>
  <conditionalFormatting sqref="J2:K4 J6:K6 J21:K58 J12:K19">
    <cfRule type="expression" dxfId="1838" priority="235">
      <formula>$J2&gt;0</formula>
    </cfRule>
  </conditionalFormatting>
  <conditionalFormatting sqref="L2:L58">
    <cfRule type="expression" dxfId="1837" priority="189">
      <formula>$L2&lt;0</formula>
    </cfRule>
    <cfRule type="expression" dxfId="1836" priority="190">
      <formula>$L2&gt;0</formula>
    </cfRule>
  </conditionalFormatting>
  <conditionalFormatting sqref="J2:K4 J67:K458 J6:K6 J21:K58 J12:K19">
    <cfRule type="expression" dxfId="1835" priority="234">
      <formula>$J2&lt;0</formula>
    </cfRule>
  </conditionalFormatting>
  <conditionalFormatting sqref="P67:P1048576 P1">
    <cfRule type="expression" dxfId="183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3" priority="163">
      <formula>$H59=0</formula>
    </cfRule>
  </conditionalFormatting>
  <conditionalFormatting sqref="J59:K59">
    <cfRule type="expression" dxfId="1832" priority="164">
      <formula>$J59=0</formula>
    </cfRule>
  </conditionalFormatting>
  <conditionalFormatting sqref="L59">
    <cfRule type="expression" dxfId="1831" priority="162">
      <formula>$L60=0</formula>
    </cfRule>
  </conditionalFormatting>
  <conditionalFormatting sqref="J59:K59">
    <cfRule type="expression" dxfId="1830" priority="166">
      <formula>$J59&gt;0</formula>
    </cfRule>
  </conditionalFormatting>
  <conditionalFormatting sqref="L59">
    <cfRule type="expression" dxfId="1829" priority="160">
      <formula>$L59&lt;0</formula>
    </cfRule>
    <cfRule type="expression" dxfId="1828" priority="161">
      <formula>$L59&gt;0</formula>
    </cfRule>
  </conditionalFormatting>
  <conditionalFormatting sqref="J59:K59">
    <cfRule type="expression" dxfId="1827" priority="165">
      <formula>$J59&lt;0</formula>
    </cfRule>
  </conditionalFormatting>
  <conditionalFormatting sqref="E5 H5:I5">
    <cfRule type="expression" dxfId="1826" priority="141">
      <formula>$H5=0</formula>
    </cfRule>
  </conditionalFormatting>
  <conditionalFormatting sqref="J5:K5">
    <cfRule type="expression" dxfId="1825" priority="142">
      <formula>$J5=0</formula>
    </cfRule>
  </conditionalFormatting>
  <conditionalFormatting sqref="J5:K5">
    <cfRule type="expression" dxfId="1824" priority="144">
      <formula>$J5&gt;0</formula>
    </cfRule>
  </conditionalFormatting>
  <conditionalFormatting sqref="J5:K5">
    <cfRule type="expression" dxfId="1823" priority="143">
      <formula>$J5&lt;0</formula>
    </cfRule>
  </conditionalFormatting>
  <conditionalFormatting sqref="E7 H7:I7">
    <cfRule type="expression" dxfId="1822" priority="130">
      <formula>$H7=0</formula>
    </cfRule>
  </conditionalFormatting>
  <conditionalFormatting sqref="J7:K7">
    <cfRule type="expression" dxfId="1821" priority="131">
      <formula>$J7=0</formula>
    </cfRule>
  </conditionalFormatting>
  <conditionalFormatting sqref="J7:K7">
    <cfRule type="expression" dxfId="1820" priority="133">
      <formula>$J7&gt;0</formula>
    </cfRule>
  </conditionalFormatting>
  <conditionalFormatting sqref="J7:K7">
    <cfRule type="expression" dxfId="1819" priority="132">
      <formula>$J7&lt;0</formula>
    </cfRule>
  </conditionalFormatting>
  <conditionalFormatting sqref="E60 H60:I60">
    <cfRule type="expression" dxfId="1818" priority="119">
      <formula>$H60=0</formula>
    </cfRule>
  </conditionalFormatting>
  <conditionalFormatting sqref="J60:K60">
    <cfRule type="expression" dxfId="1817" priority="120">
      <formula>$J60=0</formula>
    </cfRule>
  </conditionalFormatting>
  <conditionalFormatting sqref="L60">
    <cfRule type="expression" dxfId="1816" priority="118">
      <formula>$L61=0</formula>
    </cfRule>
  </conditionalFormatting>
  <conditionalFormatting sqref="J60:K60">
    <cfRule type="expression" dxfId="1815" priority="122">
      <formula>$J60&gt;0</formula>
    </cfRule>
  </conditionalFormatting>
  <conditionalFormatting sqref="L60">
    <cfRule type="expression" dxfId="1814" priority="116">
      <formula>$L60&lt;0</formula>
    </cfRule>
    <cfRule type="expression" dxfId="1813" priority="117">
      <formula>$L60&gt;0</formula>
    </cfRule>
  </conditionalFormatting>
  <conditionalFormatting sqref="J60:K60">
    <cfRule type="expression" dxfId="1812" priority="121">
      <formula>$J60&lt;0</formula>
    </cfRule>
  </conditionalFormatting>
  <conditionalFormatting sqref="E62 H62:I62">
    <cfRule type="expression" dxfId="1811" priority="108">
      <formula>$H62=0</formula>
    </cfRule>
  </conditionalFormatting>
  <conditionalFormatting sqref="J62:K62">
    <cfRule type="expression" dxfId="1810" priority="109">
      <formula>$J62=0</formula>
    </cfRule>
  </conditionalFormatting>
  <conditionalFormatting sqref="L62">
    <cfRule type="expression" dxfId="1809" priority="107">
      <formula>$L63=0</formula>
    </cfRule>
  </conditionalFormatting>
  <conditionalFormatting sqref="J62:K62">
    <cfRule type="expression" dxfId="1808" priority="111">
      <formula>$J62&gt;0</formula>
    </cfRule>
  </conditionalFormatting>
  <conditionalFormatting sqref="L62">
    <cfRule type="expression" dxfId="1807" priority="105">
      <formula>$L62&lt;0</formula>
    </cfRule>
    <cfRule type="expression" dxfId="1806" priority="106">
      <formula>$L62&gt;0</formula>
    </cfRule>
  </conditionalFormatting>
  <conditionalFormatting sqref="J62:K62">
    <cfRule type="expression" dxfId="1805" priority="110">
      <formula>$J62&lt;0</formula>
    </cfRule>
  </conditionalFormatting>
  <conditionalFormatting sqref="E61 H61:I61">
    <cfRule type="expression" dxfId="1804" priority="97">
      <formula>$H61=0</formula>
    </cfRule>
  </conditionalFormatting>
  <conditionalFormatting sqref="J61:K61">
    <cfRule type="expression" dxfId="1803" priority="98">
      <formula>$J61=0</formula>
    </cfRule>
  </conditionalFormatting>
  <conditionalFormatting sqref="L61">
    <cfRule type="expression" dxfId="1802" priority="96">
      <formula>$L62=0</formula>
    </cfRule>
  </conditionalFormatting>
  <conditionalFormatting sqref="J61:K61">
    <cfRule type="expression" dxfId="1801" priority="100">
      <formula>$J61&gt;0</formula>
    </cfRule>
  </conditionalFormatting>
  <conditionalFormatting sqref="L61">
    <cfRule type="expression" dxfId="1800" priority="94">
      <formula>$L61&lt;0</formula>
    </cfRule>
    <cfRule type="expression" dxfId="1799" priority="95">
      <formula>$L61&gt;0</formula>
    </cfRule>
  </conditionalFormatting>
  <conditionalFormatting sqref="J61:K61">
    <cfRule type="expression" dxfId="1798" priority="99">
      <formula>$J61&lt;0</formula>
    </cfRule>
  </conditionalFormatting>
  <conditionalFormatting sqref="E8 H8:I8">
    <cfRule type="expression" dxfId="1797" priority="82">
      <formula>$H8=0</formula>
    </cfRule>
  </conditionalFormatting>
  <conditionalFormatting sqref="J8:K8">
    <cfRule type="expression" dxfId="1796" priority="83">
      <formula>$J8=0</formula>
    </cfRule>
  </conditionalFormatting>
  <conditionalFormatting sqref="J8:K8">
    <cfRule type="expression" dxfId="1795" priority="85">
      <formula>$J8&gt;0</formula>
    </cfRule>
  </conditionalFormatting>
  <conditionalFormatting sqref="J8:K8">
    <cfRule type="expression" dxfId="1794" priority="84">
      <formula>$J8&lt;0</formula>
    </cfRule>
  </conditionalFormatting>
  <conditionalFormatting sqref="E63 H63:I63">
    <cfRule type="expression" dxfId="1793" priority="72">
      <formula>$H63=0</formula>
    </cfRule>
  </conditionalFormatting>
  <conditionalFormatting sqref="J63:K63">
    <cfRule type="expression" dxfId="1792" priority="73">
      <formula>$J63=0</formula>
    </cfRule>
  </conditionalFormatting>
  <conditionalFormatting sqref="L63">
    <cfRule type="expression" dxfId="1791" priority="71">
      <formula>$L64=0</formula>
    </cfRule>
  </conditionalFormatting>
  <conditionalFormatting sqref="J63:K63">
    <cfRule type="expression" dxfId="1790" priority="75">
      <formula>$J63&gt;0</formula>
    </cfRule>
  </conditionalFormatting>
  <conditionalFormatting sqref="L63">
    <cfRule type="expression" dxfId="1789" priority="69">
      <formula>$L63&lt;0</formula>
    </cfRule>
    <cfRule type="expression" dxfId="1788" priority="70">
      <formula>$L63&gt;0</formula>
    </cfRule>
  </conditionalFormatting>
  <conditionalFormatting sqref="J63:K63">
    <cfRule type="expression" dxfId="1787" priority="74">
      <formula>$J63&lt;0</formula>
    </cfRule>
  </conditionalFormatting>
  <conditionalFormatting sqref="E20 H20:I20">
    <cfRule type="expression" dxfId="1786" priority="62">
      <formula>$H20=0</formula>
    </cfRule>
  </conditionalFormatting>
  <conditionalFormatting sqref="J20:K20">
    <cfRule type="expression" dxfId="1785" priority="63">
      <formula>$J20=0</formula>
    </cfRule>
  </conditionalFormatting>
  <conditionalFormatting sqref="J20:K20">
    <cfRule type="expression" dxfId="1784" priority="65">
      <formula>$J20&gt;0</formula>
    </cfRule>
  </conditionalFormatting>
  <conditionalFormatting sqref="J20:K20">
    <cfRule type="expression" dxfId="1783" priority="64">
      <formula>$J20&lt;0</formula>
    </cfRule>
  </conditionalFormatting>
  <conditionalFormatting sqref="E64 H64:I64">
    <cfRule type="expression" dxfId="1782" priority="53">
      <formula>$H64=0</formula>
    </cfRule>
  </conditionalFormatting>
  <conditionalFormatting sqref="J64:K64">
    <cfRule type="expression" dxfId="1781" priority="54">
      <formula>$J64=0</formula>
    </cfRule>
  </conditionalFormatting>
  <conditionalFormatting sqref="L64">
    <cfRule type="expression" dxfId="1780" priority="52">
      <formula>$L65=0</formula>
    </cfRule>
  </conditionalFormatting>
  <conditionalFormatting sqref="J64:K64">
    <cfRule type="expression" dxfId="1779" priority="56">
      <formula>$J64&gt;0</formula>
    </cfRule>
  </conditionalFormatting>
  <conditionalFormatting sqref="L64">
    <cfRule type="expression" dxfId="1778" priority="50">
      <formula>$L64&lt;0</formula>
    </cfRule>
    <cfRule type="expression" dxfId="1777" priority="51">
      <formula>$L64&gt;0</formula>
    </cfRule>
  </conditionalFormatting>
  <conditionalFormatting sqref="J64:K64">
    <cfRule type="expression" dxfId="1776" priority="55">
      <formula>$J64&lt;0</formula>
    </cfRule>
  </conditionalFormatting>
  <conditionalFormatting sqref="E65 H65:I65">
    <cfRule type="expression" dxfId="1775" priority="46">
      <formula>$H65=0</formula>
    </cfRule>
  </conditionalFormatting>
  <conditionalFormatting sqref="J65:K65">
    <cfRule type="expression" dxfId="1774" priority="47">
      <formula>$J65=0</formula>
    </cfRule>
  </conditionalFormatting>
  <conditionalFormatting sqref="L65">
    <cfRule type="expression" dxfId="1773" priority="45">
      <formula>$L66=0</formula>
    </cfRule>
  </conditionalFormatting>
  <conditionalFormatting sqref="J65:K65">
    <cfRule type="expression" dxfId="1772" priority="49">
      <formula>$J65&gt;0</formula>
    </cfRule>
  </conditionalFormatting>
  <conditionalFormatting sqref="L65">
    <cfRule type="expression" dxfId="1771" priority="43">
      <formula>$L65&lt;0</formula>
    </cfRule>
    <cfRule type="expression" dxfId="1770" priority="44">
      <formula>$L65&gt;0</formula>
    </cfRule>
  </conditionalFormatting>
  <conditionalFormatting sqref="J65:K65">
    <cfRule type="expression" dxfId="1769" priority="48">
      <formula>$J65&lt;0</formula>
    </cfRule>
  </conditionalFormatting>
  <conditionalFormatting sqref="E11 H11:I11">
    <cfRule type="expression" dxfId="1768" priority="37">
      <formula>$H11=0</formula>
    </cfRule>
  </conditionalFormatting>
  <conditionalFormatting sqref="J11:K11">
    <cfRule type="expression" dxfId="1767" priority="38">
      <formula>$J11=0</formula>
    </cfRule>
  </conditionalFormatting>
  <conditionalFormatting sqref="J11:K11">
    <cfRule type="expression" dxfId="1766" priority="40">
      <formula>$J11&gt;0</formula>
    </cfRule>
  </conditionalFormatting>
  <conditionalFormatting sqref="J11:K11">
    <cfRule type="expression" dxfId="1765" priority="39">
      <formula>$J11&lt;0</formula>
    </cfRule>
  </conditionalFormatting>
  <conditionalFormatting sqref="E9 H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J9:K9">
    <cfRule type="expression" dxfId="1762" priority="33">
      <formula>$J9&gt;0</formula>
    </cfRule>
  </conditionalFormatting>
  <conditionalFormatting sqref="J9:K9">
    <cfRule type="expression" dxfId="1761" priority="32">
      <formula>$J9&lt;0</formula>
    </cfRule>
  </conditionalFormatting>
  <conditionalFormatting sqref="E66 H66:I66">
    <cfRule type="expression" dxfId="1760" priority="21">
      <formula>$H66=0</formula>
    </cfRule>
  </conditionalFormatting>
  <conditionalFormatting sqref="J66:K66">
    <cfRule type="expression" dxfId="1759" priority="22">
      <formula>$J66=0</formula>
    </cfRule>
  </conditionalFormatting>
  <conditionalFormatting sqref="L66">
    <cfRule type="expression" dxfId="1758" priority="20">
      <formula>$L67=0</formula>
    </cfRule>
  </conditionalFormatting>
  <conditionalFormatting sqref="J66:K66">
    <cfRule type="expression" dxfId="1757" priority="24">
      <formula>$J66&gt;0</formula>
    </cfRule>
  </conditionalFormatting>
  <conditionalFormatting sqref="L66">
    <cfRule type="expression" dxfId="1756" priority="18">
      <formula>$L66&lt;0</formula>
    </cfRule>
    <cfRule type="expression" dxfId="1755" priority="19">
      <formula>$L66&gt;0</formula>
    </cfRule>
  </conditionalFormatting>
  <conditionalFormatting sqref="J66:K66">
    <cfRule type="expression" dxfId="175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3" priority="12">
      <formula>$H10=0</formula>
    </cfRule>
  </conditionalFormatting>
  <conditionalFormatting sqref="J10:K10">
    <cfRule type="expression" dxfId="1752" priority="13">
      <formula>$J10=0</formula>
    </cfRule>
  </conditionalFormatting>
  <conditionalFormatting sqref="J10:K10">
    <cfRule type="expression" dxfId="1751" priority="15">
      <formula>$J10&gt;0</formula>
    </cfRule>
  </conditionalFormatting>
  <conditionalFormatting sqref="J10:K10">
    <cfRule type="expression" dxfId="1750" priority="14">
      <formula>$J10&lt;0</formula>
    </cfRule>
  </conditionalFormatting>
  <conditionalFormatting sqref="E26:E28 E30 E45:E49 E36:E43">
    <cfRule type="expression" dxfId="1749" priority="8">
      <formula>$H26=0</formula>
    </cfRule>
  </conditionalFormatting>
  <conditionalFormatting sqref="E29">
    <cfRule type="expression" dxfId="1748" priority="7">
      <formula>$H29=0</formula>
    </cfRule>
  </conditionalFormatting>
  <conditionalFormatting sqref="E31">
    <cfRule type="expression" dxfId="1747" priority="6">
      <formula>$H31=0</formula>
    </cfRule>
  </conditionalFormatting>
  <conditionalFormatting sqref="E32">
    <cfRule type="expression" dxfId="1746" priority="5">
      <formula>$H32=0</formula>
    </cfRule>
  </conditionalFormatting>
  <conditionalFormatting sqref="E44">
    <cfRule type="expression" dxfId="1745" priority="4">
      <formula>$H44=0</formula>
    </cfRule>
  </conditionalFormatting>
  <conditionalFormatting sqref="E35">
    <cfRule type="expression" dxfId="1744" priority="3">
      <formula>$H35=0</formula>
    </cfRule>
  </conditionalFormatting>
  <conditionalFormatting sqref="E33">
    <cfRule type="expression" dxfId="1743" priority="2">
      <formula>$H33=0</formula>
    </cfRule>
  </conditionalFormatting>
  <conditionalFormatting sqref="E34">
    <cfRule type="expression" dxfId="1742" priority="1">
      <formula>$H34=0</formula>
    </cfRule>
  </conditionalFormatting>
  <hyperlinks>
    <hyperlink ref="E21" location="BIIB!A1" display="BIIB"/>
    <hyperlink ref="E22" location="MYL!A1" display="MYL"/>
    <hyperlink ref="E13" location="SIG!A1" display="SIG"/>
    <hyperlink ref="E23" location="AAPL!A1" display="AAPL"/>
    <hyperlink ref="E24" location="AXP!A1" display="AXP"/>
    <hyperlink ref="E16" location="DG!A1" display="DG"/>
    <hyperlink ref="E25" location="PINC!A1" display="PINC"/>
    <hyperlink ref="E26" location="FOXA!A1" display="FOXA"/>
    <hyperlink ref="E17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5" location="ULTA!A1" display="ULTA"/>
    <hyperlink ref="E5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6" location="WBA!A1" display="WBA"/>
    <hyperlink ref="E39" location="AZO!A1" display="AZO"/>
    <hyperlink ref="E40" location="NKE!A1" display="NKE"/>
    <hyperlink ref="E4" location="MOS!A1" display="MOS"/>
    <hyperlink ref="E41" location="VGK!A1" display="VGK"/>
    <hyperlink ref="E11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4" location="WFC!A1" display="WFC"/>
    <hyperlink ref="E51" location="AA!A1" display="AA"/>
    <hyperlink ref="E52" location="CF!A1" display="CF"/>
    <hyperlink ref="E20" location="TGT!A1" display="TGT"/>
    <hyperlink ref="E9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W272" sqref="W272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2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17305.820000001524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16041.650000001593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16040.119999999995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1.597072696313262E-9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1" priority="7">
      <formula>#REF!&gt;0</formula>
    </cfRule>
    <cfRule type="expression" dxfId="1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6"/>
  <sheetViews>
    <sheetView topLeftCell="D1" zoomScaleNormal="100" workbookViewId="0">
      <pane ySplit="1" topLeftCell="A505" activePane="bottomLeft" state="frozen"/>
      <selection pane="bottomLeft" activeCell="T522" sqref="T52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16040.119999999995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3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</sheetData>
  <conditionalFormatting sqref="D3:D51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9" priority="58">
      <formula>F19&gt;0</formula>
    </cfRule>
    <cfRule type="expression" dxfId="1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7" priority="47">
      <formula>H25&gt;0</formula>
    </cfRule>
    <cfRule type="expression" dxfId="1736" priority="48">
      <formula>H25&lt;0</formula>
    </cfRule>
  </conditionalFormatting>
  <conditionalFormatting sqref="M39">
    <cfRule type="expression" dxfId="1735" priority="45">
      <formula>M39&gt;0</formula>
    </cfRule>
    <cfRule type="expression" dxfId="1734" priority="46">
      <formula>M39&lt;0</formula>
    </cfRule>
  </conditionalFormatting>
  <conditionalFormatting sqref="F61:F67">
    <cfRule type="expression" dxfId="1733" priority="43">
      <formula>F61&gt;0</formula>
    </cfRule>
    <cfRule type="expression" dxfId="1732" priority="44">
      <formula>F61&lt;0</formula>
    </cfRule>
  </conditionalFormatting>
  <conditionalFormatting sqref="H61:H67">
    <cfRule type="expression" dxfId="1731" priority="41">
      <formula>H61&gt;0</formula>
    </cfRule>
    <cfRule type="expression" dxfId="1730" priority="42">
      <formula>H61&lt;0</formula>
    </cfRule>
  </conditionalFormatting>
  <conditionalFormatting sqref="F21:F24">
    <cfRule type="expression" dxfId="1729" priority="39">
      <formula>F21&gt;0</formula>
    </cfRule>
    <cfRule type="expression" dxfId="1728" priority="40">
      <formula>F21&lt;0</formula>
    </cfRule>
  </conditionalFormatting>
  <conditionalFormatting sqref="H21:H24">
    <cfRule type="expression" dxfId="1727" priority="37">
      <formula>H21&gt;0</formula>
    </cfRule>
    <cfRule type="expression" dxfId="1726" priority="38">
      <formula>H21&lt;0</formula>
    </cfRule>
  </conditionalFormatting>
  <conditionalFormatting sqref="I25:I28">
    <cfRule type="expression" dxfId="1725" priority="31">
      <formula>I25&gt;0</formula>
    </cfRule>
    <cfRule type="expression" dxfId="1724" priority="32">
      <formula>I25&lt;0</formula>
    </cfRule>
  </conditionalFormatting>
  <conditionalFormatting sqref="I21:I24">
    <cfRule type="expression" dxfId="1723" priority="29">
      <formula>I21&gt;0</formula>
    </cfRule>
    <cfRule type="expression" dxfId="1722" priority="30">
      <formula>I21&lt;0</formula>
    </cfRule>
  </conditionalFormatting>
  <conditionalFormatting sqref="H29">
    <cfRule type="expression" dxfId="1721" priority="27">
      <formula>H29&gt;0</formula>
    </cfRule>
    <cfRule type="expression" dxfId="1720" priority="28">
      <formula>H29&lt;0</formula>
    </cfRule>
  </conditionalFormatting>
  <conditionalFormatting sqref="H30">
    <cfRule type="expression" dxfId="1719" priority="25">
      <formula>H30&gt;0</formula>
    </cfRule>
    <cfRule type="expression" dxfId="1718" priority="26">
      <formula>H30&lt;0</formula>
    </cfRule>
  </conditionalFormatting>
  <conditionalFormatting sqref="H31">
    <cfRule type="expression" dxfId="1717" priority="23">
      <formula>H31&gt;0</formula>
    </cfRule>
    <cfRule type="expression" dxfId="1716" priority="24">
      <formula>H31&lt;0</formula>
    </cfRule>
  </conditionalFormatting>
  <conditionalFormatting sqref="Q7">
    <cfRule type="expression" dxfId="1715" priority="21">
      <formula>Q7&gt;0</formula>
    </cfRule>
    <cfRule type="expression" dxfId="1714" priority="22">
      <formula>Q7&lt;0</formula>
    </cfRule>
  </conditionalFormatting>
  <conditionalFormatting sqref="Q8">
    <cfRule type="expression" dxfId="1713" priority="19">
      <formula>Q8&gt;0</formula>
    </cfRule>
    <cfRule type="expression" dxfId="1712" priority="20">
      <formula>Q8&lt;0</formula>
    </cfRule>
  </conditionalFormatting>
  <conditionalFormatting sqref="F73:F82">
    <cfRule type="expression" dxfId="1711" priority="17">
      <formula>F73&gt;0</formula>
    </cfRule>
    <cfRule type="expression" dxfId="1710" priority="18">
      <formula>F73&lt;0</formula>
    </cfRule>
  </conditionalFormatting>
  <conditionalFormatting sqref="H73:H76">
    <cfRule type="expression" dxfId="1709" priority="15">
      <formula>H73&gt;0</formula>
    </cfRule>
    <cfRule type="expression" dxfId="1708" priority="16">
      <formula>H73&lt;0</formula>
    </cfRule>
  </conditionalFormatting>
  <conditionalFormatting sqref="F69:F72">
    <cfRule type="expression" dxfId="1707" priority="13">
      <formula>F69&gt;0</formula>
    </cfRule>
    <cfRule type="expression" dxfId="1706" priority="14">
      <formula>F69&lt;0</formula>
    </cfRule>
  </conditionalFormatting>
  <conditionalFormatting sqref="H69:H72">
    <cfRule type="expression" dxfId="1705" priority="11">
      <formula>H69&gt;0</formula>
    </cfRule>
    <cfRule type="expression" dxfId="1704" priority="12">
      <formula>H69&lt;0</formula>
    </cfRule>
  </conditionalFormatting>
  <conditionalFormatting sqref="I73:I76">
    <cfRule type="expression" dxfId="1703" priority="9">
      <formula>I73&gt;0</formula>
    </cfRule>
    <cfRule type="expression" dxfId="1702" priority="10">
      <formula>I73&lt;0</formula>
    </cfRule>
  </conditionalFormatting>
  <conditionalFormatting sqref="I69:I72">
    <cfRule type="expression" dxfId="1701" priority="7">
      <formula>I69&gt;0</formula>
    </cfRule>
    <cfRule type="expression" dxfId="1700" priority="8">
      <formula>I69&lt;0</formula>
    </cfRule>
  </conditionalFormatting>
  <conditionalFormatting sqref="H77">
    <cfRule type="expression" dxfId="1699" priority="5">
      <formula>H77&gt;0</formula>
    </cfRule>
    <cfRule type="expression" dxfId="1698" priority="6">
      <formula>H77&lt;0</formula>
    </cfRule>
  </conditionalFormatting>
  <conditionalFormatting sqref="H78">
    <cfRule type="expression" dxfId="1697" priority="3">
      <formula>H78&gt;0</formula>
    </cfRule>
    <cfRule type="expression" dxfId="1696" priority="4">
      <formula>H78&lt;0</formula>
    </cfRule>
  </conditionalFormatting>
  <conditionalFormatting sqref="H79">
    <cfRule type="expression" dxfId="1695" priority="1">
      <formula>H79&gt;0</formula>
    </cfRule>
    <cfRule type="expression" dxfId="1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6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3" priority="29">
      <formula>N19&gt;0</formula>
    </cfRule>
    <cfRule type="expression" dxfId="1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1" priority="23">
      <formula>F22&gt;0</formula>
    </cfRule>
    <cfRule type="expression" dxfId="1690" priority="24">
      <formula>F22&lt;0</formula>
    </cfRule>
  </conditionalFormatting>
  <conditionalFormatting sqref="H22:H31">
    <cfRule type="expression" dxfId="1689" priority="21">
      <formula>H22&gt;0</formula>
    </cfRule>
    <cfRule type="expression" dxfId="1688" priority="22">
      <formula>H22&lt;0</formula>
    </cfRule>
  </conditionalFormatting>
  <conditionalFormatting sqref="I21:J31">
    <cfRule type="expression" dxfId="1687" priority="19">
      <formula>I21&gt;0</formula>
    </cfRule>
    <cfRule type="expression" dxfId="1686" priority="20">
      <formula>I21&lt;0</formula>
    </cfRule>
  </conditionalFormatting>
  <conditionalFormatting sqref="Q8">
    <cfRule type="expression" dxfId="1685" priority="11">
      <formula>Q8&gt;0</formula>
    </cfRule>
    <cfRule type="expression" dxfId="1684" priority="12">
      <formula>Q8&lt;0</formula>
    </cfRule>
  </conditionalFormatting>
  <conditionalFormatting sqref="Q7">
    <cfRule type="expression" dxfId="1683" priority="13">
      <formula>Q7&gt;0</formula>
    </cfRule>
    <cfRule type="expression" dxfId="1682" priority="14">
      <formula>Q7&lt;0</formula>
    </cfRule>
  </conditionalFormatting>
  <conditionalFormatting sqref="F56:F66">
    <cfRule type="expression" dxfId="1681" priority="9">
      <formula>F56&gt;0</formula>
    </cfRule>
    <cfRule type="expression" dxfId="1680" priority="10">
      <formula>F56&lt;0</formula>
    </cfRule>
  </conditionalFormatting>
  <conditionalFormatting sqref="H56:H66">
    <cfRule type="expression" dxfId="1679" priority="7">
      <formula>H56&gt;0</formula>
    </cfRule>
    <cfRule type="expression" dxfId="1678" priority="8">
      <formula>H56&lt;0</formula>
    </cfRule>
  </conditionalFormatting>
  <conditionalFormatting sqref="I56:I66">
    <cfRule type="expression" dxfId="1677" priority="5">
      <formula>I56&gt;0</formula>
    </cfRule>
    <cfRule type="expression" dxfId="1676" priority="6">
      <formula>I56&lt;0</formula>
    </cfRule>
  </conditionalFormatting>
  <conditionalFormatting sqref="F21">
    <cfRule type="expression" dxfId="1675" priority="3">
      <formula>F21&gt;0</formula>
    </cfRule>
    <cfRule type="expression" dxfId="1674" priority="4">
      <formula>F21&lt;0</formula>
    </cfRule>
  </conditionalFormatting>
  <conditionalFormatting sqref="H21">
    <cfRule type="expression" dxfId="1673" priority="1">
      <formula>H21&gt;0</formula>
    </cfRule>
    <cfRule type="expression" dxfId="1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topLeftCell="J1" zoomScaleNormal="100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7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65.39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6539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1302.7099999999955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144.84000000000015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2.2651919876887684E-2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6" t="s">
        <v>113</v>
      </c>
      <c r="P15" s="696" t="s">
        <v>749</v>
      </c>
      <c r="Q15" s="696" t="s">
        <v>750</v>
      </c>
      <c r="R15" s="694" t="s">
        <v>743</v>
      </c>
      <c r="S15" s="694" t="s">
        <v>744</v>
      </c>
      <c r="T15" s="696" t="s">
        <v>746</v>
      </c>
      <c r="U15" s="696" t="s">
        <v>747</v>
      </c>
      <c r="V15" s="694" t="s">
        <v>745</v>
      </c>
      <c r="W15" s="695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7">
        <v>42971</v>
      </c>
      <c r="P16" s="693" t="s">
        <v>741</v>
      </c>
      <c r="Q16" s="693" t="s">
        <v>753</v>
      </c>
      <c r="R16" s="692">
        <v>1.04</v>
      </c>
      <c r="S16" s="692">
        <v>1.33</v>
      </c>
      <c r="T16" s="693">
        <v>1.33</v>
      </c>
      <c r="U16" s="693">
        <v>1.4</v>
      </c>
      <c r="V16" s="690" t="s">
        <v>757</v>
      </c>
      <c r="W16" s="691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9"/>
      <c r="P17" s="693"/>
      <c r="Q17" s="693"/>
      <c r="R17" s="692"/>
      <c r="S17" s="690"/>
      <c r="T17" s="693"/>
      <c r="U17" s="693"/>
      <c r="V17" s="690"/>
      <c r="W17" s="691"/>
    </row>
    <row r="18" spans="1:23" x14ac:dyDescent="0.25">
      <c r="O18" s="698"/>
      <c r="P18" s="693"/>
      <c r="Q18" s="693"/>
      <c r="R18" s="690"/>
      <c r="S18" s="690"/>
      <c r="T18" s="693"/>
      <c r="U18" s="693"/>
      <c r="V18" s="690"/>
      <c r="W18" s="691"/>
    </row>
    <row r="19" spans="1:23" x14ac:dyDescent="0.25"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G21" s="1"/>
      <c r="H21" s="70"/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O26" s="698"/>
      <c r="P26" s="693"/>
      <c r="Q26" s="693"/>
      <c r="R26" s="690"/>
      <c r="S26" s="690"/>
      <c r="T26" s="693"/>
      <c r="U26" s="693"/>
      <c r="V26" s="690"/>
      <c r="W26" s="691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9" t="s">
        <v>78</v>
      </c>
      <c r="P39" s="689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71.929000000000002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71.275100000000009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70.621200000000002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69.967300000000009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69.313400000000001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68.659500000000008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68.005600000000001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67.351700000000008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66.697800000000001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66.043900000000008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65.39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64.736099999999993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64.0822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63.4283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62.7744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62.1205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61.4666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60.812700000000007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60.158800000000006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59.504899999999999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58.850999999999999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2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3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2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3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3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3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3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3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3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3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3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3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3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3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3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3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3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1" priority="52">
      <formula>N23&gt;0</formula>
    </cfRule>
    <cfRule type="expression" dxfId="1670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9" priority="46">
      <formula>F79&gt;0</formula>
    </cfRule>
    <cfRule type="expression" dxfId="1668" priority="47">
      <formula>F79&lt;0</formula>
    </cfRule>
  </conditionalFormatting>
  <conditionalFormatting sqref="H79:H97 H101:H118">
    <cfRule type="expression" dxfId="1667" priority="44">
      <formula>H79&gt;0</formula>
    </cfRule>
    <cfRule type="expression" dxfId="1666" priority="45">
      <formula>H79&lt;0</formula>
    </cfRule>
  </conditionalFormatting>
  <conditionalFormatting sqref="I75:I97 I100:I118">
    <cfRule type="expression" dxfId="1665" priority="42">
      <formula>I75&gt;0</formula>
    </cfRule>
    <cfRule type="expression" dxfId="1664" priority="43">
      <formula>I75&lt;0</formula>
    </cfRule>
  </conditionalFormatting>
  <conditionalFormatting sqref="Q7">
    <cfRule type="expression" dxfId="1663" priority="40">
      <formula>Q7&gt;0</formula>
    </cfRule>
    <cfRule type="expression" dxfId="1662" priority="41">
      <formula>Q7&lt;0</formula>
    </cfRule>
  </conditionalFormatting>
  <conditionalFormatting sqref="Q8">
    <cfRule type="expression" dxfId="1661" priority="38">
      <formula>Q8&gt;0</formula>
    </cfRule>
    <cfRule type="expression" dxfId="1660" priority="39">
      <formula>Q8&lt;0</formula>
    </cfRule>
  </conditionalFormatting>
  <conditionalFormatting sqref="F75:F78">
    <cfRule type="expression" dxfId="1659" priority="36">
      <formula>F75&gt;0</formula>
    </cfRule>
    <cfRule type="expression" dxfId="1658" priority="37">
      <formula>F75&lt;0</formula>
    </cfRule>
  </conditionalFormatting>
  <conditionalFormatting sqref="H75:H78">
    <cfRule type="expression" dxfId="1657" priority="34">
      <formula>H75&gt;0</formula>
    </cfRule>
    <cfRule type="expression" dxfId="1656" priority="35">
      <formula>H75&lt;0</formula>
    </cfRule>
  </conditionalFormatting>
  <conditionalFormatting sqref="F100:F114">
    <cfRule type="expression" dxfId="1655" priority="28">
      <formula>F100&gt;0</formula>
    </cfRule>
    <cfRule type="expression" dxfId="1654" priority="29">
      <formula>F100&lt;0</formula>
    </cfRule>
  </conditionalFormatting>
  <conditionalFormatting sqref="H100:H114">
    <cfRule type="expression" dxfId="1653" priority="26">
      <formula>H100&gt;0</formula>
    </cfRule>
    <cfRule type="expression" dxfId="1652" priority="27">
      <formula>H100&lt;0</formula>
    </cfRule>
  </conditionalFormatting>
  <conditionalFormatting sqref="F29:F61">
    <cfRule type="expression" dxfId="1651" priority="24">
      <formula>F29&gt;0</formula>
    </cfRule>
    <cfRule type="expression" dxfId="1650" priority="25">
      <formula>F29&lt;0</formula>
    </cfRule>
  </conditionalFormatting>
  <conditionalFormatting sqref="H29:H61">
    <cfRule type="expression" dxfId="1649" priority="22">
      <formula>H29&gt;0</formula>
    </cfRule>
    <cfRule type="expression" dxfId="1648" priority="23">
      <formula>H29&lt;0</formula>
    </cfRule>
  </conditionalFormatting>
  <conditionalFormatting sqref="J38:J68">
    <cfRule type="expression" dxfId="1647" priority="20">
      <formula>J38&gt;0</formula>
    </cfRule>
    <cfRule type="expression" dxfId="1646" priority="21">
      <formula>J38&lt;0</formula>
    </cfRule>
  </conditionalFormatting>
  <conditionalFormatting sqref="J43">
    <cfRule type="expression" dxfId="1645" priority="18">
      <formula>J43&gt;0</formula>
    </cfRule>
    <cfRule type="expression" dxfId="1644" priority="19">
      <formula>J43&lt;0</formula>
    </cfRule>
  </conditionalFormatting>
  <conditionalFormatting sqref="Q9">
    <cfRule type="expression" dxfId="1643" priority="12">
      <formula>Q9&gt;0</formula>
    </cfRule>
    <cfRule type="expression" dxfId="1642" priority="13">
      <formula>Q9&lt;0</formula>
    </cfRule>
  </conditionalFormatting>
  <conditionalFormatting sqref="R4">
    <cfRule type="expression" dxfId="1641" priority="14">
      <formula>R4&gt;0</formula>
    </cfRule>
    <cfRule type="expression" dxfId="1640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9" priority="9">
      <formula>F120&gt;0</formula>
    </cfRule>
    <cfRule type="expression" dxfId="1638" priority="10">
      <formula>F120&lt;0</formula>
    </cfRule>
  </conditionalFormatting>
  <conditionalFormatting sqref="H120:H160">
    <cfRule type="expression" dxfId="1637" priority="7">
      <formula>H120&gt;0</formula>
    </cfRule>
    <cfRule type="expression" dxfId="1636" priority="8">
      <formula>H120&lt;0</formula>
    </cfRule>
  </conditionalFormatting>
  <conditionalFormatting sqref="J129:J160">
    <cfRule type="expression" dxfId="1635" priority="5">
      <formula>J129&gt;0</formula>
    </cfRule>
    <cfRule type="expression" dxfId="1634" priority="6">
      <formula>J129&lt;0</formula>
    </cfRule>
  </conditionalFormatting>
  <conditionalFormatting sqref="J134">
    <cfRule type="expression" dxfId="1633" priority="3">
      <formula>J134&gt;0</formula>
    </cfRule>
    <cfRule type="expression" dxfId="1632" priority="4">
      <formula>J134&lt;0</formula>
    </cfRule>
  </conditionalFormatting>
  <conditionalFormatting sqref="J31:J35">
    <cfRule type="expression" dxfId="1631" priority="1">
      <formula>J31&gt;0</formula>
    </cfRule>
    <cfRule type="expression" dxfId="1630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8" priority="35">
      <formula>N19&gt;0</formula>
    </cfRule>
    <cfRule type="expression" dxfId="161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6" priority="21">
      <formula>F25&gt;0</formula>
    </cfRule>
    <cfRule type="expression" dxfId="1615" priority="22">
      <formula>F25&lt;0</formula>
    </cfRule>
  </conditionalFormatting>
  <conditionalFormatting sqref="H25:H47">
    <cfRule type="expression" dxfId="1614" priority="19">
      <formula>H25&gt;0</formula>
    </cfRule>
    <cfRule type="expression" dxfId="1613" priority="20">
      <formula>H25&lt;0</formula>
    </cfRule>
  </conditionalFormatting>
  <conditionalFormatting sqref="I25:I27">
    <cfRule type="expression" dxfId="1612" priority="15">
      <formula>I25&gt;0</formula>
    </cfRule>
    <cfRule type="expression" dxfId="1611" priority="16">
      <formula>I25&lt;0</formula>
    </cfRule>
  </conditionalFormatting>
  <conditionalFormatting sqref="Q7">
    <cfRule type="expression" dxfId="1610" priority="5">
      <formula>Q7&gt;0</formula>
    </cfRule>
    <cfRule type="expression" dxfId="1609" priority="6">
      <formula>Q7&lt;0</formula>
    </cfRule>
  </conditionalFormatting>
  <conditionalFormatting sqref="Q8">
    <cfRule type="expression" dxfId="1608" priority="3">
      <formula>Q8&gt;0</formula>
    </cfRule>
    <cfRule type="expression" dxfId="160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6" priority="9">
      <formula>F36&gt;0</formula>
    </cfRule>
    <cfRule type="expression" dxfId="1605" priority="10">
      <formula>F36&lt;0</formula>
    </cfRule>
  </conditionalFormatting>
  <conditionalFormatting sqref="F25:F35">
    <cfRule type="expression" dxfId="1604" priority="7">
      <formula>F25&gt;0</formula>
    </cfRule>
    <cfRule type="expression" dxfId="1603" priority="8">
      <formula>F25&lt;0</formula>
    </cfRule>
  </conditionalFormatting>
  <conditionalFormatting sqref="H25:H35">
    <cfRule type="expression" dxfId="1602" priority="5">
      <formula>H25&gt;0</formula>
    </cfRule>
    <cfRule type="expression" dxfId="1601" priority="6">
      <formula>H25&lt;0</formula>
    </cfRule>
  </conditionalFormatting>
  <conditionalFormatting sqref="Q7">
    <cfRule type="expression" dxfId="1600" priority="3">
      <formula>Q7&gt;0</formula>
    </cfRule>
    <cfRule type="expression" dxfId="1599" priority="4">
      <formula>Q7&lt;0</formula>
    </cfRule>
  </conditionalFormatting>
  <conditionalFormatting sqref="Q8">
    <cfRule type="expression" dxfId="1598" priority="1">
      <formula>Q8&gt;0</formula>
    </cfRule>
    <cfRule type="expression" dxfId="159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81.87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4093.5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1572.380000000001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287.5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7.5538623226484497E-2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0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0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0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0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90.057000000000016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89.23830000000001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88.419600000000017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87.60090000000001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86.782200000000003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85.96350000000001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85.144800000000004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84.326100000000011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83.507400000000004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82.688700000000011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81.87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81.051299999999998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80.232600000000005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79.413899999999998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78.595200000000006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77.776499999999999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76.957800000000006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76.139100000000013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75.320400000000006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74.5017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73.683000000000007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6" priority="35">
      <formula>F25&gt;0</formula>
    </cfRule>
    <cfRule type="expression" dxfId="1595" priority="36">
      <formula>F25&lt;0</formula>
    </cfRule>
  </conditionalFormatting>
  <conditionalFormatting sqref="Q7">
    <cfRule type="expression" dxfId="1594" priority="33">
      <formula>Q7&gt;0</formula>
    </cfRule>
    <cfRule type="expression" dxfId="1593" priority="34">
      <formula>Q7&lt;0</formula>
    </cfRule>
  </conditionalFormatting>
  <conditionalFormatting sqref="Q8">
    <cfRule type="expression" dxfId="1592" priority="31">
      <formula>Q8&gt;0</formula>
    </cfRule>
    <cfRule type="expression" dxfId="1591" priority="32">
      <formula>Q8&lt;0</formula>
    </cfRule>
  </conditionalFormatting>
  <conditionalFormatting sqref="F41:F46">
    <cfRule type="expression" dxfId="1590" priority="29">
      <formula>F41&gt;0</formula>
    </cfRule>
    <cfRule type="expression" dxfId="1589" priority="30">
      <formula>F41&lt;0</formula>
    </cfRule>
  </conditionalFormatting>
  <conditionalFormatting sqref="H41:H46">
    <cfRule type="expression" dxfId="1588" priority="27">
      <formula>H41&gt;0</formula>
    </cfRule>
    <cfRule type="expression" dxfId="1587" priority="28">
      <formula>H41&lt;0</formula>
    </cfRule>
  </conditionalFormatting>
  <conditionalFormatting sqref="F89:F110">
    <cfRule type="expression" dxfId="1586" priority="25">
      <formula>F89&gt;0</formula>
    </cfRule>
    <cfRule type="expression" dxfId="1585" priority="26">
      <formula>F89&lt;0</formula>
    </cfRule>
  </conditionalFormatting>
  <conditionalFormatting sqref="H89:H110">
    <cfRule type="expression" dxfId="1584" priority="23">
      <formula>H89&gt;0</formula>
    </cfRule>
    <cfRule type="expression" dxfId="1583" priority="24">
      <formula>H89&lt;0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J40">
    <cfRule type="expression" dxfId="1574" priority="13">
      <formula>J40&gt;0</formula>
    </cfRule>
    <cfRule type="expression" dxfId="1573" priority="14">
      <formula>J40&lt;0</formula>
    </cfRule>
  </conditionalFormatting>
  <conditionalFormatting sqref="L39">
    <cfRule type="expression" dxfId="1572" priority="9">
      <formula>L39&gt;0</formula>
    </cfRule>
    <cfRule type="expression" dxfId="1571" priority="10">
      <formula>L39&lt;0</formula>
    </cfRule>
  </conditionalFormatting>
  <conditionalFormatting sqref="F39">
    <cfRule type="expression" dxfId="1570" priority="7">
      <formula>F39&gt;0</formula>
    </cfRule>
    <cfRule type="expression" dxfId="1569" priority="8">
      <formula>F39&lt;0</formula>
    </cfRule>
  </conditionalFormatting>
  <conditionalFormatting sqref="H39">
    <cfRule type="expression" dxfId="1568" priority="5">
      <formula>H39&gt;0</formula>
    </cfRule>
    <cfRule type="expression" dxfId="1567" priority="6">
      <formula>H39&lt;0</formula>
    </cfRule>
  </conditionalFormatting>
  <conditionalFormatting sqref="J41">
    <cfRule type="expression" dxfId="1566" priority="3">
      <formula>J41&gt;0</formula>
    </cfRule>
    <cfRule type="expression" dxfId="1565" priority="4">
      <formula>J41&lt;0</formula>
    </cfRule>
  </conditionalFormatting>
  <conditionalFormatting sqref="J42">
    <cfRule type="expression" dxfId="1564" priority="1">
      <formula>J42&gt;0</formula>
    </cfRule>
    <cfRule type="expression" dxfId="1563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2" priority="31">
      <formula>F29&gt;0</formula>
    </cfRule>
    <cfRule type="expression" dxfId="1561" priority="32">
      <formula>F29&lt;0</formula>
    </cfRule>
  </conditionalFormatting>
  <conditionalFormatting sqref="F29 F31:F35">
    <cfRule type="expression" dxfId="1560" priority="33">
      <formula>F29&gt;0</formula>
    </cfRule>
    <cfRule type="expression" dxfId="1559" priority="34">
      <formula>F29&lt;0</formula>
    </cfRule>
  </conditionalFormatting>
  <conditionalFormatting sqref="H29 H31:H35">
    <cfRule type="expression" dxfId="1558" priority="29">
      <formula>H29&gt;0</formula>
    </cfRule>
    <cfRule type="expression" dxfId="1557" priority="30">
      <formula>H29&lt;0</formula>
    </cfRule>
  </conditionalFormatting>
  <conditionalFormatting sqref="F21:F28">
    <cfRule type="expression" dxfId="1556" priority="27">
      <formula>F21&gt;0</formula>
    </cfRule>
    <cfRule type="expression" dxfId="1555" priority="28">
      <formula>F21&lt;0</formula>
    </cfRule>
  </conditionalFormatting>
  <conditionalFormatting sqref="H21:H28">
    <cfRule type="expression" dxfId="1554" priority="25">
      <formula>H21&gt;0</formula>
    </cfRule>
    <cfRule type="expression" dxfId="1553" priority="26">
      <formula>H21&lt;0</formula>
    </cfRule>
  </conditionalFormatting>
  <conditionalFormatting sqref="Q8">
    <cfRule type="expression" dxfId="1552" priority="21">
      <formula>Q8&gt;0</formula>
    </cfRule>
    <cfRule type="expression" dxfId="1551" priority="22">
      <formula>Q8&lt;0</formula>
    </cfRule>
  </conditionalFormatting>
  <conditionalFormatting sqref="Q7">
    <cfRule type="expression" dxfId="1550" priority="23">
      <formula>Q7&gt;0</formula>
    </cfRule>
    <cfRule type="expression" dxfId="1549" priority="24">
      <formula>Q7&lt;0</formula>
    </cfRule>
  </conditionalFormatting>
  <conditionalFormatting sqref="F30">
    <cfRule type="expression" dxfId="1548" priority="19">
      <formula>F30&gt;0</formula>
    </cfRule>
    <cfRule type="expression" dxfId="1547" priority="20">
      <formula>F30&lt;0</formula>
    </cfRule>
  </conditionalFormatting>
  <conditionalFormatting sqref="H30">
    <cfRule type="expression" dxfId="1546" priority="17">
      <formula>H30&gt;0</formula>
    </cfRule>
    <cfRule type="expression" dxfId="1545" priority="18">
      <formula>H30&lt;0</formula>
    </cfRule>
  </conditionalFormatting>
  <conditionalFormatting sqref="F68 F70:F74">
    <cfRule type="expression" dxfId="1544" priority="13">
      <formula>F68&gt;0</formula>
    </cfRule>
    <cfRule type="expression" dxfId="1543" priority="14">
      <formula>F68&lt;0</formula>
    </cfRule>
  </conditionalFormatting>
  <conditionalFormatting sqref="F68 F70:F74">
    <cfRule type="expression" dxfId="1542" priority="15">
      <formula>F68&gt;0</formula>
    </cfRule>
    <cfRule type="expression" dxfId="1541" priority="16">
      <formula>F68&lt;0</formula>
    </cfRule>
  </conditionalFormatting>
  <conditionalFormatting sqref="H68 H70:H74">
    <cfRule type="expression" dxfId="1540" priority="11">
      <formula>H68&gt;0</formula>
    </cfRule>
    <cfRule type="expression" dxfId="1539" priority="12">
      <formula>H68&lt;0</formula>
    </cfRule>
  </conditionalFormatting>
  <conditionalFormatting sqref="F60:F67">
    <cfRule type="expression" dxfId="1538" priority="9">
      <formula>F60&gt;0</formula>
    </cfRule>
    <cfRule type="expression" dxfId="1537" priority="10">
      <formula>F60&lt;0</formula>
    </cfRule>
  </conditionalFormatting>
  <conditionalFormatting sqref="H60:H67">
    <cfRule type="expression" dxfId="1536" priority="7">
      <formula>H60&gt;0</formula>
    </cfRule>
    <cfRule type="expression" dxfId="1535" priority="8">
      <formula>H60&lt;0</formula>
    </cfRule>
  </conditionalFormatting>
  <conditionalFormatting sqref="F69">
    <cfRule type="expression" dxfId="1534" priority="5">
      <formula>F69&gt;0</formula>
    </cfRule>
    <cfRule type="expression" dxfId="1533" priority="6">
      <formula>F69&lt;0</formula>
    </cfRule>
  </conditionalFormatting>
  <conditionalFormatting sqref="H69">
    <cfRule type="expression" dxfId="1532" priority="3">
      <formula>H69&gt;0</formula>
    </cfRule>
    <cfRule type="expression" dxfId="1531" priority="4">
      <formula>H69&lt;0</formula>
    </cfRule>
  </conditionalFormatting>
  <conditionalFormatting sqref="Q10">
    <cfRule type="expression" dxfId="1530" priority="1">
      <formula>Q10&gt;0</formula>
    </cfRule>
    <cfRule type="expression" dxfId="152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8" priority="11">
      <formula>F33&gt;0</formula>
    </cfRule>
    <cfRule type="expression" dxfId="1527" priority="12">
      <formula>F33&lt;0</formula>
    </cfRule>
  </conditionalFormatting>
  <conditionalFormatting sqref="Q7">
    <cfRule type="expression" dxfId="1526" priority="9">
      <formula>Q7&gt;0</formula>
    </cfRule>
    <cfRule type="expression" dxfId="1525" priority="10">
      <formula>Q7&lt;0</formula>
    </cfRule>
  </conditionalFormatting>
  <conditionalFormatting sqref="Q8">
    <cfRule type="expression" dxfId="1524" priority="7">
      <formula>Q8&gt;0</formula>
    </cfRule>
    <cfRule type="expression" dxfId="1523" priority="8">
      <formula>Q8&lt;0</formula>
    </cfRule>
  </conditionalFormatting>
  <conditionalFormatting sqref="F25:F32">
    <cfRule type="expression" dxfId="1522" priority="5">
      <formula>F25&gt;0</formula>
    </cfRule>
    <cfRule type="expression" dxfId="1521" priority="6">
      <formula>F25&lt;0</formula>
    </cfRule>
  </conditionalFormatting>
  <conditionalFormatting sqref="H25:H32">
    <cfRule type="expression" dxfId="1520" priority="3">
      <formula>H25&gt;0</formula>
    </cfRule>
    <cfRule type="expression" dxfId="1519" priority="4">
      <formula>H25&lt;0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16.453099999999999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14.26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2852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3290.62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844.79999999999472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-438.61999999999989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-0.13329402969653131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8524.5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3" si="14">C31*(E31-D31)</f>
        <v>-551.60000000000014</v>
      </c>
      <c r="G31" s="39">
        <f t="shared" ref="G31:G33" si="15">D31*C31</f>
        <v>3371.6</v>
      </c>
      <c r="H31" s="227">
        <f t="shared" ref="H31:H33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15.686000000000002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15.5434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15.4008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15.2582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15.115600000000001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14.973000000000001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14.830400000000001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14.687799999999999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14.545199999999999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14.4026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14.26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14.1174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13.9748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13.8322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13.689599999999999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13.546999999999999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13.404399999999999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13.261800000000001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13.119200000000001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12.976599999999999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12.834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6" priority="67">
      <formula>F32&gt;0</formula>
    </cfRule>
    <cfRule type="expression" dxfId="1515" priority="68">
      <formula>F32&lt;0</formula>
    </cfRule>
  </conditionalFormatting>
  <conditionalFormatting sqref="Q7">
    <cfRule type="expression" dxfId="1514" priority="65">
      <formula>Q7&gt;0</formula>
    </cfRule>
    <cfRule type="expression" dxfId="1513" priority="66">
      <formula>Q7&lt;0</formula>
    </cfRule>
  </conditionalFormatting>
  <conditionalFormatting sqref="Q8">
    <cfRule type="expression" dxfId="1512" priority="63">
      <formula>Q8&gt;0</formula>
    </cfRule>
    <cfRule type="expression" dxfId="1511" priority="64">
      <formula>Q8&lt;0</formula>
    </cfRule>
  </conditionalFormatting>
  <conditionalFormatting sqref="W1:W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0" priority="55">
      <formula>M58&gt;0</formula>
    </cfRule>
    <cfRule type="expression" dxfId="1509" priority="56">
      <formula>M58&lt;0</formula>
    </cfRule>
  </conditionalFormatting>
  <conditionalFormatting sqref="Q10">
    <cfRule type="expression" dxfId="1508" priority="53">
      <formula>Q10&gt;0</formula>
    </cfRule>
    <cfRule type="expression" dxfId="1507" priority="54">
      <formula>Q10&lt;0</formula>
    </cfRule>
  </conditionalFormatting>
  <conditionalFormatting sqref="F29:F31">
    <cfRule type="expression" dxfId="1506" priority="51">
      <formula>F29&gt;0</formula>
    </cfRule>
    <cfRule type="expression" dxfId="1505" priority="52">
      <formula>F29&lt;0</formula>
    </cfRule>
  </conditionalFormatting>
  <conditionalFormatting sqref="H29:H31">
    <cfRule type="expression" dxfId="1504" priority="49">
      <formula>H29&gt;0</formula>
    </cfRule>
    <cfRule type="expression" dxfId="1503" priority="50">
      <formula>H29&lt;0</formula>
    </cfRule>
  </conditionalFormatting>
  <conditionalFormatting sqref="F83:F94">
    <cfRule type="expression" dxfId="1502" priority="47">
      <formula>F83&gt;0</formula>
    </cfRule>
    <cfRule type="expression" dxfId="1501" priority="48">
      <formula>F83&lt;0</formula>
    </cfRule>
  </conditionalFormatting>
  <conditionalFormatting sqref="H83:H94">
    <cfRule type="expression" dxfId="1500" priority="45">
      <formula>H83&gt;0</formula>
    </cfRule>
    <cfRule type="expression" dxfId="1499" priority="46">
      <formula>H83&lt;0</formula>
    </cfRule>
  </conditionalFormatting>
  <conditionalFormatting sqref="J41">
    <cfRule type="expression" dxfId="1498" priority="43">
      <formula>J41&gt;0</formula>
    </cfRule>
    <cfRule type="expression" dxfId="1497" priority="44">
      <formula>J41&lt;0</formula>
    </cfRule>
  </conditionalFormatting>
  <conditionalFormatting sqref="J39:J47 J49">
    <cfRule type="expression" dxfId="1496" priority="41">
      <formula>J39&gt;0</formula>
    </cfRule>
    <cfRule type="expression" dxfId="1495" priority="42">
      <formula>J39&lt;0</formula>
    </cfRule>
  </conditionalFormatting>
  <conditionalFormatting sqref="F48 H48">
    <cfRule type="expression" dxfId="1494" priority="39">
      <formula>F48&gt;0</formula>
    </cfRule>
    <cfRule type="expression" dxfId="1493" priority="40">
      <formula>F48&lt;0</formula>
    </cfRule>
  </conditionalFormatting>
  <conditionalFormatting sqref="J48">
    <cfRule type="expression" dxfId="1492" priority="37">
      <formula>J48&gt;0</formula>
    </cfRule>
    <cfRule type="expression" dxfId="1491" priority="38">
      <formula>J48&lt;0</formula>
    </cfRule>
  </conditionalFormatting>
  <conditionalFormatting sqref="K41:K52">
    <cfRule type="expression" dxfId="1490" priority="35">
      <formula>K41&gt;0</formula>
    </cfRule>
    <cfRule type="expression" dxfId="1489" priority="36">
      <formula>K41&lt;0</formula>
    </cfRule>
  </conditionalFormatting>
  <conditionalFormatting sqref="K39:K52">
    <cfRule type="expression" dxfId="1488" priority="33">
      <formula>K39&gt;0</formula>
    </cfRule>
    <cfRule type="expression" dxfId="1487" priority="34">
      <formula>K39&lt;0</formula>
    </cfRule>
  </conditionalFormatting>
  <conditionalFormatting sqref="F102:F118 H102:H118 H120:H128 F120:F128">
    <cfRule type="expression" dxfId="1486" priority="29">
      <formula>F102&gt;0</formula>
    </cfRule>
    <cfRule type="expression" dxfId="1485" priority="30">
      <formula>F102&lt;0</formula>
    </cfRule>
  </conditionalFormatting>
  <conditionalFormatting sqref="F96:F101">
    <cfRule type="expression" dxfId="1484" priority="27">
      <formula>F96&gt;0</formula>
    </cfRule>
    <cfRule type="expression" dxfId="1483" priority="28">
      <formula>F96&lt;0</formula>
    </cfRule>
  </conditionalFormatting>
  <conditionalFormatting sqref="H96:H101">
    <cfRule type="expression" dxfId="1482" priority="25">
      <formula>H96&gt;0</formula>
    </cfRule>
    <cfRule type="expression" dxfId="1481" priority="26">
      <formula>H96&lt;0</formula>
    </cfRule>
  </conditionalFormatting>
  <conditionalFormatting sqref="J112">
    <cfRule type="expression" dxfId="1480" priority="23">
      <formula>J112&gt;0</formula>
    </cfRule>
    <cfRule type="expression" dxfId="1479" priority="24">
      <formula>J112&lt;0</formula>
    </cfRule>
  </conditionalFormatting>
  <conditionalFormatting sqref="J110:J118 J120">
    <cfRule type="expression" dxfId="1478" priority="21">
      <formula>J110&gt;0</formula>
    </cfRule>
    <cfRule type="expression" dxfId="1477" priority="22">
      <formula>J110&lt;0</formula>
    </cfRule>
  </conditionalFormatting>
  <conditionalFormatting sqref="F119 H119">
    <cfRule type="expression" dxfId="1476" priority="19">
      <formula>F119&gt;0</formula>
    </cfRule>
    <cfRule type="expression" dxfId="1475" priority="20">
      <formula>F119&lt;0</formula>
    </cfRule>
  </conditionalFormatting>
  <conditionalFormatting sqref="J119">
    <cfRule type="expression" dxfId="1474" priority="17">
      <formula>J119&gt;0</formula>
    </cfRule>
    <cfRule type="expression" dxfId="1473" priority="18">
      <formula>J119&lt;0</formula>
    </cfRule>
  </conditionalFormatting>
  <conditionalFormatting sqref="K112:K123">
    <cfRule type="expression" dxfId="1472" priority="15">
      <formula>K112&gt;0</formula>
    </cfRule>
    <cfRule type="expression" dxfId="1471" priority="16">
      <formula>K112&lt;0</formula>
    </cfRule>
  </conditionalFormatting>
  <conditionalFormatting sqref="K110:K123">
    <cfRule type="expression" dxfId="1470" priority="13">
      <formula>K110&gt;0</formula>
    </cfRule>
    <cfRule type="expression" dxfId="1469" priority="14">
      <formula>K110&lt;0</formula>
    </cfRule>
  </conditionalFormatting>
  <conditionalFormatting sqref="J121">
    <cfRule type="expression" dxfId="1468" priority="11">
      <formula>J121&gt;0</formula>
    </cfRule>
    <cfRule type="expression" dxfId="1467" priority="12">
      <formula>J121&lt;0</formula>
    </cfRule>
  </conditionalFormatting>
  <conditionalFormatting sqref="F25:F28">
    <cfRule type="expression" dxfId="1466" priority="9">
      <formula>F25&gt;0</formula>
    </cfRule>
    <cfRule type="expression" dxfId="1465" priority="10">
      <formula>F25&lt;0</formula>
    </cfRule>
  </conditionalFormatting>
  <conditionalFormatting sqref="H25:H28">
    <cfRule type="expression" dxfId="1464" priority="7">
      <formula>H25&gt;0</formula>
    </cfRule>
    <cfRule type="expression" dxfId="1463" priority="8">
      <formula>H25&lt;0</formula>
    </cfRule>
  </conditionalFormatting>
  <conditionalFormatting sqref="J27:J29">
    <cfRule type="expression" dxfId="1462" priority="5">
      <formula>J27&gt;0</formula>
    </cfRule>
    <cfRule type="expression" dxfId="1461" priority="6">
      <formula>J27&lt;0</formula>
    </cfRule>
  </conditionalFormatting>
  <conditionalFormatting sqref="J30:J31">
    <cfRule type="expression" dxfId="1460" priority="3">
      <formula>J30&gt;0</formula>
    </cfRule>
    <cfRule type="expression" dxfId="1459" priority="4">
      <formula>J30&lt;0</formula>
    </cfRule>
  </conditionalFormatting>
  <conditionalFormatting sqref="J33">
    <cfRule type="expression" dxfId="1458" priority="1">
      <formula>J33&gt;0</formula>
    </cfRule>
    <cfRule type="expression" dxfId="1457" priority="2">
      <formula>J33&lt;0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5700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3" si="1">H3*I3-J3</f>
        <v>3119.93</v>
      </c>
      <c r="L3" s="72">
        <v>42846</v>
      </c>
      <c r="M3" s="43">
        <v>3.25</v>
      </c>
      <c r="O3" s="11" t="s">
        <v>58</v>
      </c>
      <c r="Q3" s="495">
        <f>IF(Q2=0, Q4, (F49-K49-M49)/Q2)</f>
        <v>16.118022807017539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88806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91872.729999999967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11548.841000001645</v>
      </c>
      <c r="R7">
        <v>5700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-3066.7299999999814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-3.3380198890356066E-2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6" t="s">
        <v>113</v>
      </c>
      <c r="P14" s="696" t="s">
        <v>749</v>
      </c>
      <c r="Q14" s="696" t="s">
        <v>750</v>
      </c>
      <c r="R14" s="694" t="s">
        <v>743</v>
      </c>
      <c r="S14" s="694" t="s">
        <v>744</v>
      </c>
      <c r="T14" s="696" t="s">
        <v>746</v>
      </c>
      <c r="U14" s="696" t="s">
        <v>747</v>
      </c>
      <c r="V14" s="694" t="s">
        <v>745</v>
      </c>
      <c r="W14" s="695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7">
        <v>42949</v>
      </c>
      <c r="P15" s="693" t="s">
        <v>751</v>
      </c>
      <c r="Q15" s="693"/>
      <c r="R15" s="692">
        <v>-0.15</v>
      </c>
      <c r="S15" s="692">
        <v>-0.24</v>
      </c>
      <c r="T15" s="693">
        <v>1.02</v>
      </c>
      <c r="U15" s="693">
        <v>1.04</v>
      </c>
      <c r="V15" s="690"/>
      <c r="W15" s="691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6">
        <v>43040</v>
      </c>
      <c r="P16" s="693" t="s">
        <v>752</v>
      </c>
      <c r="Q16" s="693" t="s">
        <v>742</v>
      </c>
      <c r="R16" s="692">
        <v>-0.155</v>
      </c>
      <c r="S16" s="690"/>
      <c r="T16" s="693">
        <v>1.04</v>
      </c>
      <c r="U16" s="693"/>
      <c r="V16" s="690"/>
      <c r="W16" s="691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8"/>
      <c r="P17" s="693"/>
      <c r="Q17" s="693"/>
      <c r="R17" s="690"/>
      <c r="S17" s="690"/>
      <c r="T17" s="693"/>
      <c r="U17" s="693"/>
      <c r="V17" s="690"/>
      <c r="W17" s="691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8"/>
      <c r="P18" s="693"/>
      <c r="Q18" s="693"/>
      <c r="R18" s="690"/>
      <c r="S18" s="690"/>
      <c r="T18" s="693"/>
      <c r="U18" s="693"/>
      <c r="V18" s="690"/>
      <c r="W18" s="691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8"/>
      <c r="P19" s="693"/>
      <c r="Q19" s="693"/>
      <c r="R19" s="690"/>
      <c r="S19" s="690"/>
      <c r="T19" s="693"/>
      <c r="U19" s="693"/>
      <c r="V19" s="690"/>
      <c r="W19" s="691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8"/>
      <c r="P20" s="693"/>
      <c r="Q20" s="693"/>
      <c r="R20" s="690"/>
      <c r="S20" s="690"/>
      <c r="T20" s="693"/>
      <c r="U20" s="693"/>
      <c r="V20" s="690"/>
      <c r="W20" s="691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8"/>
      <c r="P21" s="693"/>
      <c r="Q21" s="693"/>
      <c r="R21" s="690"/>
      <c r="S21" s="690"/>
      <c r="T21" s="693"/>
      <c r="U21" s="693"/>
      <c r="V21" s="690"/>
      <c r="W21" s="691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8"/>
      <c r="P22" s="693"/>
      <c r="Q22" s="693"/>
      <c r="R22" s="690"/>
      <c r="S22" s="690"/>
      <c r="T22" s="693"/>
      <c r="U22" s="693"/>
      <c r="V22" s="690"/>
      <c r="W22" s="691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8"/>
      <c r="P23" s="693"/>
      <c r="Q23" s="693"/>
      <c r="R23" s="690"/>
      <c r="S23" s="690"/>
      <c r="T23" s="693"/>
      <c r="U23" s="693"/>
      <c r="V23" s="690"/>
      <c r="W23" s="691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698"/>
      <c r="P24" s="693"/>
      <c r="Q24" s="693"/>
      <c r="R24" s="690"/>
      <c r="S24" s="690"/>
      <c r="T24" s="693"/>
      <c r="U24" s="693"/>
      <c r="V24" s="690"/>
      <c r="W24" s="691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0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19.0076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18.851800000000001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18.695999999999998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18.540199999999999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18.384399999999999</v>
      </c>
    </row>
    <row r="47" spans="2:16" x14ac:dyDescent="0.25">
      <c r="O47" s="81">
        <v>1.17</v>
      </c>
      <c r="P47" s="81">
        <f t="shared" ref="P47:P53" si="2">O47*$Q$4</f>
        <v>18.2286</v>
      </c>
    </row>
    <row r="48" spans="2:16" x14ac:dyDescent="0.25">
      <c r="G48" s="29"/>
      <c r="O48" s="81">
        <v>1.1599999999999999</v>
      </c>
      <c r="P48" s="81">
        <f t="shared" si="2"/>
        <v>18.072799999999997</v>
      </c>
    </row>
    <row r="49" spans="1:16" x14ac:dyDescent="0.25">
      <c r="A49" s="31" t="s">
        <v>81</v>
      </c>
      <c r="B49" s="491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8000</v>
      </c>
      <c r="I49" s="79"/>
      <c r="J49" s="18"/>
      <c r="K49" s="18">
        <f>SUM(K2:K48)</f>
        <v>111991.87</v>
      </c>
      <c r="L49" s="14"/>
      <c r="M49" s="18">
        <f>SUM(M2:M48)</f>
        <v>1053.25</v>
      </c>
      <c r="O49" s="81">
        <v>1.1499999999999999</v>
      </c>
      <c r="P49" s="81">
        <f t="shared" si="2"/>
        <v>17.916999999999998</v>
      </c>
    </row>
    <row r="50" spans="1:16" ht="15.75" thickBot="1" x14ac:dyDescent="0.3">
      <c r="A50" s="348" t="s">
        <v>195</v>
      </c>
      <c r="B50" s="492"/>
      <c r="C50" s="350">
        <f>SumByColor($A$50, C2:C48)</f>
        <v>7700</v>
      </c>
      <c r="D50" s="350"/>
      <c r="E50" s="350"/>
      <c r="F50" s="351">
        <f>SumByColor($A$50, F2:F48)</f>
        <v>105964</v>
      </c>
      <c r="G50" s="350"/>
      <c r="H50" s="350">
        <f>SumByColor($A$50, H2:H48)</f>
        <v>7700</v>
      </c>
      <c r="I50" s="350"/>
      <c r="J50" s="351"/>
      <c r="K50" s="351">
        <f>SumByColor($A$50, K2:K48)</f>
        <v>107320</v>
      </c>
      <c r="L50" s="350"/>
      <c r="M50" s="351">
        <f>SumByColor($A$50, M2:M48)</f>
        <v>1053</v>
      </c>
      <c r="O50" s="81">
        <v>1.1399999999999999</v>
      </c>
      <c r="P50" s="81">
        <f t="shared" si="2"/>
        <v>17.761199999999999</v>
      </c>
    </row>
    <row r="51" spans="1:16" x14ac:dyDescent="0.25">
      <c r="O51" s="81">
        <v>1.1299999999999999</v>
      </c>
      <c r="P51" s="81">
        <f t="shared" si="2"/>
        <v>17.605399999999999</v>
      </c>
    </row>
    <row r="52" spans="1:16" x14ac:dyDescent="0.25">
      <c r="O52" s="81">
        <v>1.1200000000000001</v>
      </c>
      <c r="P52" s="81">
        <f t="shared" si="2"/>
        <v>17.4496</v>
      </c>
    </row>
    <row r="53" spans="1:16" ht="15" customHeight="1" x14ac:dyDescent="0.25">
      <c r="B53" s="493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17.293800000000001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17.138000000000002</v>
      </c>
    </row>
    <row r="55" spans="1:16" x14ac:dyDescent="0.25">
      <c r="A55" t="s">
        <v>459</v>
      </c>
      <c r="B55" s="153">
        <v>42788</v>
      </c>
      <c r="C55" s="436">
        <v>6000</v>
      </c>
      <c r="D55" s="658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16.982200000000002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16.8264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16.6706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16.514800000000001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16.359000000000002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16.203199999999999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16.0474</v>
      </c>
    </row>
    <row r="62" spans="1:16" x14ac:dyDescent="0.25">
      <c r="A62">
        <v>4200</v>
      </c>
      <c r="B62" s="153">
        <v>42805</v>
      </c>
      <c r="C62" s="436">
        <v>6000</v>
      </c>
      <c r="D62" s="658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15.8916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15.735799999999999</v>
      </c>
    </row>
    <row r="64" spans="1:16" x14ac:dyDescent="0.25">
      <c r="A64">
        <v>3700</v>
      </c>
      <c r="B64" s="153">
        <v>42808</v>
      </c>
      <c r="C64" s="436">
        <v>6000</v>
      </c>
      <c r="D64" s="658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15.58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15.424200000000001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15.2684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15.1126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14.956799999999999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14.801</v>
      </c>
    </row>
    <row r="70" spans="1:16" x14ac:dyDescent="0.25">
      <c r="A70">
        <v>3900</v>
      </c>
      <c r="B70" s="153">
        <v>42823</v>
      </c>
      <c r="C70" s="436">
        <v>6000</v>
      </c>
      <c r="D70" s="658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14.645199999999999</v>
      </c>
    </row>
    <row r="71" spans="1:16" x14ac:dyDescent="0.25">
      <c r="A71">
        <v>4100</v>
      </c>
      <c r="B71" s="153">
        <v>42830</v>
      </c>
      <c r="C71" s="436">
        <v>6000</v>
      </c>
      <c r="D71" s="658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14.489400000000002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14.333600000000001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14.177800000000001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14.022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13.866200000000001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13.7104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13.554600000000001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13.3988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13.243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7" si="73">C105*(E105-D105)</f>
        <v>-15103.999999999996</v>
      </c>
      <c r="G105" s="39">
        <f t="shared" ref="G105:G107" si="74">D105*C105</f>
        <v>102336</v>
      </c>
      <c r="H105" s="227">
        <f t="shared" ref="H105:H107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A107">
        <v>5700</v>
      </c>
      <c r="B107" s="153">
        <v>43042</v>
      </c>
      <c r="C107" s="10">
        <v>5700</v>
      </c>
      <c r="D107" s="238">
        <v>16.117999999999999</v>
      </c>
      <c r="E107" s="39">
        <v>15.58</v>
      </c>
      <c r="F107" s="39">
        <f t="shared" si="73"/>
        <v>-3066.5999999999913</v>
      </c>
      <c r="G107" s="39">
        <f t="shared" si="74"/>
        <v>91872.599999999991</v>
      </c>
      <c r="H107" s="227">
        <f t="shared" si="75"/>
        <v>-3.337883112048632E-2</v>
      </c>
      <c r="I107" s="39"/>
      <c r="J107" s="39"/>
      <c r="K107" s="39">
        <v>11549</v>
      </c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4" t="s">
        <v>113</v>
      </c>
      <c r="C124" s="499" t="s">
        <v>146</v>
      </c>
      <c r="D124" s="635" t="s">
        <v>145</v>
      </c>
      <c r="E124" s="501" t="s">
        <v>147</v>
      </c>
      <c r="F124" s="502" t="s">
        <v>65</v>
      </c>
      <c r="G124" s="503" t="s">
        <v>151</v>
      </c>
      <c r="H124" s="502" t="s">
        <v>88</v>
      </c>
      <c r="I124" s="503" t="s">
        <v>154</v>
      </c>
    </row>
    <row r="125" spans="2:12" x14ac:dyDescent="0.25">
      <c r="B125" s="636">
        <v>42305</v>
      </c>
      <c r="C125" s="372">
        <v>2000</v>
      </c>
      <c r="D125" s="637">
        <v>34.06</v>
      </c>
      <c r="E125" s="373">
        <v>17.68</v>
      </c>
      <c r="F125" s="373">
        <v>-32767.45</v>
      </c>
      <c r="G125" s="373">
        <f t="shared" ref="G125:G131" si="76">IF(C125=0, 0,D125*C125)</f>
        <v>68120</v>
      </c>
      <c r="H125" s="375">
        <f t="shared" ref="H125:H131" si="77">IF(C125=0, D125, (E125-D125)/D125)</f>
        <v>-0.48091603053435117</v>
      </c>
      <c r="I125" s="373"/>
    </row>
    <row r="126" spans="2:12" x14ac:dyDescent="0.25">
      <c r="B126" s="636">
        <v>42307</v>
      </c>
      <c r="C126" s="372">
        <v>0</v>
      </c>
      <c r="D126" s="637" t="s">
        <v>128</v>
      </c>
      <c r="E126" s="373">
        <v>17.55</v>
      </c>
      <c r="F126" s="373">
        <v>-30722.2</v>
      </c>
      <c r="G126" s="373">
        <f t="shared" si="76"/>
        <v>0</v>
      </c>
      <c r="H126" s="375" t="str">
        <f t="shared" si="77"/>
        <v>N/A</v>
      </c>
      <c r="I126" s="373"/>
    </row>
    <row r="127" spans="2:12" x14ac:dyDescent="0.25">
      <c r="B127" s="636">
        <v>42310</v>
      </c>
      <c r="C127" s="372">
        <v>0</v>
      </c>
      <c r="D127" s="637" t="s">
        <v>128</v>
      </c>
      <c r="E127" s="373">
        <v>19.010000000000002</v>
      </c>
      <c r="F127" s="373">
        <v>-30693.25</v>
      </c>
      <c r="G127" s="373">
        <f t="shared" si="76"/>
        <v>0</v>
      </c>
      <c r="H127" s="375" t="str">
        <f t="shared" si="77"/>
        <v>N/A</v>
      </c>
      <c r="I127" s="373"/>
    </row>
    <row r="128" spans="2:12" x14ac:dyDescent="0.25">
      <c r="B128" s="636">
        <v>42314</v>
      </c>
      <c r="C128" s="372">
        <v>2500</v>
      </c>
      <c r="D128" s="637">
        <v>30.24</v>
      </c>
      <c r="E128" s="373">
        <v>18.29</v>
      </c>
      <c r="F128" s="373">
        <v>-29878.25</v>
      </c>
      <c r="G128" s="373">
        <f t="shared" si="76"/>
        <v>75600</v>
      </c>
      <c r="H128" s="375">
        <f t="shared" si="77"/>
        <v>-0.39517195767195767</v>
      </c>
      <c r="I128" s="373"/>
    </row>
    <row r="129" spans="2:9" x14ac:dyDescent="0.25">
      <c r="B129" s="636">
        <v>42318</v>
      </c>
      <c r="C129" s="372">
        <v>0</v>
      </c>
      <c r="D129" s="637" t="s">
        <v>128</v>
      </c>
      <c r="E129" s="373">
        <v>18.78</v>
      </c>
      <c r="F129" s="373">
        <v>-28604.09</v>
      </c>
      <c r="G129" s="373">
        <f t="shared" si="76"/>
        <v>0</v>
      </c>
      <c r="H129" s="375" t="str">
        <f t="shared" si="77"/>
        <v>N/A</v>
      </c>
      <c r="I129" s="373"/>
    </row>
    <row r="130" spans="2:9" x14ac:dyDescent="0.25">
      <c r="B130" s="636">
        <v>42328</v>
      </c>
      <c r="C130" s="372">
        <v>3078</v>
      </c>
      <c r="D130" s="637">
        <v>26.76</v>
      </c>
      <c r="E130" s="373">
        <v>17.440000000000001</v>
      </c>
      <c r="F130" s="373">
        <v>-28696.448999999906</v>
      </c>
      <c r="G130" s="373">
        <f t="shared" si="76"/>
        <v>82367.28</v>
      </c>
      <c r="H130" s="375">
        <f t="shared" si="77"/>
        <v>-0.34828101644245141</v>
      </c>
      <c r="I130" s="373"/>
    </row>
    <row r="131" spans="2:9" x14ac:dyDescent="0.25">
      <c r="B131" s="636">
        <v>42331</v>
      </c>
      <c r="C131" s="372">
        <v>0</v>
      </c>
      <c r="D131" s="637" t="s">
        <v>128</v>
      </c>
      <c r="E131" s="373">
        <v>17.53</v>
      </c>
      <c r="F131" s="373">
        <v>-28051.068999999901</v>
      </c>
      <c r="G131" s="373">
        <f t="shared" si="76"/>
        <v>0</v>
      </c>
      <c r="H131" s="375" t="str">
        <f t="shared" si="77"/>
        <v>N/A</v>
      </c>
      <c r="I131" s="373"/>
    </row>
    <row r="132" spans="2:9" x14ac:dyDescent="0.25">
      <c r="B132" s="636">
        <v>42335</v>
      </c>
      <c r="C132" s="372">
        <v>3078</v>
      </c>
      <c r="D132" s="637">
        <v>26.85</v>
      </c>
      <c r="E132" s="373">
        <v>17.73</v>
      </c>
      <c r="F132" s="373">
        <f>C132*(E132-D132)</f>
        <v>-28071.360000000004</v>
      </c>
      <c r="G132" s="373">
        <f>D132*C132</f>
        <v>82644.3</v>
      </c>
      <c r="H132" s="374">
        <f>(E132-D132)/D132</f>
        <v>-0.33966480446927377</v>
      </c>
      <c r="I132" s="373"/>
    </row>
    <row r="133" spans="2:9" x14ac:dyDescent="0.25">
      <c r="B133" s="636">
        <v>42335</v>
      </c>
      <c r="C133" s="372">
        <v>3578</v>
      </c>
      <c r="D133" s="637">
        <v>25.55</v>
      </c>
      <c r="E133" s="373">
        <v>17.440000000000001</v>
      </c>
      <c r="F133" s="373">
        <f t="shared" ref="F133:F164" si="78">C133*(E133-D133)</f>
        <v>-29017.579999999998</v>
      </c>
      <c r="G133" s="373">
        <f t="shared" ref="G133:G162" si="79">D133*C133</f>
        <v>91417.900000000009</v>
      </c>
      <c r="H133" s="374">
        <f t="shared" ref="H133:H162" si="80">(E133-D133)/D133</f>
        <v>-0.31741682974559682</v>
      </c>
      <c r="I133" s="373"/>
    </row>
    <row r="134" spans="2:9" x14ac:dyDescent="0.25">
      <c r="B134" s="636">
        <v>42340</v>
      </c>
      <c r="C134" s="372">
        <v>4178</v>
      </c>
      <c r="D134" s="637">
        <v>24.29</v>
      </c>
      <c r="E134" s="373">
        <v>16.670000000000002</v>
      </c>
      <c r="F134" s="373">
        <f t="shared" si="78"/>
        <v>-31836.35999999999</v>
      </c>
      <c r="G134" s="373">
        <f t="shared" si="79"/>
        <v>101483.62</v>
      </c>
      <c r="H134" s="374">
        <f t="shared" si="80"/>
        <v>-0.31370934540963352</v>
      </c>
      <c r="I134" s="373"/>
    </row>
    <row r="135" spans="2:9" x14ac:dyDescent="0.25">
      <c r="B135" s="636">
        <v>42342</v>
      </c>
      <c r="C135" s="372">
        <v>4678</v>
      </c>
      <c r="D135" s="637">
        <v>23.39</v>
      </c>
      <c r="E135" s="373">
        <v>16.12</v>
      </c>
      <c r="F135" s="373">
        <f t="shared" si="78"/>
        <v>-34009.06</v>
      </c>
      <c r="G135" s="373">
        <f t="shared" si="79"/>
        <v>109418.42</v>
      </c>
      <c r="H135" s="374">
        <f t="shared" si="80"/>
        <v>-0.31081658828559211</v>
      </c>
      <c r="I135" s="373"/>
    </row>
    <row r="136" spans="2:9" x14ac:dyDescent="0.25">
      <c r="B136" s="636">
        <v>42342</v>
      </c>
      <c r="C136" s="372">
        <v>4178</v>
      </c>
      <c r="D136" s="637">
        <v>24.26</v>
      </c>
      <c r="E136" s="373">
        <v>16.12</v>
      </c>
      <c r="F136" s="373">
        <f t="shared" si="78"/>
        <v>-34008.920000000006</v>
      </c>
      <c r="G136" s="373">
        <f t="shared" si="79"/>
        <v>101358.28000000001</v>
      </c>
      <c r="H136" s="374">
        <f t="shared" si="80"/>
        <v>-0.33553173948887055</v>
      </c>
      <c r="I136" s="373"/>
    </row>
    <row r="137" spans="2:9" x14ac:dyDescent="0.25">
      <c r="B137" s="636">
        <v>42345</v>
      </c>
      <c r="C137" s="372">
        <v>4678</v>
      </c>
      <c r="D137" s="637">
        <v>23.24</v>
      </c>
      <c r="E137" s="373">
        <v>14.78</v>
      </c>
      <c r="F137" s="373">
        <f t="shared" si="78"/>
        <v>-39575.879999999997</v>
      </c>
      <c r="G137" s="373">
        <f t="shared" si="79"/>
        <v>108716.71999999999</v>
      </c>
      <c r="H137" s="374">
        <f t="shared" si="80"/>
        <v>-0.36402753872633387</v>
      </c>
      <c r="I137" s="373"/>
    </row>
    <row r="138" spans="2:9" x14ac:dyDescent="0.25">
      <c r="B138" s="636">
        <v>42347</v>
      </c>
      <c r="C138" s="372">
        <v>4778</v>
      </c>
      <c r="D138" s="637">
        <v>23.06</v>
      </c>
      <c r="E138" s="373">
        <v>14.92</v>
      </c>
      <c r="F138" s="373">
        <f t="shared" si="78"/>
        <v>-38892.919999999991</v>
      </c>
      <c r="G138" s="373">
        <f t="shared" si="79"/>
        <v>110180.68</v>
      </c>
      <c r="H138" s="374">
        <f t="shared" si="80"/>
        <v>-0.3529921942758022</v>
      </c>
      <c r="I138" s="373"/>
    </row>
    <row r="139" spans="2:9" x14ac:dyDescent="0.25">
      <c r="B139" s="636">
        <v>42348</v>
      </c>
      <c r="C139" s="372">
        <v>4178</v>
      </c>
      <c r="D139" s="637">
        <v>24.23</v>
      </c>
      <c r="E139" s="373">
        <v>14.74</v>
      </c>
      <c r="F139" s="373">
        <f t="shared" si="78"/>
        <v>-39649.22</v>
      </c>
      <c r="G139" s="373">
        <f t="shared" si="79"/>
        <v>101232.94</v>
      </c>
      <c r="H139" s="374">
        <f t="shared" si="80"/>
        <v>-0.39166322740404458</v>
      </c>
      <c r="I139" s="373"/>
    </row>
    <row r="140" spans="2:9" ht="15" customHeight="1" x14ac:dyDescent="0.25">
      <c r="B140" s="636">
        <v>42349</v>
      </c>
      <c r="C140" s="372">
        <v>3678</v>
      </c>
      <c r="D140" s="637">
        <v>25.57</v>
      </c>
      <c r="E140" s="373">
        <v>14.34</v>
      </c>
      <c r="F140" s="373">
        <f t="shared" si="78"/>
        <v>-41303.94</v>
      </c>
      <c r="G140" s="373">
        <f t="shared" si="79"/>
        <v>94046.46</v>
      </c>
      <c r="H140" s="374">
        <f t="shared" si="80"/>
        <v>-0.43918654673445445</v>
      </c>
      <c r="I140" s="373"/>
    </row>
    <row r="141" spans="2:9" x14ac:dyDescent="0.25">
      <c r="B141" s="636">
        <v>42352</v>
      </c>
      <c r="C141" s="372">
        <v>4178</v>
      </c>
      <c r="D141" s="637">
        <v>24.18</v>
      </c>
      <c r="E141" s="373">
        <v>13.96</v>
      </c>
      <c r="F141" s="373">
        <f t="shared" si="78"/>
        <v>-42699.159999999996</v>
      </c>
      <c r="G141" s="373">
        <f t="shared" si="79"/>
        <v>101024.04</v>
      </c>
      <c r="H141" s="374">
        <f t="shared" si="80"/>
        <v>-0.42266335814722905</v>
      </c>
      <c r="I141" s="373"/>
    </row>
    <row r="142" spans="2:9" x14ac:dyDescent="0.25">
      <c r="B142" s="636">
        <v>42355</v>
      </c>
      <c r="C142" s="372">
        <v>4678</v>
      </c>
      <c r="D142" s="637">
        <v>22.98</v>
      </c>
      <c r="E142" s="373">
        <v>12.78</v>
      </c>
      <c r="F142" s="373">
        <f t="shared" si="78"/>
        <v>-47715.600000000006</v>
      </c>
      <c r="G142" s="373">
        <f t="shared" si="79"/>
        <v>107500.44</v>
      </c>
      <c r="H142" s="374">
        <f t="shared" si="80"/>
        <v>-0.44386422976501311</v>
      </c>
      <c r="I142" s="373"/>
    </row>
    <row r="143" spans="2:9" x14ac:dyDescent="0.25">
      <c r="B143" s="636">
        <v>42356</v>
      </c>
      <c r="C143" s="372">
        <v>5178</v>
      </c>
      <c r="D143" s="637">
        <v>21.99</v>
      </c>
      <c r="E143" s="373">
        <v>12.95</v>
      </c>
      <c r="F143" s="373">
        <f t="shared" si="78"/>
        <v>-46809.119999999995</v>
      </c>
      <c r="G143" s="373">
        <f t="shared" si="79"/>
        <v>113864.21999999999</v>
      </c>
      <c r="H143" s="374">
        <f t="shared" si="80"/>
        <v>-0.41109595270577537</v>
      </c>
      <c r="I143" s="373"/>
    </row>
    <row r="144" spans="2:9" x14ac:dyDescent="0.25">
      <c r="B144" s="636">
        <v>42356</v>
      </c>
      <c r="C144" s="372">
        <v>6178</v>
      </c>
      <c r="D144" s="637">
        <v>20.48</v>
      </c>
      <c r="E144" s="373">
        <v>12.76</v>
      </c>
      <c r="F144" s="373">
        <f t="shared" si="78"/>
        <v>-47694.16</v>
      </c>
      <c r="G144" s="373">
        <f t="shared" si="79"/>
        <v>126525.44</v>
      </c>
      <c r="H144" s="374">
        <f t="shared" si="80"/>
        <v>-0.376953125</v>
      </c>
      <c r="I144" s="373"/>
    </row>
    <row r="145" spans="2:9" x14ac:dyDescent="0.25">
      <c r="B145" s="636">
        <v>42356</v>
      </c>
      <c r="C145" s="372">
        <v>6400</v>
      </c>
      <c r="D145" s="637">
        <v>20.2</v>
      </c>
      <c r="E145" s="373">
        <v>12.68</v>
      </c>
      <c r="F145" s="373">
        <f t="shared" si="78"/>
        <v>-48128</v>
      </c>
      <c r="G145" s="373">
        <f t="shared" si="79"/>
        <v>129280</v>
      </c>
      <c r="H145" s="374">
        <f t="shared" si="80"/>
        <v>-0.37227722772277227</v>
      </c>
      <c r="I145" s="373"/>
    </row>
    <row r="146" spans="2:9" x14ac:dyDescent="0.25">
      <c r="B146" s="636">
        <v>42359</v>
      </c>
      <c r="C146" s="372">
        <v>5178</v>
      </c>
      <c r="D146" s="637">
        <v>21.96</v>
      </c>
      <c r="E146" s="373">
        <v>12.66</v>
      </c>
      <c r="F146" s="373">
        <f t="shared" si="78"/>
        <v>-48155.4</v>
      </c>
      <c r="G146" s="373">
        <f t="shared" si="79"/>
        <v>113708.88</v>
      </c>
      <c r="H146" s="374">
        <f t="shared" si="80"/>
        <v>-0.42349726775956287</v>
      </c>
      <c r="I146" s="373"/>
    </row>
    <row r="147" spans="2:9" x14ac:dyDescent="0.25">
      <c r="B147" s="636">
        <v>42361</v>
      </c>
      <c r="C147" s="372">
        <v>4178</v>
      </c>
      <c r="D147" s="637">
        <v>24.07</v>
      </c>
      <c r="E147" s="373">
        <v>13.96</v>
      </c>
      <c r="F147" s="373">
        <f t="shared" si="78"/>
        <v>-42239.579999999994</v>
      </c>
      <c r="G147" s="373">
        <f t="shared" si="79"/>
        <v>100564.46</v>
      </c>
      <c r="H147" s="374">
        <f t="shared" si="80"/>
        <v>-0.42002492729538843</v>
      </c>
      <c r="I147" s="373"/>
    </row>
    <row r="148" spans="2:9" x14ac:dyDescent="0.25">
      <c r="B148" s="636">
        <v>42361</v>
      </c>
      <c r="C148" s="372">
        <v>4178</v>
      </c>
      <c r="D148" s="637">
        <v>24.03</v>
      </c>
      <c r="E148" s="373">
        <v>13.96</v>
      </c>
      <c r="F148" s="373">
        <f t="shared" si="78"/>
        <v>-42072.46</v>
      </c>
      <c r="G148" s="373">
        <f t="shared" si="79"/>
        <v>100397.34000000001</v>
      </c>
      <c r="H148" s="374">
        <f t="shared" si="80"/>
        <v>-0.41905950894714938</v>
      </c>
      <c r="I148" s="373"/>
    </row>
    <row r="149" spans="2:9" x14ac:dyDescent="0.25">
      <c r="B149" s="636">
        <v>42366</v>
      </c>
      <c r="C149" s="393">
        <v>6678</v>
      </c>
      <c r="D149" s="638">
        <v>19.91</v>
      </c>
      <c r="E149" s="373">
        <v>13.09</v>
      </c>
      <c r="F149" s="373">
        <f t="shared" si="78"/>
        <v>-45543.96</v>
      </c>
      <c r="G149" s="373">
        <f t="shared" si="79"/>
        <v>132958.98000000001</v>
      </c>
      <c r="H149" s="374">
        <f t="shared" si="80"/>
        <v>-0.34254143646408841</v>
      </c>
      <c r="I149" s="373"/>
    </row>
    <row r="150" spans="2:9" x14ac:dyDescent="0.25">
      <c r="B150" s="636">
        <v>42367</v>
      </c>
      <c r="C150" s="393">
        <v>8678</v>
      </c>
      <c r="D150" s="638">
        <v>18.32</v>
      </c>
      <c r="E150" s="373">
        <v>13.03</v>
      </c>
      <c r="F150" s="373">
        <f t="shared" si="78"/>
        <v>-45906.62000000001</v>
      </c>
      <c r="G150" s="373">
        <f t="shared" si="79"/>
        <v>158980.96</v>
      </c>
      <c r="H150" s="374">
        <f t="shared" si="80"/>
        <v>-0.28875545851528389</v>
      </c>
      <c r="I150" s="373"/>
    </row>
    <row r="151" spans="2:9" x14ac:dyDescent="0.25">
      <c r="B151" s="636">
        <v>42368</v>
      </c>
      <c r="C151" s="372">
        <v>9678</v>
      </c>
      <c r="D151" s="637">
        <v>17.73</v>
      </c>
      <c r="E151" s="373">
        <v>12.38</v>
      </c>
      <c r="F151" s="373">
        <f t="shared" si="78"/>
        <v>-51777.299999999996</v>
      </c>
      <c r="G151" s="373">
        <f t="shared" si="79"/>
        <v>171590.94</v>
      </c>
      <c r="H151" s="375">
        <f t="shared" si="80"/>
        <v>-0.30174844895657077</v>
      </c>
      <c r="I151" s="373"/>
    </row>
    <row r="152" spans="2:9" x14ac:dyDescent="0.25">
      <c r="B152" s="636">
        <v>42369</v>
      </c>
      <c r="C152" s="372">
        <v>8678</v>
      </c>
      <c r="D152" s="637">
        <v>18.312999999999999</v>
      </c>
      <c r="E152" s="373">
        <v>12.59</v>
      </c>
      <c r="F152" s="373">
        <f t="shared" si="78"/>
        <v>-49664.193999999989</v>
      </c>
      <c r="G152" s="373">
        <f t="shared" si="79"/>
        <v>158920.21399999998</v>
      </c>
      <c r="H152" s="375">
        <f t="shared" si="80"/>
        <v>-0.3125102386282968</v>
      </c>
      <c r="I152" s="373"/>
    </row>
    <row r="153" spans="2:9" x14ac:dyDescent="0.25">
      <c r="B153" s="636">
        <v>42374</v>
      </c>
      <c r="C153" s="372">
        <v>7678</v>
      </c>
      <c r="D153" s="637">
        <v>19.010000000000002</v>
      </c>
      <c r="E153" s="373">
        <v>12.76</v>
      </c>
      <c r="F153" s="373">
        <f t="shared" si="78"/>
        <v>-47987.500000000015</v>
      </c>
      <c r="G153" s="373">
        <f t="shared" si="79"/>
        <v>145958.78</v>
      </c>
      <c r="H153" s="375">
        <f t="shared" si="80"/>
        <v>-0.32877432930036832</v>
      </c>
      <c r="I153" s="373"/>
    </row>
    <row r="154" spans="2:9" ht="15" customHeight="1" x14ac:dyDescent="0.25">
      <c r="B154" s="636">
        <v>42375</v>
      </c>
      <c r="C154" s="372">
        <v>8678</v>
      </c>
      <c r="D154" s="637">
        <v>18.257000000000001</v>
      </c>
      <c r="E154" s="373">
        <v>12.76</v>
      </c>
      <c r="F154" s="373">
        <f t="shared" si="78"/>
        <v>-47702.966000000015</v>
      </c>
      <c r="G154" s="373">
        <f t="shared" si="79"/>
        <v>158434.24600000001</v>
      </c>
      <c r="H154" s="375">
        <f t="shared" si="80"/>
        <v>-0.30108999287944355</v>
      </c>
      <c r="I154" s="373"/>
    </row>
    <row r="155" spans="2:9" x14ac:dyDescent="0.25">
      <c r="B155" s="636">
        <v>42375</v>
      </c>
      <c r="C155" s="372">
        <v>9678</v>
      </c>
      <c r="D155" s="637">
        <v>17.579999999999998</v>
      </c>
      <c r="E155" s="373">
        <v>11.28</v>
      </c>
      <c r="F155" s="373">
        <f t="shared" si="78"/>
        <v>-60971.399999999987</v>
      </c>
      <c r="G155" s="373">
        <f t="shared" si="79"/>
        <v>170139.24</v>
      </c>
      <c r="H155" s="375">
        <f t="shared" si="80"/>
        <v>-0.35836177474402725</v>
      </c>
      <c r="I155" s="373"/>
    </row>
    <row r="156" spans="2:9" x14ac:dyDescent="0.25">
      <c r="B156" s="636">
        <v>42398</v>
      </c>
      <c r="C156" s="372">
        <v>9278</v>
      </c>
      <c r="D156" s="637">
        <v>17.93</v>
      </c>
      <c r="E156" s="373">
        <v>9.56</v>
      </c>
      <c r="F156" s="373">
        <f t="shared" si="78"/>
        <v>-77656.859999999986</v>
      </c>
      <c r="G156" s="373">
        <f t="shared" si="79"/>
        <v>166354.54</v>
      </c>
      <c r="H156" s="375">
        <f t="shared" si="80"/>
        <v>-0.46681539319576126</v>
      </c>
      <c r="I156" s="373"/>
    </row>
    <row r="157" spans="2:9" x14ac:dyDescent="0.25">
      <c r="B157" s="636">
        <v>42402</v>
      </c>
      <c r="C157" s="372">
        <v>9678</v>
      </c>
      <c r="D157" s="637">
        <v>17.559999999999999</v>
      </c>
      <c r="E157" s="373">
        <v>8.74</v>
      </c>
      <c r="F157" s="373">
        <f t="shared" si="78"/>
        <v>-85359.959999999992</v>
      </c>
      <c r="G157" s="373">
        <f t="shared" si="79"/>
        <v>169945.68</v>
      </c>
      <c r="H157" s="375">
        <f t="shared" si="80"/>
        <v>-0.50227790432801822</v>
      </c>
      <c r="I157" s="373"/>
    </row>
    <row r="158" spans="2:9" x14ac:dyDescent="0.25">
      <c r="B158" s="636">
        <v>42411</v>
      </c>
      <c r="C158" s="372">
        <v>9678</v>
      </c>
      <c r="D158" s="637">
        <v>17.553999999999998</v>
      </c>
      <c r="E158" s="373">
        <v>7.13</v>
      </c>
      <c r="F158" s="373">
        <f t="shared" si="78"/>
        <v>-100883.47199999999</v>
      </c>
      <c r="G158" s="373">
        <f t="shared" si="79"/>
        <v>169887.61199999999</v>
      </c>
      <c r="H158" s="374">
        <f t="shared" si="80"/>
        <v>-0.59382476928335426</v>
      </c>
      <c r="I158" s="373"/>
    </row>
    <row r="159" spans="2:9" x14ac:dyDescent="0.25">
      <c r="B159" s="636">
        <v>42412</v>
      </c>
      <c r="C159" s="372">
        <v>9678</v>
      </c>
      <c r="D159" s="637">
        <v>17.55</v>
      </c>
      <c r="E159" s="373">
        <v>7.46</v>
      </c>
      <c r="F159" s="373">
        <f t="shared" si="78"/>
        <v>-97651.02</v>
      </c>
      <c r="G159" s="373">
        <f t="shared" si="79"/>
        <v>169848.9</v>
      </c>
      <c r="H159" s="374">
        <f t="shared" si="80"/>
        <v>-0.57492877492877492</v>
      </c>
      <c r="I159" s="373"/>
    </row>
    <row r="160" spans="2:9" x14ac:dyDescent="0.25">
      <c r="B160" s="636">
        <v>42416</v>
      </c>
      <c r="C160" s="372">
        <v>9178</v>
      </c>
      <c r="D160" s="637">
        <v>18.084</v>
      </c>
      <c r="E160" s="373">
        <v>7.49</v>
      </c>
      <c r="F160" s="373">
        <f t="shared" si="78"/>
        <v>-97231.731999999989</v>
      </c>
      <c r="G160" s="373">
        <f t="shared" si="79"/>
        <v>165974.95199999999</v>
      </c>
      <c r="H160" s="374">
        <f t="shared" si="80"/>
        <v>-0.58582172085821715</v>
      </c>
      <c r="I160" s="373"/>
    </row>
    <row r="161" spans="2:9" x14ac:dyDescent="0.25">
      <c r="B161" s="636">
        <v>42416</v>
      </c>
      <c r="C161" s="372">
        <v>9678</v>
      </c>
      <c r="D161" s="637">
        <v>17.536999999999999</v>
      </c>
      <c r="E161" s="373">
        <v>7.49</v>
      </c>
      <c r="F161" s="373">
        <f t="shared" si="78"/>
        <v>-97234.865999999995</v>
      </c>
      <c r="G161" s="373">
        <f t="shared" si="79"/>
        <v>169723.08599999998</v>
      </c>
      <c r="H161" s="374">
        <f t="shared" si="80"/>
        <v>-0.57290300507498426</v>
      </c>
      <c r="I161" s="373"/>
    </row>
    <row r="162" spans="2:9" x14ac:dyDescent="0.25">
      <c r="B162" s="636">
        <v>42418</v>
      </c>
      <c r="C162" s="372">
        <v>13478</v>
      </c>
      <c r="D162" s="637">
        <v>14.673999999999999</v>
      </c>
      <c r="E162" s="373">
        <v>6.93</v>
      </c>
      <c r="F162" s="373">
        <f t="shared" si="78"/>
        <v>-104373.632</v>
      </c>
      <c r="G162" s="373">
        <f t="shared" si="79"/>
        <v>197776.17199999999</v>
      </c>
      <c r="H162" s="374">
        <f t="shared" si="80"/>
        <v>-0.52773613193403301</v>
      </c>
      <c r="I162" s="373"/>
    </row>
    <row r="163" spans="2:9" x14ac:dyDescent="0.25">
      <c r="B163" s="636">
        <v>42422</v>
      </c>
      <c r="C163" s="372">
        <v>10978</v>
      </c>
      <c r="D163" s="637">
        <v>16.314</v>
      </c>
      <c r="E163" s="373">
        <v>7.49</v>
      </c>
      <c r="F163" s="373">
        <f t="shared" si="78"/>
        <v>-96869.872000000003</v>
      </c>
      <c r="G163" s="373">
        <f>IF(C163=0, 0,D163*C163)</f>
        <v>179095.092</v>
      </c>
      <c r="H163" s="374">
        <f>IF(C163=0, D163, (E163-D163)/D163)</f>
        <v>-0.54088512933676591</v>
      </c>
      <c r="I163" s="373"/>
    </row>
    <row r="164" spans="2:9" x14ac:dyDescent="0.25">
      <c r="B164" s="636">
        <v>42422</v>
      </c>
      <c r="C164" s="372">
        <v>9978</v>
      </c>
      <c r="D164" s="637">
        <v>17.199000000000002</v>
      </c>
      <c r="E164" s="373">
        <v>7.49</v>
      </c>
      <c r="F164" s="373">
        <f t="shared" si="78"/>
        <v>-96876.402000000016</v>
      </c>
      <c r="G164" s="373">
        <f>IF(C164=0, 0,D164*C164)</f>
        <v>171611.622</v>
      </c>
      <c r="H164" s="374">
        <f>IF(C164=0, D164, (E164-D164)/D164)</f>
        <v>-0.56450956450956458</v>
      </c>
      <c r="I164" s="373"/>
    </row>
    <row r="165" spans="2:9" x14ac:dyDescent="0.25">
      <c r="B165" s="636">
        <v>42426</v>
      </c>
      <c r="C165" s="372">
        <v>9678</v>
      </c>
      <c r="D165" s="637">
        <v>17.489000000000001</v>
      </c>
      <c r="E165" s="373">
        <v>7.49</v>
      </c>
      <c r="F165" s="373">
        <f t="shared" ref="F165:F173" si="81">C165*(E165-D165)</f>
        <v>-96770.322</v>
      </c>
      <c r="G165" s="373">
        <f>IF(C165=0, 0,D165*C165)</f>
        <v>169258.54200000002</v>
      </c>
      <c r="H165" s="374">
        <f>IF(C165=0, D165, (E165-D165)/D165)</f>
        <v>-0.57173080221853734</v>
      </c>
      <c r="I165" s="373"/>
    </row>
    <row r="166" spans="2:9" x14ac:dyDescent="0.25">
      <c r="B166" s="636">
        <v>42426</v>
      </c>
      <c r="C166" s="372">
        <v>9178</v>
      </c>
      <c r="D166" s="637">
        <v>18.02</v>
      </c>
      <c r="E166" s="373">
        <v>7.76</v>
      </c>
      <c r="F166" s="373">
        <f t="shared" si="81"/>
        <v>-94166.28</v>
      </c>
      <c r="G166" s="373">
        <f t="shared" ref="G166:G173" si="82">IF(C166=0, 0,D166*C166)</f>
        <v>165387.56</v>
      </c>
      <c r="H166" s="374">
        <f t="shared" ref="H166:H173" si="83">IF(C166=0, D166, (E166-D166)/D166)</f>
        <v>-0.5693673695893452</v>
      </c>
      <c r="I166" s="373"/>
    </row>
    <row r="167" spans="2:9" x14ac:dyDescent="0.25">
      <c r="B167" s="636">
        <v>42426</v>
      </c>
      <c r="C167" s="372">
        <v>8178</v>
      </c>
      <c r="D167" s="637">
        <v>19.245999999999999</v>
      </c>
      <c r="E167" s="373">
        <v>8</v>
      </c>
      <c r="F167" s="373">
        <f t="shared" si="81"/>
        <v>-91969.787999999986</v>
      </c>
      <c r="G167" s="373">
        <f t="shared" si="82"/>
        <v>157393.788</v>
      </c>
      <c r="H167" s="374">
        <f t="shared" si="83"/>
        <v>-0.58432921126467829</v>
      </c>
      <c r="I167" s="373"/>
    </row>
    <row r="168" spans="2:9" x14ac:dyDescent="0.25">
      <c r="B168" s="636">
        <v>42426</v>
      </c>
      <c r="C168" s="372">
        <v>6678</v>
      </c>
      <c r="D168" s="637">
        <v>21.75</v>
      </c>
      <c r="E168" s="373">
        <v>8.1</v>
      </c>
      <c r="F168" s="373">
        <f t="shared" si="81"/>
        <v>-91154.7</v>
      </c>
      <c r="G168" s="373">
        <f t="shared" si="82"/>
        <v>145246.5</v>
      </c>
      <c r="H168" s="374">
        <f t="shared" si="83"/>
        <v>-0.62758620689655176</v>
      </c>
      <c r="I168" s="373"/>
    </row>
    <row r="169" spans="2:9" x14ac:dyDescent="0.25">
      <c r="B169" s="636">
        <v>42426</v>
      </c>
      <c r="C169" s="372">
        <v>8678</v>
      </c>
      <c r="D169" s="637">
        <v>18.568999999999999</v>
      </c>
      <c r="E169" s="373">
        <v>7.94</v>
      </c>
      <c r="F169" s="373">
        <f t="shared" si="81"/>
        <v>-92238.461999999985</v>
      </c>
      <c r="G169" s="373">
        <f t="shared" si="82"/>
        <v>161141.78199999998</v>
      </c>
      <c r="H169" s="374">
        <f t="shared" si="83"/>
        <v>-0.57240562227368186</v>
      </c>
      <c r="I169" s="373"/>
    </row>
    <row r="170" spans="2:9" x14ac:dyDescent="0.25">
      <c r="B170" s="636">
        <v>42429</v>
      </c>
      <c r="C170" s="372">
        <v>7678</v>
      </c>
      <c r="D170" s="637">
        <v>19.876000000000001</v>
      </c>
      <c r="E170" s="373">
        <v>8.2100000000000009</v>
      </c>
      <c r="F170" s="373">
        <f t="shared" si="81"/>
        <v>-89571.54800000001</v>
      </c>
      <c r="G170" s="373">
        <f t="shared" si="82"/>
        <v>152607.92800000001</v>
      </c>
      <c r="H170" s="374">
        <f t="shared" si="83"/>
        <v>-0.58693902193600322</v>
      </c>
      <c r="I170" s="373"/>
    </row>
    <row r="171" spans="2:9" x14ac:dyDescent="0.25">
      <c r="B171" s="636">
        <v>42429</v>
      </c>
      <c r="C171" s="372">
        <v>9678</v>
      </c>
      <c r="D171" s="637">
        <v>17.463000000000001</v>
      </c>
      <c r="E171" s="373">
        <v>8.2100000000000009</v>
      </c>
      <c r="F171" s="373">
        <f t="shared" si="81"/>
        <v>-89550.534</v>
      </c>
      <c r="G171" s="373">
        <f t="shared" si="82"/>
        <v>169006.91400000002</v>
      </c>
      <c r="H171" s="374">
        <f t="shared" si="83"/>
        <v>-0.5298631392086125</v>
      </c>
      <c r="I171" s="373"/>
    </row>
    <row r="172" spans="2:9" x14ac:dyDescent="0.25">
      <c r="B172" s="636">
        <v>42429</v>
      </c>
      <c r="C172" s="372">
        <v>9178</v>
      </c>
      <c r="D172" s="637">
        <v>17.981000000000002</v>
      </c>
      <c r="E172" s="373">
        <v>8.2100000000000009</v>
      </c>
      <c r="F172" s="373">
        <f t="shared" si="81"/>
        <v>-89678.238000000012</v>
      </c>
      <c r="G172" s="373">
        <f t="shared" si="82"/>
        <v>165029.61800000002</v>
      </c>
      <c r="H172" s="374">
        <f t="shared" si="83"/>
        <v>-0.5434069295367332</v>
      </c>
      <c r="I172" s="373"/>
    </row>
    <row r="173" spans="2:9" x14ac:dyDescent="0.25">
      <c r="B173" s="636">
        <v>42429</v>
      </c>
      <c r="C173" s="372">
        <v>9678</v>
      </c>
      <c r="D173" s="637">
        <v>17.459</v>
      </c>
      <c r="E173" s="373">
        <v>8.2100000000000009</v>
      </c>
      <c r="F173" s="373">
        <f t="shared" si="81"/>
        <v>-89511.821999999986</v>
      </c>
      <c r="G173" s="373">
        <f t="shared" si="82"/>
        <v>168968.20199999999</v>
      </c>
      <c r="H173" s="374">
        <f t="shared" si="83"/>
        <v>-0.5297554270004009</v>
      </c>
      <c r="I173" s="373"/>
    </row>
    <row r="174" spans="2:9" x14ac:dyDescent="0.25">
      <c r="B174" s="636">
        <v>42429</v>
      </c>
      <c r="C174" s="372">
        <v>9178</v>
      </c>
      <c r="D174" s="637">
        <v>17.975999999999999</v>
      </c>
      <c r="E174" s="373">
        <v>8.2100000000000009</v>
      </c>
      <c r="F174" s="373">
        <f t="shared" ref="F174:F185" si="84">C174*(E174-D174)</f>
        <v>-89632.347999999984</v>
      </c>
      <c r="G174" s="373">
        <f t="shared" ref="G174:G185" si="85">IF(C174=0, 0,D174*C174)</f>
        <v>164983.728</v>
      </c>
      <c r="H174" s="374">
        <f t="shared" ref="H174:H225" si="86">IF(C174=0, D174, (E174-D174)/D174)</f>
        <v>-0.54327992879394738</v>
      </c>
      <c r="I174" s="373" t="s">
        <v>187</v>
      </c>
    </row>
    <row r="175" spans="2:9" x14ac:dyDescent="0.25">
      <c r="B175" s="636">
        <v>42430</v>
      </c>
      <c r="C175" s="393">
        <v>10178</v>
      </c>
      <c r="D175" s="638">
        <v>16.974</v>
      </c>
      <c r="E175" s="373">
        <v>7.8</v>
      </c>
      <c r="F175" s="373">
        <f t="shared" si="84"/>
        <v>-93372.971999999994</v>
      </c>
      <c r="G175" s="373">
        <f t="shared" si="85"/>
        <v>172761.372</v>
      </c>
      <c r="H175" s="374">
        <f t="shared" si="86"/>
        <v>-0.54047366560622123</v>
      </c>
      <c r="I175" s="373"/>
    </row>
    <row r="176" spans="2:9" x14ac:dyDescent="0.25">
      <c r="B176" s="636">
        <v>42430</v>
      </c>
      <c r="C176" s="393">
        <v>9678</v>
      </c>
      <c r="D176" s="638">
        <v>17.440000000000001</v>
      </c>
      <c r="E176" s="373">
        <v>7.96</v>
      </c>
      <c r="F176" s="373">
        <f t="shared" si="84"/>
        <v>-91747.44</v>
      </c>
      <c r="G176" s="373">
        <f t="shared" si="85"/>
        <v>168784.32</v>
      </c>
      <c r="H176" s="374">
        <f t="shared" si="86"/>
        <v>-0.54357798165137616</v>
      </c>
      <c r="I176" s="373"/>
    </row>
    <row r="177" spans="2:15" x14ac:dyDescent="0.25">
      <c r="B177" s="636">
        <v>42431</v>
      </c>
      <c r="C177" s="372">
        <v>8678</v>
      </c>
      <c r="D177" s="637">
        <v>18.405999999999999</v>
      </c>
      <c r="E177" s="373">
        <v>9.1</v>
      </c>
      <c r="F177" s="373">
        <f t="shared" si="84"/>
        <v>-80757.467999999993</v>
      </c>
      <c r="G177" s="373">
        <f t="shared" si="85"/>
        <v>159727.26799999998</v>
      </c>
      <c r="H177" s="375">
        <f t="shared" si="86"/>
        <v>-0.50559600130392257</v>
      </c>
      <c r="I177" s="373"/>
    </row>
    <row r="178" spans="2:15" x14ac:dyDescent="0.25">
      <c r="B178" s="636">
        <v>42432</v>
      </c>
      <c r="C178" s="372">
        <v>9278</v>
      </c>
      <c r="D178" s="637">
        <v>17.771999999999998</v>
      </c>
      <c r="E178" s="373">
        <v>9.9700000000000006</v>
      </c>
      <c r="F178" s="373">
        <f t="shared" si="84"/>
        <v>-72386.955999999976</v>
      </c>
      <c r="G178" s="373">
        <f t="shared" si="85"/>
        <v>164888.61599999998</v>
      </c>
      <c r="H178" s="375">
        <f t="shared" si="86"/>
        <v>-0.43900517668242173</v>
      </c>
      <c r="I178" s="373"/>
      <c r="N178" s="70"/>
    </row>
    <row r="179" spans="2:15" x14ac:dyDescent="0.25">
      <c r="B179" s="636">
        <v>42433</v>
      </c>
      <c r="C179" s="372">
        <v>9278</v>
      </c>
      <c r="D179" s="637">
        <v>17.771999999999998</v>
      </c>
      <c r="E179" s="373">
        <v>11</v>
      </c>
      <c r="F179" s="373">
        <f t="shared" si="84"/>
        <v>-62830.615999999987</v>
      </c>
      <c r="G179" s="373">
        <f t="shared" si="85"/>
        <v>164888.61599999998</v>
      </c>
      <c r="H179" s="375">
        <f t="shared" si="86"/>
        <v>-0.38104884087328378</v>
      </c>
      <c r="I179" s="373"/>
    </row>
    <row r="180" spans="2:15" x14ac:dyDescent="0.25">
      <c r="B180" s="636">
        <v>42439</v>
      </c>
      <c r="C180" s="372">
        <v>9278</v>
      </c>
      <c r="D180" s="637">
        <v>17.718</v>
      </c>
      <c r="E180" s="373">
        <v>10.59</v>
      </c>
      <c r="F180" s="373">
        <f t="shared" si="84"/>
        <v>-66133.584000000003</v>
      </c>
      <c r="G180" s="373">
        <f t="shared" si="85"/>
        <v>164387.60399999999</v>
      </c>
      <c r="H180" s="375">
        <f t="shared" si="86"/>
        <v>-0.40230274297324753</v>
      </c>
      <c r="I180" s="373" t="s">
        <v>186</v>
      </c>
    </row>
    <row r="181" spans="2:15" x14ac:dyDescent="0.25">
      <c r="B181" s="636">
        <v>42440</v>
      </c>
      <c r="C181" s="372">
        <v>9278</v>
      </c>
      <c r="D181" s="637">
        <v>17.712</v>
      </c>
      <c r="E181" s="373">
        <v>11.12</v>
      </c>
      <c r="F181" s="373">
        <f t="shared" si="84"/>
        <v>-61160.576000000008</v>
      </c>
      <c r="G181" s="373">
        <f t="shared" si="85"/>
        <v>164331.93599999999</v>
      </c>
      <c r="H181" s="375">
        <f t="shared" si="86"/>
        <v>-0.37217705510388438</v>
      </c>
      <c r="I181" s="373"/>
      <c r="O181" s="2"/>
    </row>
    <row r="182" spans="2:15" x14ac:dyDescent="0.25">
      <c r="B182" s="636">
        <v>42446</v>
      </c>
      <c r="C182" s="372">
        <v>9278</v>
      </c>
      <c r="D182" s="637">
        <v>17.704999999999998</v>
      </c>
      <c r="E182" s="373">
        <v>11.45</v>
      </c>
      <c r="F182" s="373">
        <f t="shared" si="84"/>
        <v>-58033.889999999992</v>
      </c>
      <c r="G182" s="373">
        <f t="shared" si="85"/>
        <v>164266.99</v>
      </c>
      <c r="H182" s="375">
        <f t="shared" si="86"/>
        <v>-0.353290031064671</v>
      </c>
      <c r="I182" s="373"/>
    </row>
    <row r="183" spans="2:15" ht="15" customHeight="1" x14ac:dyDescent="0.25">
      <c r="B183" s="636">
        <v>42447</v>
      </c>
      <c r="C183" s="372">
        <v>7928</v>
      </c>
      <c r="D183" s="637">
        <v>18.734999999999999</v>
      </c>
      <c r="E183" s="373">
        <v>11.63</v>
      </c>
      <c r="F183" s="373">
        <f t="shared" si="84"/>
        <v>-56328.439999999988</v>
      </c>
      <c r="G183" s="373">
        <f t="shared" si="85"/>
        <v>148531.07999999999</v>
      </c>
      <c r="H183" s="375">
        <f t="shared" si="86"/>
        <v>-0.37923672271150249</v>
      </c>
      <c r="I183" s="373"/>
    </row>
    <row r="184" spans="2:15" x14ac:dyDescent="0.25">
      <c r="B184" s="636">
        <v>42450</v>
      </c>
      <c r="C184" s="372">
        <v>9278</v>
      </c>
      <c r="D184" s="637">
        <v>17.670000000000002</v>
      </c>
      <c r="E184" s="373">
        <v>11.43</v>
      </c>
      <c r="F184" s="373">
        <f t="shared" si="84"/>
        <v>-57894.720000000016</v>
      </c>
      <c r="G184" s="373">
        <f t="shared" si="85"/>
        <v>163942.26</v>
      </c>
      <c r="H184" s="374">
        <f t="shared" si="86"/>
        <v>-0.35314091680814946</v>
      </c>
      <c r="I184" s="373"/>
    </row>
    <row r="185" spans="2:15" x14ac:dyDescent="0.25">
      <c r="B185" s="636">
        <v>42451</v>
      </c>
      <c r="C185" s="372">
        <v>9628</v>
      </c>
      <c r="D185" s="637">
        <v>17.428000000000001</v>
      </c>
      <c r="E185" s="373">
        <v>11.31</v>
      </c>
      <c r="F185" s="373">
        <f t="shared" si="84"/>
        <v>-58904.104000000007</v>
      </c>
      <c r="G185" s="373">
        <f t="shared" si="85"/>
        <v>167796.78400000001</v>
      </c>
      <c r="H185" s="374">
        <f t="shared" si="86"/>
        <v>-0.35104429653431263</v>
      </c>
      <c r="I185" s="373"/>
    </row>
    <row r="186" spans="2:15" x14ac:dyDescent="0.25">
      <c r="B186" s="636">
        <v>42453</v>
      </c>
      <c r="C186" s="372">
        <v>13278</v>
      </c>
      <c r="D186" s="637">
        <v>15.5565</v>
      </c>
      <c r="E186" s="373">
        <v>10.29</v>
      </c>
      <c r="F186" s="373">
        <f t="shared" ref="F186:F225" si="87">C186*(E186-D186)</f>
        <v>-69928.587000000014</v>
      </c>
      <c r="G186" s="373">
        <f t="shared" ref="G186:G225" si="88">IF(C186=0, 0,D186*C186)</f>
        <v>206559.20699999999</v>
      </c>
      <c r="H186" s="374">
        <f t="shared" si="86"/>
        <v>-0.33854016006171056</v>
      </c>
      <c r="I186" s="373"/>
    </row>
    <row r="187" spans="2:15" x14ac:dyDescent="0.25">
      <c r="B187" s="636">
        <v>42459</v>
      </c>
      <c r="C187" s="372">
        <v>11278</v>
      </c>
      <c r="D187" s="637">
        <v>16.408899999999999</v>
      </c>
      <c r="E187" s="373">
        <v>10.53</v>
      </c>
      <c r="F187" s="373">
        <f t="shared" si="87"/>
        <v>-66302.234199999992</v>
      </c>
      <c r="G187" s="373">
        <f t="shared" si="88"/>
        <v>185059.5742</v>
      </c>
      <c r="H187" s="374">
        <f t="shared" si="86"/>
        <v>-0.35827508242478168</v>
      </c>
      <c r="I187" s="373"/>
    </row>
    <row r="188" spans="2:15" x14ac:dyDescent="0.25">
      <c r="B188" s="636">
        <v>42460</v>
      </c>
      <c r="C188" s="372">
        <v>9678</v>
      </c>
      <c r="D188" s="637">
        <v>17.311699999999998</v>
      </c>
      <c r="E188" s="373">
        <v>11.14</v>
      </c>
      <c r="F188" s="373">
        <f t="shared" si="87"/>
        <v>-59729.712599999977</v>
      </c>
      <c r="G188" s="373">
        <f t="shared" si="88"/>
        <v>167542.63259999998</v>
      </c>
      <c r="H188" s="374">
        <f t="shared" si="86"/>
        <v>-0.35650456049954643</v>
      </c>
      <c r="I188" s="373"/>
    </row>
    <row r="189" spans="2:15" x14ac:dyDescent="0.25">
      <c r="B189" s="636">
        <v>42461</v>
      </c>
      <c r="C189" s="372">
        <v>11678</v>
      </c>
      <c r="D189" s="637">
        <v>16.116</v>
      </c>
      <c r="E189" s="373">
        <v>10.53</v>
      </c>
      <c r="F189" s="373">
        <f t="shared" si="87"/>
        <v>-65233.308000000005</v>
      </c>
      <c r="G189" s="373">
        <f t="shared" si="88"/>
        <v>188202.64799999999</v>
      </c>
      <c r="H189" s="374">
        <f t="shared" si="86"/>
        <v>-0.34661206254653765</v>
      </c>
      <c r="I189" s="373"/>
    </row>
    <row r="190" spans="2:15" x14ac:dyDescent="0.25">
      <c r="B190" s="636">
        <v>42461</v>
      </c>
      <c r="C190" s="372">
        <v>9678</v>
      </c>
      <c r="D190" s="637">
        <v>17.266200000000001</v>
      </c>
      <c r="E190" s="373">
        <v>10.56</v>
      </c>
      <c r="F190" s="373">
        <f t="shared" si="87"/>
        <v>-64902.603600000009</v>
      </c>
      <c r="G190" s="373">
        <f t="shared" si="88"/>
        <v>167102.28360000002</v>
      </c>
      <c r="H190" s="374">
        <f t="shared" si="86"/>
        <v>-0.388400458699656</v>
      </c>
      <c r="I190" s="373"/>
    </row>
    <row r="191" spans="2:15" x14ac:dyDescent="0.25">
      <c r="B191" s="636">
        <v>42464</v>
      </c>
      <c r="C191" s="372">
        <v>9778</v>
      </c>
      <c r="D191" s="637">
        <v>17.196100000000001</v>
      </c>
      <c r="E191" s="373">
        <v>10.4</v>
      </c>
      <c r="F191" s="373">
        <f t="shared" si="87"/>
        <v>-66452.265800000008</v>
      </c>
      <c r="G191" s="373">
        <f t="shared" si="88"/>
        <v>168143.46580000001</v>
      </c>
      <c r="H191" s="374">
        <f t="shared" si="86"/>
        <v>-0.3952117049796175</v>
      </c>
      <c r="I191" s="373"/>
    </row>
    <row r="192" spans="2:15" x14ac:dyDescent="0.25">
      <c r="B192" s="636">
        <v>42465</v>
      </c>
      <c r="C192" s="372">
        <v>9678</v>
      </c>
      <c r="D192" s="637">
        <v>17.262699999999999</v>
      </c>
      <c r="E192" s="373">
        <v>10.63</v>
      </c>
      <c r="F192" s="373">
        <f t="shared" si="87"/>
        <v>-64191.270599999982</v>
      </c>
      <c r="G192" s="373">
        <f t="shared" si="88"/>
        <v>167068.4106</v>
      </c>
      <c r="H192" s="374">
        <f t="shared" si="86"/>
        <v>-0.38422147172806098</v>
      </c>
      <c r="I192" s="373"/>
    </row>
    <row r="193" spans="2:9" x14ac:dyDescent="0.25">
      <c r="B193" s="636">
        <v>42469</v>
      </c>
      <c r="C193" s="372">
        <v>8678</v>
      </c>
      <c r="D193" s="637">
        <v>17.895700000000001</v>
      </c>
      <c r="E193" s="373">
        <v>11.78</v>
      </c>
      <c r="F193" s="373">
        <f t="shared" si="87"/>
        <v>-53072.044600000016</v>
      </c>
      <c r="G193" s="373">
        <f t="shared" si="88"/>
        <v>155298.88460000002</v>
      </c>
      <c r="H193" s="374">
        <f t="shared" si="86"/>
        <v>-0.34174131215878684</v>
      </c>
      <c r="I193" s="373"/>
    </row>
    <row r="194" spans="2:9" x14ac:dyDescent="0.25">
      <c r="B194" s="636">
        <v>42471</v>
      </c>
      <c r="C194" s="372">
        <v>9678</v>
      </c>
      <c r="D194" s="637">
        <v>17.2514</v>
      </c>
      <c r="E194" s="373">
        <v>11.67</v>
      </c>
      <c r="F194" s="373">
        <f t="shared" si="87"/>
        <v>-54016.789200000007</v>
      </c>
      <c r="G194" s="373">
        <f t="shared" si="88"/>
        <v>166959.04920000001</v>
      </c>
      <c r="H194" s="374">
        <f t="shared" si="86"/>
        <v>-0.32353316252593994</v>
      </c>
      <c r="I194" s="373"/>
    </row>
    <row r="195" spans="2:9" x14ac:dyDescent="0.25">
      <c r="B195" s="636">
        <v>42472</v>
      </c>
      <c r="C195" s="372">
        <v>8288</v>
      </c>
      <c r="D195" s="637">
        <v>17.96</v>
      </c>
      <c r="E195" s="373">
        <v>13.05</v>
      </c>
      <c r="F195" s="373">
        <f t="shared" si="87"/>
        <v>-40694.080000000002</v>
      </c>
      <c r="G195" s="373">
        <f t="shared" si="88"/>
        <v>148852.48000000001</v>
      </c>
      <c r="H195" s="374">
        <f t="shared" si="86"/>
        <v>-0.27338530066815142</v>
      </c>
      <c r="I195" s="373"/>
    </row>
    <row r="196" spans="2:9" x14ac:dyDescent="0.25">
      <c r="B196" s="636">
        <v>42473</v>
      </c>
      <c r="C196" s="372">
        <v>9258</v>
      </c>
      <c r="D196" s="637">
        <v>17.415800000000001</v>
      </c>
      <c r="E196" s="373">
        <v>12.92</v>
      </c>
      <c r="F196" s="373">
        <f t="shared" si="87"/>
        <v>-41622.116400000006</v>
      </c>
      <c r="G196" s="373">
        <f t="shared" si="88"/>
        <v>161235.47640000001</v>
      </c>
      <c r="H196" s="374">
        <f t="shared" si="86"/>
        <v>-0.2581449029042594</v>
      </c>
      <c r="I196" s="373"/>
    </row>
    <row r="197" spans="2:9" x14ac:dyDescent="0.25">
      <c r="B197" s="636">
        <v>42474</v>
      </c>
      <c r="C197" s="372">
        <v>9678</v>
      </c>
      <c r="D197" s="637">
        <v>17.2135</v>
      </c>
      <c r="E197" s="373">
        <v>13.11</v>
      </c>
      <c r="F197" s="373">
        <f t="shared" si="87"/>
        <v>-39713.673000000003</v>
      </c>
      <c r="G197" s="373">
        <f t="shared" si="88"/>
        <v>166592.253</v>
      </c>
      <c r="H197" s="374">
        <f t="shared" si="86"/>
        <v>-0.23838847416272113</v>
      </c>
      <c r="I197" s="373"/>
    </row>
    <row r="198" spans="2:9" x14ac:dyDescent="0.25">
      <c r="B198" s="636">
        <v>42474</v>
      </c>
      <c r="C198" s="372">
        <v>9178</v>
      </c>
      <c r="D198" s="637">
        <v>17.433299999999999</v>
      </c>
      <c r="E198" s="373">
        <v>13.11</v>
      </c>
      <c r="F198" s="373">
        <f t="shared" si="87"/>
        <v>-39679.2474</v>
      </c>
      <c r="G198" s="373">
        <f t="shared" si="88"/>
        <v>160002.82739999998</v>
      </c>
      <c r="H198" s="374">
        <f t="shared" si="86"/>
        <v>-0.24799091394056202</v>
      </c>
      <c r="I198" s="373"/>
    </row>
    <row r="199" spans="2:9" x14ac:dyDescent="0.25">
      <c r="B199" s="636">
        <v>42475</v>
      </c>
      <c r="C199" s="372">
        <v>9678</v>
      </c>
      <c r="D199" s="637">
        <v>17.205100000000002</v>
      </c>
      <c r="E199" s="373">
        <v>13.01</v>
      </c>
      <c r="F199" s="373">
        <f t="shared" si="87"/>
        <v>-40600.177800000019</v>
      </c>
      <c r="G199" s="373">
        <f t="shared" si="88"/>
        <v>166510.9578</v>
      </c>
      <c r="H199" s="374">
        <f t="shared" si="86"/>
        <v>-0.24382886469709572</v>
      </c>
      <c r="I199" s="373"/>
    </row>
    <row r="200" spans="2:9" x14ac:dyDescent="0.25">
      <c r="B200" s="636">
        <v>42478</v>
      </c>
      <c r="C200" s="372">
        <v>9178</v>
      </c>
      <c r="D200" s="637">
        <v>17.412400000000002</v>
      </c>
      <c r="E200" s="373">
        <v>13.36</v>
      </c>
      <c r="F200" s="373">
        <f t="shared" si="87"/>
        <v>-37192.92720000002</v>
      </c>
      <c r="G200" s="373">
        <f t="shared" si="88"/>
        <v>159811.00720000002</v>
      </c>
      <c r="H200" s="374">
        <f t="shared" si="86"/>
        <v>-0.232730697663734</v>
      </c>
      <c r="I200" s="373"/>
    </row>
    <row r="201" spans="2:9" x14ac:dyDescent="0.25">
      <c r="B201" s="636">
        <v>42484</v>
      </c>
      <c r="C201" s="393">
        <v>9178</v>
      </c>
      <c r="D201" s="638">
        <v>17.412400000000002</v>
      </c>
      <c r="E201" s="373">
        <v>14.34</v>
      </c>
      <c r="F201" s="373">
        <f t="shared" si="87"/>
        <v>-28198.487200000018</v>
      </c>
      <c r="G201" s="373">
        <f t="shared" si="88"/>
        <v>159811.00720000002</v>
      </c>
      <c r="H201" s="374">
        <f t="shared" si="86"/>
        <v>-0.17644896740254082</v>
      </c>
      <c r="I201" s="373"/>
    </row>
    <row r="202" spans="2:9" x14ac:dyDescent="0.25">
      <c r="B202" s="636">
        <v>42485</v>
      </c>
      <c r="C202" s="393">
        <v>9678</v>
      </c>
      <c r="D202" s="638">
        <v>17.233499999999999</v>
      </c>
      <c r="E202" s="373">
        <v>13.83</v>
      </c>
      <c r="F202" s="373">
        <f t="shared" si="87"/>
        <v>-32939.072999999997</v>
      </c>
      <c r="G202" s="373">
        <f t="shared" si="88"/>
        <v>166785.81299999999</v>
      </c>
      <c r="H202" s="374">
        <f t="shared" si="86"/>
        <v>-0.19749325441726867</v>
      </c>
      <c r="I202" s="373"/>
    </row>
    <row r="203" spans="2:9" x14ac:dyDescent="0.25">
      <c r="B203" s="636">
        <v>42486</v>
      </c>
      <c r="C203" s="372">
        <v>9178</v>
      </c>
      <c r="D203" s="637">
        <v>17.390599999999999</v>
      </c>
      <c r="E203" s="373">
        <v>14.44</v>
      </c>
      <c r="F203" s="373">
        <f t="shared" si="87"/>
        <v>-27080.606799999998</v>
      </c>
      <c r="G203" s="373">
        <f t="shared" si="88"/>
        <v>159610.92679999999</v>
      </c>
      <c r="H203" s="375">
        <f t="shared" si="86"/>
        <v>-0.16966637148804525</v>
      </c>
      <c r="I203" s="373"/>
    </row>
    <row r="204" spans="2:9" ht="15" customHeight="1" x14ac:dyDescent="0.25">
      <c r="B204" s="636">
        <v>42487</v>
      </c>
      <c r="C204" s="372">
        <v>9178</v>
      </c>
      <c r="D204" s="637">
        <v>17.376300000000001</v>
      </c>
      <c r="E204" s="373">
        <v>14.84</v>
      </c>
      <c r="F204" s="373">
        <f t="shared" si="87"/>
        <v>-23278.161400000005</v>
      </c>
      <c r="G204" s="373">
        <f t="shared" si="88"/>
        <v>159479.6814</v>
      </c>
      <c r="H204" s="375">
        <f t="shared" si="86"/>
        <v>-0.14596317973331496</v>
      </c>
      <c r="I204" s="373"/>
    </row>
    <row r="205" spans="2:9" x14ac:dyDescent="0.25">
      <c r="B205" s="636">
        <v>42488</v>
      </c>
      <c r="C205" s="372">
        <v>9678</v>
      </c>
      <c r="D205" s="637">
        <v>17.2287</v>
      </c>
      <c r="E205" s="373">
        <v>14.35</v>
      </c>
      <c r="F205" s="373">
        <f t="shared" si="87"/>
        <v>-27860.058600000004</v>
      </c>
      <c r="G205" s="373">
        <f t="shared" si="88"/>
        <v>166739.35860000001</v>
      </c>
      <c r="H205" s="375">
        <f t="shared" si="86"/>
        <v>-0.16708747612994598</v>
      </c>
      <c r="I205" s="373"/>
    </row>
    <row r="206" spans="2:9" x14ac:dyDescent="0.25">
      <c r="B206" s="636">
        <v>42489</v>
      </c>
      <c r="C206" s="372">
        <v>9678</v>
      </c>
      <c r="D206" s="637">
        <v>17.179200000000002</v>
      </c>
      <c r="E206" s="373">
        <v>14.09</v>
      </c>
      <c r="F206" s="373">
        <f t="shared" si="87"/>
        <v>-29897.277600000016</v>
      </c>
      <c r="G206" s="373">
        <f t="shared" si="88"/>
        <v>166260.29760000002</v>
      </c>
      <c r="H206" s="375">
        <f t="shared" si="86"/>
        <v>-0.17982211045916</v>
      </c>
      <c r="I206" s="373"/>
    </row>
    <row r="207" spans="2:9" x14ac:dyDescent="0.25">
      <c r="B207" s="636">
        <v>42492</v>
      </c>
      <c r="C207" s="372">
        <v>9678</v>
      </c>
      <c r="D207" s="637">
        <v>17.136399999999998</v>
      </c>
      <c r="E207" s="373">
        <v>13.55</v>
      </c>
      <c r="F207" s="373">
        <f t="shared" si="87"/>
        <v>-34709.179199999977</v>
      </c>
      <c r="G207" s="373">
        <f t="shared" si="88"/>
        <v>165846.07919999998</v>
      </c>
      <c r="H207" s="375">
        <f t="shared" si="86"/>
        <v>-0.20928549753740563</v>
      </c>
      <c r="I207" s="373"/>
    </row>
    <row r="208" spans="2:9" x14ac:dyDescent="0.25">
      <c r="B208" s="636">
        <v>42493</v>
      </c>
      <c r="C208" s="372">
        <v>9678</v>
      </c>
      <c r="D208" s="637">
        <v>17.1221</v>
      </c>
      <c r="E208" s="373">
        <v>12.79</v>
      </c>
      <c r="F208" s="373">
        <f t="shared" si="87"/>
        <v>-41926.063800000004</v>
      </c>
      <c r="G208" s="373">
        <f t="shared" si="88"/>
        <v>165707.6838</v>
      </c>
      <c r="H208" s="375">
        <f t="shared" si="86"/>
        <v>-0.25301218892542388</v>
      </c>
      <c r="I208" s="373"/>
    </row>
    <row r="209" spans="2:16" x14ac:dyDescent="0.25">
      <c r="B209" s="636">
        <v>42494</v>
      </c>
      <c r="C209" s="372">
        <v>11678</v>
      </c>
      <c r="D209" s="637">
        <v>16.316800000000001</v>
      </c>
      <c r="E209" s="373">
        <v>12.17</v>
      </c>
      <c r="F209" s="373">
        <f t="shared" si="87"/>
        <v>-48426.330400000006</v>
      </c>
      <c r="G209" s="373">
        <f t="shared" si="88"/>
        <v>190547.59040000002</v>
      </c>
      <c r="H209" s="375">
        <f t="shared" si="86"/>
        <v>-0.25414296920964896</v>
      </c>
      <c r="I209" s="373"/>
    </row>
    <row r="210" spans="2:16" x14ac:dyDescent="0.25">
      <c r="B210" s="636">
        <v>42495</v>
      </c>
      <c r="C210" s="372">
        <v>9678</v>
      </c>
      <c r="D210" s="637">
        <v>17.0684</v>
      </c>
      <c r="E210" s="373">
        <v>12.07</v>
      </c>
      <c r="F210" s="373">
        <f t="shared" si="87"/>
        <v>-48374.515200000002</v>
      </c>
      <c r="G210" s="373">
        <f t="shared" si="88"/>
        <v>165187.97520000002</v>
      </c>
      <c r="H210" s="374">
        <f t="shared" si="86"/>
        <v>-0.29284525790349419</v>
      </c>
      <c r="I210" s="373"/>
    </row>
    <row r="211" spans="2:16" x14ac:dyDescent="0.25">
      <c r="B211" s="636">
        <v>42499</v>
      </c>
      <c r="C211" s="372">
        <v>10678</v>
      </c>
      <c r="D211" s="637">
        <v>16.537600000000001</v>
      </c>
      <c r="E211" s="373">
        <v>11.44</v>
      </c>
      <c r="F211" s="373">
        <f t="shared" si="87"/>
        <v>-54432.172800000015</v>
      </c>
      <c r="G211" s="373">
        <f t="shared" si="88"/>
        <v>176588.49280000001</v>
      </c>
      <c r="H211" s="374">
        <f t="shared" si="86"/>
        <v>-0.30824303405572762</v>
      </c>
      <c r="I211" s="373"/>
    </row>
    <row r="212" spans="2:16" x14ac:dyDescent="0.25">
      <c r="B212" s="636">
        <v>42500</v>
      </c>
      <c r="C212" s="372">
        <v>9678</v>
      </c>
      <c r="D212" s="637">
        <v>17.042100000000001</v>
      </c>
      <c r="E212" s="373">
        <v>11.94</v>
      </c>
      <c r="F212" s="373">
        <f t="shared" si="87"/>
        <v>-49378.123800000016</v>
      </c>
      <c r="G212" s="373">
        <f t="shared" si="88"/>
        <v>164933.44380000001</v>
      </c>
      <c r="H212" s="374">
        <f t="shared" si="86"/>
        <v>-0.2993821184009014</v>
      </c>
      <c r="I212" s="373"/>
    </row>
    <row r="213" spans="2:16" ht="15" customHeight="1" x14ac:dyDescent="0.25">
      <c r="B213" s="636">
        <v>42502</v>
      </c>
      <c r="C213" s="372">
        <v>10678</v>
      </c>
      <c r="D213" s="637">
        <v>16.601800000000001</v>
      </c>
      <c r="E213" s="373">
        <v>12.33</v>
      </c>
      <c r="F213" s="373">
        <f t="shared" si="87"/>
        <v>-45614.280400000011</v>
      </c>
      <c r="G213" s="373">
        <f t="shared" si="88"/>
        <v>177274.02040000001</v>
      </c>
      <c r="H213" s="374">
        <f t="shared" si="86"/>
        <v>-0.25730944837306802</v>
      </c>
      <c r="I213" s="373"/>
    </row>
    <row r="214" spans="2:16" ht="15" customHeight="1" x14ac:dyDescent="0.25">
      <c r="B214" s="636">
        <v>42502</v>
      </c>
      <c r="C214" s="372">
        <v>9678</v>
      </c>
      <c r="D214" s="637">
        <v>17.0334</v>
      </c>
      <c r="E214" s="373">
        <v>12.33</v>
      </c>
      <c r="F214" s="373">
        <f t="shared" si="87"/>
        <v>-45519.5052</v>
      </c>
      <c r="G214" s="373">
        <f t="shared" si="88"/>
        <v>164849.2452</v>
      </c>
      <c r="H214" s="374">
        <f t="shared" si="86"/>
        <v>-0.27612807777660364</v>
      </c>
      <c r="I214" s="373"/>
    </row>
    <row r="215" spans="2:16" x14ac:dyDescent="0.25">
      <c r="B215" s="636">
        <v>42503</v>
      </c>
      <c r="C215" s="372">
        <v>9678</v>
      </c>
      <c r="D215" s="637">
        <v>17.029299999999999</v>
      </c>
      <c r="E215" s="373">
        <v>12.3</v>
      </c>
      <c r="F215" s="373">
        <f t="shared" si="87"/>
        <v>-45770.165399999983</v>
      </c>
      <c r="G215" s="373">
        <f t="shared" si="88"/>
        <v>164809.56539999999</v>
      </c>
      <c r="H215" s="374">
        <f t="shared" si="86"/>
        <v>-0.27771546687180321</v>
      </c>
      <c r="I215" s="373"/>
    </row>
    <row r="216" spans="2:16" x14ac:dyDescent="0.25">
      <c r="B216" s="636">
        <v>42506</v>
      </c>
      <c r="C216" s="372">
        <v>9678</v>
      </c>
      <c r="D216" s="637">
        <v>17.027699999999999</v>
      </c>
      <c r="E216" s="373">
        <v>12.78</v>
      </c>
      <c r="F216" s="373">
        <f t="shared" si="87"/>
        <v>-41109.240599999997</v>
      </c>
      <c r="G216" s="373">
        <f t="shared" si="88"/>
        <v>164794.08059999999</v>
      </c>
      <c r="H216" s="374">
        <f t="shared" si="86"/>
        <v>-0.24945823569830336</v>
      </c>
      <c r="I216" s="373"/>
    </row>
    <row r="217" spans="2:16" x14ac:dyDescent="0.25">
      <c r="B217" s="636">
        <v>42513</v>
      </c>
      <c r="C217" s="372">
        <v>9178</v>
      </c>
      <c r="D217" s="637">
        <v>17.244399999999999</v>
      </c>
      <c r="E217" s="373">
        <v>13.19</v>
      </c>
      <c r="F217" s="373">
        <f t="shared" si="87"/>
        <v>-37211.283199999991</v>
      </c>
      <c r="G217" s="373">
        <f t="shared" si="88"/>
        <v>158269.10319999998</v>
      </c>
      <c r="H217" s="374">
        <f t="shared" si="86"/>
        <v>-0.23511400802579385</v>
      </c>
      <c r="I217" s="373"/>
    </row>
    <row r="218" spans="2:16" x14ac:dyDescent="0.25">
      <c r="B218" s="636">
        <v>42514</v>
      </c>
      <c r="C218" s="372">
        <v>9678</v>
      </c>
      <c r="D218" s="637">
        <v>17.026</v>
      </c>
      <c r="E218" s="373">
        <v>13.02</v>
      </c>
      <c r="F218" s="373">
        <f t="shared" si="87"/>
        <v>-38770.067999999999</v>
      </c>
      <c r="G218" s="373">
        <f t="shared" si="88"/>
        <v>164777.628</v>
      </c>
      <c r="H218" s="374">
        <f t="shared" si="86"/>
        <v>-0.23528720779983556</v>
      </c>
      <c r="I218" s="373"/>
    </row>
    <row r="219" spans="2:16" x14ac:dyDescent="0.25">
      <c r="B219" s="636">
        <v>42515</v>
      </c>
      <c r="C219" s="372">
        <v>9178</v>
      </c>
      <c r="D219" s="637">
        <v>17.206800000000001</v>
      </c>
      <c r="E219" s="373">
        <v>13.54</v>
      </c>
      <c r="F219" s="373">
        <f t="shared" si="87"/>
        <v>-33653.890400000018</v>
      </c>
      <c r="G219" s="373">
        <f t="shared" si="88"/>
        <v>157924.0104</v>
      </c>
      <c r="H219" s="374">
        <f t="shared" si="86"/>
        <v>-0.21310179696399109</v>
      </c>
      <c r="I219" s="373"/>
    </row>
    <row r="220" spans="2:16" x14ac:dyDescent="0.25">
      <c r="B220" s="636">
        <v>42516</v>
      </c>
      <c r="C220" s="372">
        <v>9678</v>
      </c>
      <c r="D220" s="637">
        <v>17.003799999999998</v>
      </c>
      <c r="E220" s="373">
        <v>13.17</v>
      </c>
      <c r="F220" s="373">
        <f t="shared" si="87"/>
        <v>-37103.516399999986</v>
      </c>
      <c r="G220" s="373">
        <f t="shared" si="88"/>
        <v>164562.77639999997</v>
      </c>
      <c r="H220" s="374">
        <f t="shared" si="86"/>
        <v>-0.22546724849739463</v>
      </c>
      <c r="I220" s="373"/>
    </row>
    <row r="221" spans="2:16" x14ac:dyDescent="0.25">
      <c r="B221" s="636">
        <v>42517</v>
      </c>
      <c r="C221" s="372">
        <v>9678</v>
      </c>
      <c r="D221" s="637">
        <v>16.999700000000001</v>
      </c>
      <c r="E221" s="373">
        <v>12.9</v>
      </c>
      <c r="F221" s="373">
        <f t="shared" si="87"/>
        <v>-39676.8966</v>
      </c>
      <c r="G221" s="373">
        <f t="shared" si="88"/>
        <v>164523.09660000002</v>
      </c>
      <c r="H221" s="374">
        <f t="shared" si="86"/>
        <v>-0.2411630793484591</v>
      </c>
      <c r="I221" s="373"/>
      <c r="P221" s="70"/>
    </row>
    <row r="222" spans="2:16" x14ac:dyDescent="0.25">
      <c r="B222" s="636">
        <v>42525</v>
      </c>
      <c r="C222" s="372">
        <v>9678</v>
      </c>
      <c r="D222" s="637">
        <v>16.9956</v>
      </c>
      <c r="E222" s="373">
        <v>13.32</v>
      </c>
      <c r="F222" s="373">
        <f t="shared" si="87"/>
        <v>-35572.456799999993</v>
      </c>
      <c r="G222" s="373">
        <f t="shared" si="88"/>
        <v>164483.41680000001</v>
      </c>
      <c r="H222" s="374">
        <f t="shared" si="86"/>
        <v>-0.21626773988561743</v>
      </c>
      <c r="I222" s="373"/>
      <c r="P222" s="70"/>
    </row>
    <row r="223" spans="2:16" x14ac:dyDescent="0.25">
      <c r="B223" s="636">
        <v>42527</v>
      </c>
      <c r="C223" s="372">
        <v>8178</v>
      </c>
      <c r="D223" s="637">
        <v>17.568999999999999</v>
      </c>
      <c r="E223" s="373">
        <v>13.96</v>
      </c>
      <c r="F223" s="373">
        <f t="shared" si="87"/>
        <v>-29514.401999999984</v>
      </c>
      <c r="G223" s="373">
        <f t="shared" si="88"/>
        <v>143679.28200000001</v>
      </c>
      <c r="H223" s="374">
        <f t="shared" si="86"/>
        <v>-0.20541863509590746</v>
      </c>
      <c r="I223" s="373"/>
    </row>
    <row r="224" spans="2:16" x14ac:dyDescent="0.25">
      <c r="B224" s="636">
        <v>42528</v>
      </c>
      <c r="C224" s="372">
        <v>7678</v>
      </c>
      <c r="D224" s="637">
        <v>17.759599999999999</v>
      </c>
      <c r="E224" s="373">
        <v>14.62</v>
      </c>
      <c r="F224" s="373">
        <f t="shared" si="87"/>
        <v>-24105.848799999996</v>
      </c>
      <c r="G224" s="373">
        <f t="shared" si="88"/>
        <v>136358.20879999999</v>
      </c>
      <c r="H224" s="374">
        <f t="shared" si="86"/>
        <v>-0.17678326088425414</v>
      </c>
      <c r="I224" s="373"/>
    </row>
    <row r="225" spans="2:17" x14ac:dyDescent="0.25">
      <c r="B225" s="636">
        <v>42529</v>
      </c>
      <c r="C225" s="372">
        <v>8178</v>
      </c>
      <c r="D225" s="637">
        <v>17.5654</v>
      </c>
      <c r="E225" s="373">
        <v>14.53</v>
      </c>
      <c r="F225" s="373">
        <f t="shared" si="87"/>
        <v>-24823.50120000001</v>
      </c>
      <c r="G225" s="373">
        <f t="shared" si="88"/>
        <v>143649.8412</v>
      </c>
      <c r="H225" s="374">
        <f t="shared" si="86"/>
        <v>-0.17280562924840887</v>
      </c>
      <c r="I225" s="373"/>
    </row>
    <row r="226" spans="2:17" x14ac:dyDescent="0.25">
      <c r="B226" s="636">
        <v>42531</v>
      </c>
      <c r="C226" s="372">
        <v>8978</v>
      </c>
      <c r="D226" s="637">
        <v>17.1751</v>
      </c>
      <c r="E226" s="373">
        <v>13.42</v>
      </c>
      <c r="F226" s="373">
        <f t="shared" ref="F226:F234" si="89">C226*(E226-D226)</f>
        <v>-33713.287800000006</v>
      </c>
      <c r="G226" s="373">
        <f t="shared" ref="G226:G234" si="90">IF(C226=0, 0,D226*C226)</f>
        <v>154198.0478</v>
      </c>
      <c r="H226" s="374">
        <f t="shared" ref="H226:H234" si="91">IF(C226=0, D226, (E226-D226)/D226)</f>
        <v>-0.21863628159370255</v>
      </c>
      <c r="I226" s="373"/>
    </row>
    <row r="227" spans="2:17" x14ac:dyDescent="0.25">
      <c r="B227" s="636">
        <v>42531</v>
      </c>
      <c r="C227" s="393">
        <v>9278</v>
      </c>
      <c r="D227" s="638">
        <v>17.1052</v>
      </c>
      <c r="E227" s="373">
        <v>13.42</v>
      </c>
      <c r="F227" s="373">
        <f t="shared" si="89"/>
        <v>-34191.285600000003</v>
      </c>
      <c r="G227" s="373">
        <f t="shared" si="90"/>
        <v>158702.04560000001</v>
      </c>
      <c r="H227" s="374">
        <f t="shared" si="91"/>
        <v>-0.21544325702125669</v>
      </c>
      <c r="I227" s="373"/>
      <c r="N227" s="70"/>
    </row>
    <row r="228" spans="2:17" ht="15" customHeight="1" x14ac:dyDescent="0.25">
      <c r="B228" s="636">
        <v>42532</v>
      </c>
      <c r="C228" s="372">
        <v>9278</v>
      </c>
      <c r="D228" s="637">
        <v>17.053000000000001</v>
      </c>
      <c r="E228" s="373">
        <v>13.42</v>
      </c>
      <c r="F228" s="373">
        <f t="shared" si="89"/>
        <v>-33706.974000000009</v>
      </c>
      <c r="G228" s="373">
        <f t="shared" si="90"/>
        <v>158217.734</v>
      </c>
      <c r="H228" s="374">
        <f t="shared" si="91"/>
        <v>-0.21304169354365804</v>
      </c>
      <c r="I228" s="373" t="s">
        <v>183</v>
      </c>
    </row>
    <row r="229" spans="2:17" ht="18.75" customHeight="1" x14ac:dyDescent="0.25">
      <c r="B229" s="636">
        <v>42535</v>
      </c>
      <c r="C229" s="372">
        <v>9678</v>
      </c>
      <c r="D229" s="637">
        <v>16.879300000000001</v>
      </c>
      <c r="E229" s="373">
        <v>13.23</v>
      </c>
      <c r="F229" s="373">
        <f t="shared" si="89"/>
        <v>-35317.9254</v>
      </c>
      <c r="G229" s="373">
        <f t="shared" si="90"/>
        <v>163357.86540000001</v>
      </c>
      <c r="H229" s="374">
        <f t="shared" si="91"/>
        <v>-0.21619972392220058</v>
      </c>
      <c r="I229" s="373" t="s">
        <v>220</v>
      </c>
    </row>
    <row r="230" spans="2:17" x14ac:dyDescent="0.25">
      <c r="B230" s="636">
        <v>42536</v>
      </c>
      <c r="C230" s="372">
        <v>9278</v>
      </c>
      <c r="D230" s="637">
        <v>17.027999999999999</v>
      </c>
      <c r="E230" s="373">
        <v>13.06</v>
      </c>
      <c r="F230" s="373">
        <f t="shared" si="89"/>
        <v>-36815.103999999985</v>
      </c>
      <c r="G230" s="373">
        <f t="shared" si="90"/>
        <v>157985.78399999999</v>
      </c>
      <c r="H230" s="374">
        <f t="shared" si="91"/>
        <v>-0.23302795395818643</v>
      </c>
      <c r="I230" s="373"/>
    </row>
    <row r="231" spans="2:17" x14ac:dyDescent="0.25">
      <c r="B231" s="636">
        <v>42537</v>
      </c>
      <c r="C231" s="393">
        <v>9278</v>
      </c>
      <c r="D231" s="638">
        <v>17.0168</v>
      </c>
      <c r="E231" s="373">
        <v>12.67</v>
      </c>
      <c r="F231" s="373">
        <f t="shared" si="89"/>
        <v>-40329.610399999998</v>
      </c>
      <c r="G231" s="373">
        <f t="shared" si="90"/>
        <v>157881.87039999999</v>
      </c>
      <c r="H231" s="374">
        <f t="shared" si="91"/>
        <v>-0.25544168116214566</v>
      </c>
      <c r="I231" s="373"/>
    </row>
    <row r="232" spans="2:17" x14ac:dyDescent="0.25">
      <c r="B232" s="636">
        <v>42538</v>
      </c>
      <c r="C232" s="393">
        <v>9278</v>
      </c>
      <c r="D232" s="638">
        <v>17.0061</v>
      </c>
      <c r="E232" s="373">
        <v>13.16</v>
      </c>
      <c r="F232" s="373">
        <f t="shared" si="89"/>
        <v>-35684.1158</v>
      </c>
      <c r="G232" s="373">
        <f t="shared" si="90"/>
        <v>157782.59580000001</v>
      </c>
      <c r="H232" s="374">
        <f t="shared" si="91"/>
        <v>-0.2261600249322302</v>
      </c>
      <c r="I232" s="373"/>
    </row>
    <row r="233" spans="2:17" x14ac:dyDescent="0.25">
      <c r="B233" s="636">
        <v>42541</v>
      </c>
      <c r="C233" s="372">
        <v>7678</v>
      </c>
      <c r="D233" s="637">
        <v>17.568000000000001</v>
      </c>
      <c r="E233" s="373">
        <v>14.48</v>
      </c>
      <c r="F233" s="373">
        <f t="shared" si="89"/>
        <v>-23709.664000000008</v>
      </c>
      <c r="G233" s="373">
        <f t="shared" si="90"/>
        <v>134887.10400000002</v>
      </c>
      <c r="H233" s="375">
        <f t="shared" si="91"/>
        <v>-0.17577413479052828</v>
      </c>
      <c r="I233" s="373"/>
      <c r="P233" s="1"/>
    </row>
    <row r="234" spans="2:17" x14ac:dyDescent="0.25">
      <c r="B234" s="636">
        <v>42542</v>
      </c>
      <c r="C234" s="372">
        <v>6800</v>
      </c>
      <c r="D234" s="637">
        <v>17.892099999999999</v>
      </c>
      <c r="E234" s="373">
        <v>15.09</v>
      </c>
      <c r="F234" s="373">
        <f t="shared" si="89"/>
        <v>-19054.279999999995</v>
      </c>
      <c r="G234" s="373">
        <f t="shared" si="90"/>
        <v>121666.28</v>
      </c>
      <c r="H234" s="375">
        <f t="shared" si="91"/>
        <v>-0.15661101827063337</v>
      </c>
      <c r="I234" s="373"/>
      <c r="Q234" s="70"/>
    </row>
    <row r="235" spans="2:17" x14ac:dyDescent="0.25">
      <c r="B235" s="636">
        <v>42543</v>
      </c>
      <c r="C235" s="372">
        <v>7300</v>
      </c>
      <c r="D235" s="637">
        <v>17.6769</v>
      </c>
      <c r="E235" s="373">
        <v>14.75</v>
      </c>
      <c r="F235" s="373">
        <f t="shared" ref="F235:F243" si="92">C235*(E235-D235)</f>
        <v>-21366.37</v>
      </c>
      <c r="G235" s="373">
        <f t="shared" ref="G235:G243" si="93">IF(C235=0, 0,D235*C235)</f>
        <v>129041.37</v>
      </c>
      <c r="H235" s="375">
        <f t="shared" ref="H235:H243" si="94">IF(C235=0, D235, (E235-D235)/D235)</f>
        <v>-0.16557767481854849</v>
      </c>
      <c r="I235" s="373"/>
      <c r="P235" s="1"/>
    </row>
    <row r="236" spans="2:17" x14ac:dyDescent="0.25">
      <c r="B236" s="636">
        <v>42544</v>
      </c>
      <c r="C236" s="372">
        <v>6800</v>
      </c>
      <c r="D236" s="637">
        <v>17.856100000000001</v>
      </c>
      <c r="E236" s="373">
        <v>15.27</v>
      </c>
      <c r="F236" s="373">
        <f t="shared" si="92"/>
        <v>-17585.480000000014</v>
      </c>
      <c r="G236" s="373">
        <f t="shared" si="93"/>
        <v>121421.48000000001</v>
      </c>
      <c r="H236" s="375">
        <f t="shared" si="94"/>
        <v>-0.1448300580753917</v>
      </c>
      <c r="I236" s="373"/>
      <c r="P236" s="1"/>
      <c r="Q236" s="70"/>
    </row>
    <row r="237" spans="2:17" x14ac:dyDescent="0.25">
      <c r="B237" s="636">
        <v>42545</v>
      </c>
      <c r="C237" s="372">
        <v>7678</v>
      </c>
      <c r="D237" s="637">
        <v>17.462</v>
      </c>
      <c r="E237" s="373">
        <v>14.41</v>
      </c>
      <c r="F237" s="373">
        <f t="shared" si="92"/>
        <v>-23433.255999999998</v>
      </c>
      <c r="G237" s="373">
        <f t="shared" si="93"/>
        <v>134073.236</v>
      </c>
      <c r="H237" s="375">
        <f t="shared" si="94"/>
        <v>-0.17477952124613444</v>
      </c>
      <c r="I237" s="373"/>
      <c r="P237" s="1"/>
    </row>
    <row r="238" spans="2:17" x14ac:dyDescent="0.25">
      <c r="B238" s="636">
        <v>42545</v>
      </c>
      <c r="C238" s="372">
        <v>8013</v>
      </c>
      <c r="D238" s="637">
        <v>17.32</v>
      </c>
      <c r="E238" s="373">
        <v>14.68</v>
      </c>
      <c r="F238" s="373">
        <f t="shared" si="92"/>
        <v>-21154.320000000003</v>
      </c>
      <c r="G238" s="373">
        <f t="shared" si="93"/>
        <v>138785.16</v>
      </c>
      <c r="H238" s="375">
        <f t="shared" si="94"/>
        <v>-0.15242494226327949</v>
      </c>
      <c r="I238" s="373"/>
      <c r="P238" s="1"/>
      <c r="Q238" s="70"/>
    </row>
    <row r="239" spans="2:17" x14ac:dyDescent="0.25">
      <c r="B239" s="636">
        <v>42548</v>
      </c>
      <c r="C239" s="372">
        <v>8978</v>
      </c>
      <c r="D239" s="637">
        <v>16.943300000000001</v>
      </c>
      <c r="E239" s="373">
        <v>13.66</v>
      </c>
      <c r="F239" s="373">
        <f t="shared" si="92"/>
        <v>-29477.467400000005</v>
      </c>
      <c r="G239" s="373">
        <f t="shared" si="93"/>
        <v>152116.9474</v>
      </c>
      <c r="H239" s="375">
        <f t="shared" si="94"/>
        <v>-0.19378161279089673</v>
      </c>
      <c r="I239" s="373"/>
      <c r="Q239" s="70"/>
    </row>
    <row r="240" spans="2:17" x14ac:dyDescent="0.25">
      <c r="B240" s="636">
        <v>42548</v>
      </c>
      <c r="C240" s="372">
        <v>9278</v>
      </c>
      <c r="D240" s="637">
        <v>16.834599999999998</v>
      </c>
      <c r="E240" s="373">
        <v>13.66</v>
      </c>
      <c r="F240" s="373">
        <f t="shared" si="92"/>
        <v>-29453.938799999982</v>
      </c>
      <c r="G240" s="373">
        <f t="shared" si="93"/>
        <v>156191.41879999998</v>
      </c>
      <c r="H240" s="374">
        <f t="shared" si="94"/>
        <v>-0.18857590913951019</v>
      </c>
      <c r="I240" s="373"/>
      <c r="P240" s="1"/>
    </row>
    <row r="241" spans="2:14" x14ac:dyDescent="0.25">
      <c r="B241" s="636">
        <v>42549</v>
      </c>
      <c r="C241" s="372">
        <v>8178</v>
      </c>
      <c r="D241" s="637">
        <v>17.124400000000001</v>
      </c>
      <c r="E241" s="373">
        <v>14.78</v>
      </c>
      <c r="F241" s="373">
        <f t="shared" si="92"/>
        <v>-19172.503200000017</v>
      </c>
      <c r="G241" s="373">
        <f t="shared" si="93"/>
        <v>140043.3432</v>
      </c>
      <c r="H241" s="374">
        <f t="shared" si="94"/>
        <v>-0.13690406671182651</v>
      </c>
      <c r="I241" s="373">
        <v>17</v>
      </c>
    </row>
    <row r="242" spans="2:14" x14ac:dyDescent="0.25">
      <c r="B242" s="636">
        <v>42552</v>
      </c>
      <c r="C242" s="372">
        <v>7678</v>
      </c>
      <c r="D242" s="637">
        <v>17.2315</v>
      </c>
      <c r="E242" s="373">
        <v>15.48</v>
      </c>
      <c r="F242" s="373">
        <f t="shared" si="92"/>
        <v>-13448.017</v>
      </c>
      <c r="G242" s="373">
        <f t="shared" si="93"/>
        <v>132303.45699999999</v>
      </c>
      <c r="H242" s="374">
        <f t="shared" si="94"/>
        <v>-0.1016452427240809</v>
      </c>
      <c r="I242" s="373">
        <v>17</v>
      </c>
    </row>
    <row r="243" spans="2:14" x14ac:dyDescent="0.25">
      <c r="B243" s="636">
        <v>42552</v>
      </c>
      <c r="C243" s="372">
        <v>7300</v>
      </c>
      <c r="D243" s="637">
        <v>17.313400000000001</v>
      </c>
      <c r="E243" s="373">
        <v>15.65</v>
      </c>
      <c r="F243" s="373">
        <f t="shared" si="92"/>
        <v>-12142.820000000009</v>
      </c>
      <c r="G243" s="373">
        <f t="shared" si="93"/>
        <v>126387.82</v>
      </c>
      <c r="H243" s="374">
        <f t="shared" si="94"/>
        <v>-9.6075871868032903E-2</v>
      </c>
      <c r="I243" s="373"/>
    </row>
    <row r="244" spans="2:14" x14ac:dyDescent="0.25">
      <c r="B244" s="636">
        <v>42552</v>
      </c>
      <c r="C244" s="372">
        <v>6800</v>
      </c>
      <c r="D244" s="637">
        <v>17.446100000000001</v>
      </c>
      <c r="E244" s="373">
        <v>15.7</v>
      </c>
      <c r="F244" s="373">
        <f t="shared" ref="F244:F265" si="95">C244*(E244-D244)</f>
        <v>-11873.480000000014</v>
      </c>
      <c r="G244" s="373">
        <f t="shared" ref="G244:G265" si="96">IF(C244=0, 0,D244*C244)</f>
        <v>118633.48000000001</v>
      </c>
      <c r="H244" s="374">
        <f t="shared" ref="H244:H265" si="97">IF(C244=0, D244, (E244-D244)/D244)</f>
        <v>-0.10008540590733757</v>
      </c>
      <c r="I244" s="373"/>
    </row>
    <row r="245" spans="2:14" x14ac:dyDescent="0.25">
      <c r="B245" s="636">
        <v>42552</v>
      </c>
      <c r="C245" s="372">
        <v>6000</v>
      </c>
      <c r="D245" s="637">
        <v>17.668199999999999</v>
      </c>
      <c r="E245" s="373">
        <v>15.68</v>
      </c>
      <c r="F245" s="373">
        <f t="shared" si="95"/>
        <v>-11929.199999999995</v>
      </c>
      <c r="G245" s="373">
        <f t="shared" si="96"/>
        <v>106009.2</v>
      </c>
      <c r="H245" s="374">
        <f t="shared" si="97"/>
        <v>-0.11252985589929926</v>
      </c>
      <c r="I245" s="373"/>
    </row>
    <row r="246" spans="2:14" x14ac:dyDescent="0.25">
      <c r="B246" s="636">
        <v>42556</v>
      </c>
      <c r="C246" s="372">
        <v>8178</v>
      </c>
      <c r="D246" s="637">
        <v>16.978899999999999</v>
      </c>
      <c r="E246" s="373">
        <v>14.72</v>
      </c>
      <c r="F246" s="373">
        <f t="shared" si="95"/>
        <v>-18473.284199999991</v>
      </c>
      <c r="G246" s="373">
        <f t="shared" si="96"/>
        <v>138853.4442</v>
      </c>
      <c r="H246" s="374">
        <f t="shared" si="97"/>
        <v>-0.13304159869013887</v>
      </c>
      <c r="I246" s="373">
        <v>16.75</v>
      </c>
    </row>
    <row r="247" spans="2:14" x14ac:dyDescent="0.25">
      <c r="B247" s="636">
        <v>42556</v>
      </c>
      <c r="C247" s="372">
        <v>8678</v>
      </c>
      <c r="D247" s="637">
        <v>16.843</v>
      </c>
      <c r="E247" s="373">
        <v>14.72</v>
      </c>
      <c r="F247" s="373">
        <f t="shared" si="95"/>
        <v>-18423.393999999993</v>
      </c>
      <c r="G247" s="373">
        <f t="shared" si="96"/>
        <v>146163.554</v>
      </c>
      <c r="H247" s="374">
        <f t="shared" si="97"/>
        <v>-0.12604642878347083</v>
      </c>
      <c r="I247" s="373"/>
    </row>
    <row r="248" spans="2:14" x14ac:dyDescent="0.25">
      <c r="B248" s="636">
        <v>42557</v>
      </c>
      <c r="C248" s="372">
        <v>8178</v>
      </c>
      <c r="D248" s="637">
        <v>16.960599999999999</v>
      </c>
      <c r="E248" s="373">
        <v>14.84</v>
      </c>
      <c r="F248" s="373">
        <f t="shared" si="95"/>
        <v>-17342.266799999998</v>
      </c>
      <c r="G248" s="373">
        <f t="shared" si="96"/>
        <v>138703.7868</v>
      </c>
      <c r="H248" s="374">
        <f t="shared" si="97"/>
        <v>-0.12503095409360515</v>
      </c>
      <c r="I248" s="373">
        <v>16.75</v>
      </c>
    </row>
    <row r="249" spans="2:14" x14ac:dyDescent="0.25">
      <c r="B249" s="636">
        <v>42557</v>
      </c>
      <c r="C249" s="372">
        <v>8678</v>
      </c>
      <c r="D249" s="637">
        <v>16.835000000000001</v>
      </c>
      <c r="E249" s="373">
        <v>14.84</v>
      </c>
      <c r="F249" s="373">
        <f t="shared" si="95"/>
        <v>-17312.610000000008</v>
      </c>
      <c r="G249" s="373">
        <f t="shared" si="96"/>
        <v>146094.13</v>
      </c>
      <c r="H249" s="374">
        <f t="shared" si="97"/>
        <v>-0.11850311850311855</v>
      </c>
      <c r="I249" s="373"/>
    </row>
    <row r="250" spans="2:14" x14ac:dyDescent="0.25">
      <c r="B250" s="636">
        <v>42559</v>
      </c>
      <c r="C250" s="372">
        <v>8678</v>
      </c>
      <c r="D250" s="637">
        <v>16.835000000000001</v>
      </c>
      <c r="E250" s="373">
        <v>14.92</v>
      </c>
      <c r="F250" s="373">
        <f t="shared" si="95"/>
        <v>-16618.370000000006</v>
      </c>
      <c r="G250" s="373">
        <f t="shared" si="96"/>
        <v>146094.13</v>
      </c>
      <c r="H250" s="374">
        <f t="shared" si="97"/>
        <v>-0.1137511137511138</v>
      </c>
      <c r="I250" s="373"/>
    </row>
    <row r="251" spans="2:14" x14ac:dyDescent="0.25">
      <c r="B251" s="636">
        <v>42562</v>
      </c>
      <c r="C251" s="372">
        <v>8678</v>
      </c>
      <c r="D251" s="637">
        <v>16.835000000000001</v>
      </c>
      <c r="E251" s="373">
        <v>14.69</v>
      </c>
      <c r="F251" s="373">
        <f t="shared" si="95"/>
        <v>-18614.310000000012</v>
      </c>
      <c r="G251" s="373">
        <f t="shared" si="96"/>
        <v>146094.13</v>
      </c>
      <c r="H251" s="374">
        <f t="shared" si="97"/>
        <v>-0.12741312741312749</v>
      </c>
      <c r="I251" s="373"/>
    </row>
    <row r="252" spans="2:14" x14ac:dyDescent="0.25">
      <c r="B252" s="636">
        <v>42563</v>
      </c>
      <c r="C252" s="372">
        <v>8678</v>
      </c>
      <c r="D252" s="637">
        <v>16.835000000000001</v>
      </c>
      <c r="E252" s="373">
        <v>15.6</v>
      </c>
      <c r="F252" s="373">
        <f t="shared" si="95"/>
        <v>-10717.330000000011</v>
      </c>
      <c r="G252" s="373">
        <f t="shared" si="96"/>
        <v>146094.13</v>
      </c>
      <c r="H252" s="374">
        <f t="shared" si="97"/>
        <v>-7.3359073359073421E-2</v>
      </c>
      <c r="I252" s="373"/>
    </row>
    <row r="253" spans="2:14" x14ac:dyDescent="0.25">
      <c r="B253" s="636">
        <v>42564</v>
      </c>
      <c r="C253" s="372">
        <v>8738</v>
      </c>
      <c r="D253" s="637">
        <v>16.816099999999999</v>
      </c>
      <c r="E253" s="373">
        <v>15.29</v>
      </c>
      <c r="F253" s="373">
        <f t="shared" si="95"/>
        <v>-13335.061799999996</v>
      </c>
      <c r="G253" s="373">
        <f t="shared" si="96"/>
        <v>146939.08179999999</v>
      </c>
      <c r="H253" s="374">
        <f t="shared" si="97"/>
        <v>-9.0752314745987453E-2</v>
      </c>
      <c r="I253" s="373"/>
    </row>
    <row r="254" spans="2:14" x14ac:dyDescent="0.25">
      <c r="B254" s="636">
        <v>42566</v>
      </c>
      <c r="C254" s="372">
        <v>8738</v>
      </c>
      <c r="D254" s="637">
        <v>16.816099999999999</v>
      </c>
      <c r="E254" s="373">
        <v>15.21</v>
      </c>
      <c r="F254" s="373">
        <f t="shared" si="95"/>
        <v>-14034.101799999982</v>
      </c>
      <c r="G254" s="373">
        <f t="shared" si="96"/>
        <v>146939.08179999999</v>
      </c>
      <c r="H254" s="374">
        <f t="shared" si="97"/>
        <v>-9.5509660384988079E-2</v>
      </c>
      <c r="I254" s="373"/>
      <c r="N254" s="70"/>
    </row>
    <row r="255" spans="2:14" x14ac:dyDescent="0.25">
      <c r="B255" s="636">
        <v>42570</v>
      </c>
      <c r="C255" s="372">
        <v>9138</v>
      </c>
      <c r="D255" s="637">
        <v>16.733499999999999</v>
      </c>
      <c r="E255" s="373">
        <v>14.75</v>
      </c>
      <c r="F255" s="373">
        <f t="shared" si="95"/>
        <v>-18125.222999999994</v>
      </c>
      <c r="G255" s="373">
        <f t="shared" si="96"/>
        <v>152910.723</v>
      </c>
      <c r="H255" s="374">
        <f t="shared" si="97"/>
        <v>-0.1185346759494427</v>
      </c>
      <c r="I255" s="373"/>
    </row>
    <row r="256" spans="2:14" x14ac:dyDescent="0.25">
      <c r="B256" s="636">
        <v>42571</v>
      </c>
      <c r="C256" s="393">
        <v>9138</v>
      </c>
      <c r="D256" s="638">
        <v>16.7227</v>
      </c>
      <c r="E256" s="373">
        <v>14.84</v>
      </c>
      <c r="F256" s="373">
        <f t="shared" si="95"/>
        <v>-17204.112599999997</v>
      </c>
      <c r="G256" s="373">
        <f t="shared" si="96"/>
        <v>152812.03260000001</v>
      </c>
      <c r="H256" s="374">
        <f t="shared" si="97"/>
        <v>-0.11258349429218965</v>
      </c>
      <c r="I256" s="373"/>
    </row>
    <row r="257" spans="2:14" x14ac:dyDescent="0.25">
      <c r="B257" s="636">
        <v>42572</v>
      </c>
      <c r="C257" s="372">
        <v>9138</v>
      </c>
      <c r="D257" s="637">
        <v>16.718900000000001</v>
      </c>
      <c r="E257" s="373">
        <v>14.42</v>
      </c>
      <c r="F257" s="373">
        <f t="shared" si="95"/>
        <v>-21007.348200000015</v>
      </c>
      <c r="G257" s="373">
        <f t="shared" si="96"/>
        <v>152777.3082</v>
      </c>
      <c r="H257" s="374">
        <f t="shared" si="97"/>
        <v>-0.13750306539305823</v>
      </c>
      <c r="I257" s="373"/>
    </row>
    <row r="258" spans="2:14" x14ac:dyDescent="0.25">
      <c r="B258" s="636">
        <v>42573</v>
      </c>
      <c r="C258" s="372">
        <v>9278</v>
      </c>
      <c r="D258" s="637">
        <v>16.679099999999998</v>
      </c>
      <c r="E258" s="373">
        <v>14.11</v>
      </c>
      <c r="F258" s="373">
        <f t="shared" si="95"/>
        <v>-23836.109799999987</v>
      </c>
      <c r="G258" s="373">
        <f t="shared" si="96"/>
        <v>154748.68979999999</v>
      </c>
      <c r="H258" s="374">
        <f t="shared" si="97"/>
        <v>-0.15403109280476759</v>
      </c>
      <c r="I258" s="373"/>
    </row>
    <row r="259" spans="2:14" x14ac:dyDescent="0.25">
      <c r="B259" s="636">
        <v>42576</v>
      </c>
      <c r="C259" s="372">
        <v>9478</v>
      </c>
      <c r="D259" s="637">
        <v>16.613099999999999</v>
      </c>
      <c r="E259" s="373">
        <v>13.58</v>
      </c>
      <c r="F259" s="373">
        <f t="shared" si="95"/>
        <v>-28747.721799999992</v>
      </c>
      <c r="G259" s="373">
        <f t="shared" si="96"/>
        <v>157458.96179999999</v>
      </c>
      <c r="H259" s="374">
        <f t="shared" si="97"/>
        <v>-0.18257278894366491</v>
      </c>
      <c r="I259" s="373"/>
    </row>
    <row r="260" spans="2:14" x14ac:dyDescent="0.25">
      <c r="B260" s="636">
        <v>42577</v>
      </c>
      <c r="C260" s="393">
        <v>9278</v>
      </c>
      <c r="D260" s="638">
        <v>16.674199999999999</v>
      </c>
      <c r="E260" s="373">
        <v>13.78</v>
      </c>
      <c r="F260" s="373">
        <f t="shared" si="95"/>
        <v>-26852.387599999998</v>
      </c>
      <c r="G260" s="373">
        <f t="shared" si="96"/>
        <v>154703.22759999998</v>
      </c>
      <c r="H260" s="374">
        <f t="shared" si="97"/>
        <v>-0.17357354475776948</v>
      </c>
      <c r="I260" s="373">
        <v>16.53</v>
      </c>
    </row>
    <row r="261" spans="2:14" x14ac:dyDescent="0.25">
      <c r="B261" s="636">
        <v>42578</v>
      </c>
      <c r="C261" s="393">
        <v>9478</v>
      </c>
      <c r="D261" s="638">
        <v>16.6004</v>
      </c>
      <c r="E261" s="373">
        <v>13.13</v>
      </c>
      <c r="F261" s="373">
        <f t="shared" si="95"/>
        <v>-32892.451199999996</v>
      </c>
      <c r="G261" s="373">
        <f t="shared" si="96"/>
        <v>157338.5912</v>
      </c>
      <c r="H261" s="374">
        <f t="shared" si="97"/>
        <v>-0.20905520348907253</v>
      </c>
      <c r="I261" s="373"/>
    </row>
    <row r="262" spans="2:14" x14ac:dyDescent="0.25">
      <c r="B262" s="636">
        <v>42580</v>
      </c>
      <c r="C262" s="372">
        <v>9478</v>
      </c>
      <c r="D262" s="637">
        <v>16.599</v>
      </c>
      <c r="E262" s="373">
        <v>13.64</v>
      </c>
      <c r="F262" s="373">
        <f t="shared" si="95"/>
        <v>-28045.401999999998</v>
      </c>
      <c r="G262" s="373">
        <f t="shared" si="96"/>
        <v>157325.32200000001</v>
      </c>
      <c r="H262" s="375">
        <f t="shared" si="97"/>
        <v>-0.17826375082836313</v>
      </c>
      <c r="I262" s="373"/>
    </row>
    <row r="263" spans="2:14" x14ac:dyDescent="0.25">
      <c r="B263" s="636">
        <v>42580</v>
      </c>
      <c r="C263" s="372">
        <v>9278</v>
      </c>
      <c r="D263" s="637">
        <v>16.664000000000001</v>
      </c>
      <c r="E263" s="373">
        <v>13.64</v>
      </c>
      <c r="F263" s="373">
        <f t="shared" si="95"/>
        <v>-28056.67200000001</v>
      </c>
      <c r="G263" s="373">
        <f t="shared" si="96"/>
        <v>154608.592</v>
      </c>
      <c r="H263" s="375">
        <f t="shared" si="97"/>
        <v>-0.18146903504560732</v>
      </c>
      <c r="I263" s="373">
        <v>16.53</v>
      </c>
    </row>
    <row r="264" spans="2:14" x14ac:dyDescent="0.25">
      <c r="B264" s="636">
        <v>42583</v>
      </c>
      <c r="C264" s="372">
        <v>9478</v>
      </c>
      <c r="D264" s="637">
        <v>16.5871</v>
      </c>
      <c r="E264" s="373">
        <v>12.92</v>
      </c>
      <c r="F264" s="373">
        <f t="shared" si="95"/>
        <v>-34756.773799999995</v>
      </c>
      <c r="G264" s="373">
        <f t="shared" si="96"/>
        <v>157212.5338</v>
      </c>
      <c r="H264" s="375">
        <f t="shared" si="97"/>
        <v>-0.22108144280796521</v>
      </c>
      <c r="I264" s="373"/>
    </row>
    <row r="265" spans="2:14" x14ac:dyDescent="0.25">
      <c r="B265" s="636">
        <v>42584</v>
      </c>
      <c r="C265" s="372">
        <v>9678</v>
      </c>
      <c r="D265" s="637">
        <v>16.5063</v>
      </c>
      <c r="E265" s="373">
        <v>12.9</v>
      </c>
      <c r="F265" s="373">
        <f t="shared" si="95"/>
        <v>-34901.771399999991</v>
      </c>
      <c r="G265" s="373">
        <f t="shared" si="96"/>
        <v>159747.97140000001</v>
      </c>
      <c r="H265" s="375">
        <f t="shared" si="97"/>
        <v>-0.21848021664455386</v>
      </c>
      <c r="I265" s="373"/>
    </row>
    <row r="266" spans="2:14" x14ac:dyDescent="0.25">
      <c r="B266" s="636">
        <v>42585</v>
      </c>
      <c r="C266" s="372">
        <v>10078</v>
      </c>
      <c r="D266" s="637">
        <v>16.5063</v>
      </c>
      <c r="E266" s="373">
        <v>12.9</v>
      </c>
      <c r="F266" s="373">
        <f t="shared" ref="F266:F281" si="98">C266*(E266-D266)</f>
        <v>-36344.291399999995</v>
      </c>
      <c r="G266" s="373">
        <f t="shared" ref="G266:G281" si="99">IF(C266=0, 0,D266*C266)</f>
        <v>166350.4914</v>
      </c>
      <c r="H266" s="375">
        <f t="shared" ref="H266:H281" si="100">IF(C266=0, D266, (E266-D266)/D266)</f>
        <v>-0.21848021664455386</v>
      </c>
      <c r="I266" s="373"/>
    </row>
    <row r="267" spans="2:14" x14ac:dyDescent="0.25">
      <c r="B267" s="636">
        <v>42586</v>
      </c>
      <c r="C267" s="372">
        <v>9678</v>
      </c>
      <c r="D267" s="637">
        <v>16.489799999999999</v>
      </c>
      <c r="E267" s="373">
        <v>13.41</v>
      </c>
      <c r="F267" s="373">
        <f t="shared" si="98"/>
        <v>-29806.304399999986</v>
      </c>
      <c r="G267" s="373">
        <f t="shared" si="99"/>
        <v>159588.28439999997</v>
      </c>
      <c r="H267" s="375">
        <f t="shared" si="100"/>
        <v>-0.1867700032747516</v>
      </c>
      <c r="I267" s="373"/>
    </row>
    <row r="268" spans="2:14" x14ac:dyDescent="0.25">
      <c r="B268" s="636">
        <v>42586</v>
      </c>
      <c r="C268" s="372">
        <v>9278</v>
      </c>
      <c r="D268" s="637">
        <v>16.609200000000001</v>
      </c>
      <c r="E268" s="373">
        <v>13.66</v>
      </c>
      <c r="F268" s="373">
        <f t="shared" si="98"/>
        <v>-27362.67760000001</v>
      </c>
      <c r="G268" s="373">
        <f t="shared" si="99"/>
        <v>154100.15760000001</v>
      </c>
      <c r="H268" s="375">
        <f t="shared" si="100"/>
        <v>-0.17756424150470829</v>
      </c>
      <c r="I268" s="373">
        <v>16.53</v>
      </c>
    </row>
    <row r="269" spans="2:14" x14ac:dyDescent="0.25">
      <c r="B269" s="636">
        <v>42586</v>
      </c>
      <c r="C269" s="372">
        <v>9138</v>
      </c>
      <c r="D269" s="637">
        <v>16.6511</v>
      </c>
      <c r="E269" s="373">
        <v>13.87</v>
      </c>
      <c r="F269" s="373">
        <f t="shared" si="98"/>
        <v>-25413.691800000004</v>
      </c>
      <c r="G269" s="373">
        <f t="shared" si="99"/>
        <v>152157.7518</v>
      </c>
      <c r="H269" s="374">
        <f t="shared" si="100"/>
        <v>-0.1670219985466426</v>
      </c>
      <c r="I269" s="373"/>
    </row>
    <row r="270" spans="2:14" x14ac:dyDescent="0.25">
      <c r="B270" s="636">
        <v>42593</v>
      </c>
      <c r="C270" s="372">
        <v>8678</v>
      </c>
      <c r="D270" s="637">
        <v>16.760300000000001</v>
      </c>
      <c r="E270" s="373">
        <v>14.61</v>
      </c>
      <c r="F270" s="373">
        <f t="shared" si="98"/>
        <v>-18660.303400000012</v>
      </c>
      <c r="G270" s="373">
        <f t="shared" si="99"/>
        <v>145445.88340000002</v>
      </c>
      <c r="H270" s="374">
        <f t="shared" si="100"/>
        <v>-0.12829722618330228</v>
      </c>
      <c r="I270" s="373"/>
    </row>
    <row r="271" spans="2:14" x14ac:dyDescent="0.25">
      <c r="B271" s="636">
        <v>42597</v>
      </c>
      <c r="C271" s="372">
        <v>8678</v>
      </c>
      <c r="D271" s="637">
        <v>16.7471</v>
      </c>
      <c r="E271" s="373">
        <v>14.9</v>
      </c>
      <c r="F271" s="373">
        <f t="shared" si="98"/>
        <v>-16029.133799999994</v>
      </c>
      <c r="G271" s="373">
        <f t="shared" si="99"/>
        <v>145331.33379999999</v>
      </c>
      <c r="H271" s="374">
        <f t="shared" si="100"/>
        <v>-0.11029372249523794</v>
      </c>
      <c r="I271" s="373"/>
    </row>
    <row r="272" spans="2:14" x14ac:dyDescent="0.25">
      <c r="B272" s="636">
        <v>42598</v>
      </c>
      <c r="C272" s="372">
        <v>8178</v>
      </c>
      <c r="D272" s="637">
        <v>16.8429</v>
      </c>
      <c r="E272" s="373">
        <v>15.17</v>
      </c>
      <c r="F272" s="373">
        <f t="shared" si="98"/>
        <v>-13680.976200000003</v>
      </c>
      <c r="G272" s="373">
        <f t="shared" si="99"/>
        <v>137741.23620000001</v>
      </c>
      <c r="H272" s="374">
        <f t="shared" si="100"/>
        <v>-9.9323750660515728E-2</v>
      </c>
      <c r="I272" s="373">
        <v>16.75</v>
      </c>
      <c r="N272" s="70"/>
    </row>
    <row r="273" spans="2:9" x14ac:dyDescent="0.25">
      <c r="B273" s="636">
        <v>42599</v>
      </c>
      <c r="C273" s="372">
        <v>7178</v>
      </c>
      <c r="D273" s="637">
        <v>17.009899999999998</v>
      </c>
      <c r="E273" s="373">
        <v>15.7</v>
      </c>
      <c r="F273" s="373">
        <f t="shared" si="98"/>
        <v>-9402.4621999999927</v>
      </c>
      <c r="G273" s="373">
        <f t="shared" si="99"/>
        <v>122097.06219999999</v>
      </c>
      <c r="H273" s="374">
        <f t="shared" si="100"/>
        <v>-7.7008095285686515E-2</v>
      </c>
      <c r="I273" s="373"/>
    </row>
    <row r="274" spans="2:9" x14ac:dyDescent="0.25">
      <c r="B274" s="636">
        <v>42600</v>
      </c>
      <c r="C274" s="372">
        <v>5500</v>
      </c>
      <c r="D274" s="637">
        <v>17.185600000000001</v>
      </c>
      <c r="E274" s="373">
        <v>16.68</v>
      </c>
      <c r="F274" s="373">
        <f t="shared" si="98"/>
        <v>-2780.8000000000065</v>
      </c>
      <c r="G274" s="373">
        <f t="shared" si="99"/>
        <v>94520.8</v>
      </c>
      <c r="H274" s="374">
        <f t="shared" si="100"/>
        <v>-2.9419979517735846E-2</v>
      </c>
      <c r="I274" s="373"/>
    </row>
    <row r="275" spans="2:9" x14ac:dyDescent="0.25">
      <c r="B275" s="636">
        <v>42601</v>
      </c>
      <c r="C275" s="372">
        <v>5000</v>
      </c>
      <c r="D275" s="637">
        <v>17.222200000000001</v>
      </c>
      <c r="E275" s="373">
        <v>16.8</v>
      </c>
      <c r="F275" s="373">
        <f t="shared" si="98"/>
        <v>-2111.0000000000005</v>
      </c>
      <c r="G275" s="373">
        <f t="shared" si="99"/>
        <v>86111</v>
      </c>
      <c r="H275" s="374">
        <f t="shared" si="100"/>
        <v>-2.4514870341768188E-2</v>
      </c>
      <c r="I275" s="373"/>
    </row>
    <row r="276" spans="2:9" x14ac:dyDescent="0.25">
      <c r="B276" s="636">
        <v>42604</v>
      </c>
      <c r="C276" s="372">
        <v>6000</v>
      </c>
      <c r="D276" s="637">
        <v>16.9651</v>
      </c>
      <c r="E276" s="373">
        <v>15.64</v>
      </c>
      <c r="F276" s="373">
        <f t="shared" si="98"/>
        <v>-7950.599999999994</v>
      </c>
      <c r="G276" s="373">
        <f t="shared" si="99"/>
        <v>101790.59999999999</v>
      </c>
      <c r="H276" s="374">
        <f t="shared" si="100"/>
        <v>-7.8107408739117312E-2</v>
      </c>
      <c r="I276" s="373"/>
    </row>
    <row r="277" spans="2:9" x14ac:dyDescent="0.25">
      <c r="B277" s="636">
        <v>42604</v>
      </c>
      <c r="C277" s="372">
        <v>6500</v>
      </c>
      <c r="D277" s="637">
        <v>16.850899999999999</v>
      </c>
      <c r="E277" s="373">
        <v>15.64</v>
      </c>
      <c r="F277" s="373">
        <f t="shared" si="98"/>
        <v>-7870.8499999999922</v>
      </c>
      <c r="G277" s="373">
        <f t="shared" si="99"/>
        <v>109530.84999999999</v>
      </c>
      <c r="H277" s="374">
        <f t="shared" si="100"/>
        <v>-7.1859663282079822E-2</v>
      </c>
      <c r="I277" s="373"/>
    </row>
    <row r="278" spans="2:9" x14ac:dyDescent="0.25">
      <c r="B278" s="636">
        <v>42605</v>
      </c>
      <c r="C278" s="372">
        <v>6000</v>
      </c>
      <c r="D278" s="637">
        <v>16.923500000000001</v>
      </c>
      <c r="E278" s="373">
        <v>16.43</v>
      </c>
      <c r="F278" s="373">
        <f t="shared" si="98"/>
        <v>-2961.0000000000055</v>
      </c>
      <c r="G278" s="373">
        <f t="shared" si="99"/>
        <v>101541</v>
      </c>
      <c r="H278" s="374">
        <f t="shared" si="100"/>
        <v>-2.9160634620498178E-2</v>
      </c>
      <c r="I278" s="373"/>
    </row>
    <row r="279" spans="2:9" x14ac:dyDescent="0.25">
      <c r="B279" s="636">
        <v>42605</v>
      </c>
      <c r="C279" s="372">
        <v>5500</v>
      </c>
      <c r="D279" s="637">
        <v>16.9848</v>
      </c>
      <c r="E279" s="373">
        <v>16.43</v>
      </c>
      <c r="F279" s="373">
        <f t="shared" si="98"/>
        <v>-3051.400000000001</v>
      </c>
      <c r="G279" s="373">
        <f t="shared" si="99"/>
        <v>93416.4</v>
      </c>
      <c r="H279" s="374">
        <f t="shared" si="100"/>
        <v>-3.266450002355048E-2</v>
      </c>
      <c r="I279" s="373"/>
    </row>
    <row r="280" spans="2:9" x14ac:dyDescent="0.25">
      <c r="B280" s="636">
        <v>42605</v>
      </c>
      <c r="C280" s="372">
        <v>5000</v>
      </c>
      <c r="D280" s="637">
        <v>17.035299999999999</v>
      </c>
      <c r="E280" s="373">
        <v>16.43</v>
      </c>
      <c r="F280" s="373">
        <f t="shared" si="98"/>
        <v>-3026.4999999999986</v>
      </c>
      <c r="G280" s="373">
        <f t="shared" si="99"/>
        <v>85176.5</v>
      </c>
      <c r="H280" s="374">
        <f t="shared" si="100"/>
        <v>-3.5532100990296606E-2</v>
      </c>
      <c r="I280" s="373"/>
    </row>
    <row r="281" spans="2:9" x14ac:dyDescent="0.25">
      <c r="B281" s="636">
        <v>42606</v>
      </c>
      <c r="C281" s="372">
        <v>5178</v>
      </c>
      <c r="D281" s="637">
        <v>17.0017</v>
      </c>
      <c r="E281" s="373">
        <v>16.059999999999999</v>
      </c>
      <c r="F281" s="373">
        <f t="shared" si="98"/>
        <v>-4876.1226000000042</v>
      </c>
      <c r="G281" s="373">
        <f t="shared" si="99"/>
        <v>88034.802599999995</v>
      </c>
      <c r="H281" s="374">
        <f t="shared" si="100"/>
        <v>-5.5388578789179958E-2</v>
      </c>
      <c r="I281" s="373"/>
    </row>
    <row r="282" spans="2:9" x14ac:dyDescent="0.25">
      <c r="B282" s="636">
        <v>42607</v>
      </c>
      <c r="C282" s="372">
        <v>5178</v>
      </c>
      <c r="D282" s="637">
        <v>17.0017</v>
      </c>
      <c r="E282" s="373">
        <v>16.010000000000002</v>
      </c>
      <c r="F282" s="373">
        <f>C282*(E282-D282)</f>
        <v>-5135.0225999999902</v>
      </c>
      <c r="G282" s="373">
        <f>IF(C282=0, 0,D282*C282)</f>
        <v>88034.802599999995</v>
      </c>
      <c r="H282" s="374">
        <f>IF(C282=0, D282, (E282-D282)/D282)</f>
        <v>-5.8329461171529789E-2</v>
      </c>
      <c r="I282" s="373"/>
    </row>
    <row r="283" spans="2:9" x14ac:dyDescent="0.25">
      <c r="B283" s="636">
        <v>42608</v>
      </c>
      <c r="C283" s="372">
        <v>6178</v>
      </c>
      <c r="D283" s="637">
        <v>16.825800000000001</v>
      </c>
      <c r="E283" s="373">
        <v>15.95</v>
      </c>
      <c r="F283" s="373">
        <f>C283*(E283-D283)</f>
        <v>-5410.6924000000108</v>
      </c>
      <c r="G283" s="373">
        <f>IF(C283=0, 0,D283*C283)</f>
        <v>103949.79240000001</v>
      </c>
      <c r="H283" s="374">
        <f>IF(C283=0, D283, (E283-D283)/D283)</f>
        <v>-5.2051016890727435E-2</v>
      </c>
      <c r="I283" s="373"/>
    </row>
    <row r="284" spans="2:9" x14ac:dyDescent="0.25">
      <c r="B284" s="636">
        <v>42611</v>
      </c>
      <c r="C284" s="372">
        <v>6178</v>
      </c>
      <c r="D284" s="637">
        <v>16.825800000000001</v>
      </c>
      <c r="E284" s="373">
        <v>15.99</v>
      </c>
      <c r="F284" s="373">
        <f t="shared" ref="F284:F289" si="101">C284*(E284-D284)</f>
        <v>-5163.5724000000046</v>
      </c>
      <c r="G284" s="373">
        <f t="shared" ref="G284:G289" si="102">IF(C284=0, 0,D284*C284)</f>
        <v>103949.79240000001</v>
      </c>
      <c r="H284" s="374">
        <f t="shared" ref="H284:H289" si="103">IF(C284=0, D284, (E284-D284)/D284)</f>
        <v>-4.9673715365688452E-2</v>
      </c>
      <c r="I284" s="373"/>
    </row>
    <row r="285" spans="2:9" x14ac:dyDescent="0.25">
      <c r="B285" s="636">
        <v>42612</v>
      </c>
      <c r="C285" s="372">
        <v>6678</v>
      </c>
      <c r="D285" s="637">
        <v>16.739999999999998</v>
      </c>
      <c r="E285" s="373">
        <v>15.55</v>
      </c>
      <c r="F285" s="455">
        <f t="shared" si="101"/>
        <v>-7946.8199999999852</v>
      </c>
      <c r="G285" s="373">
        <f t="shared" si="102"/>
        <v>111789.71999999999</v>
      </c>
      <c r="H285" s="375">
        <f t="shared" si="103"/>
        <v>-7.1087216248506446E-2</v>
      </c>
      <c r="I285" s="392"/>
    </row>
    <row r="286" spans="2:9" x14ac:dyDescent="0.25">
      <c r="B286" s="636">
        <v>42612</v>
      </c>
      <c r="C286" s="372">
        <v>7178</v>
      </c>
      <c r="D286" s="637">
        <v>16.6571</v>
      </c>
      <c r="E286" s="373">
        <v>15.55</v>
      </c>
      <c r="F286" s="373">
        <f t="shared" si="101"/>
        <v>-7946.7637999999934</v>
      </c>
      <c r="G286" s="373">
        <f t="shared" si="102"/>
        <v>119564.66379999999</v>
      </c>
      <c r="H286" s="374">
        <f t="shared" si="103"/>
        <v>-6.6464150422342369E-2</v>
      </c>
      <c r="I286" s="373"/>
    </row>
    <row r="287" spans="2:9" x14ac:dyDescent="0.25">
      <c r="B287" s="636">
        <v>42613</v>
      </c>
      <c r="C287" s="372">
        <v>7678</v>
      </c>
      <c r="D287" s="637">
        <v>16.565200000000001</v>
      </c>
      <c r="E287" s="373">
        <v>15.02</v>
      </c>
      <c r="F287" s="373">
        <f t="shared" si="101"/>
        <v>-11864.04560000001</v>
      </c>
      <c r="G287" s="373">
        <f t="shared" si="102"/>
        <v>127187.60560000001</v>
      </c>
      <c r="H287" s="374">
        <f t="shared" si="103"/>
        <v>-9.3279887957887692E-2</v>
      </c>
      <c r="I287" s="373" t="s">
        <v>263</v>
      </c>
    </row>
    <row r="288" spans="2:9" x14ac:dyDescent="0.25">
      <c r="B288" s="636">
        <v>42613</v>
      </c>
      <c r="C288" s="372">
        <v>8178</v>
      </c>
      <c r="D288" s="637">
        <v>16.474399999999999</v>
      </c>
      <c r="E288" s="373">
        <v>15.02</v>
      </c>
      <c r="F288" s="373">
        <f t="shared" si="101"/>
        <v>-11894.083199999997</v>
      </c>
      <c r="G288" s="373">
        <f t="shared" si="102"/>
        <v>134727.64319999999</v>
      </c>
      <c r="H288" s="374">
        <f t="shared" si="103"/>
        <v>-8.8282426067110162E-2</v>
      </c>
      <c r="I288" s="373" t="s">
        <v>264</v>
      </c>
    </row>
    <row r="289" spans="2:14" x14ac:dyDescent="0.25">
      <c r="B289" s="636">
        <v>42615</v>
      </c>
      <c r="C289" s="372">
        <v>7678</v>
      </c>
      <c r="D289" s="637">
        <v>16.528099999999998</v>
      </c>
      <c r="E289" s="373">
        <v>15.49</v>
      </c>
      <c r="F289" s="373">
        <f t="shared" si="101"/>
        <v>-7970.5317999999861</v>
      </c>
      <c r="G289" s="373">
        <f t="shared" si="102"/>
        <v>126902.75179999998</v>
      </c>
      <c r="H289" s="374">
        <f t="shared" si="103"/>
        <v>-6.2808187268953986E-2</v>
      </c>
      <c r="I289" s="373">
        <v>16.350000000000001</v>
      </c>
    </row>
    <row r="290" spans="2:14" x14ac:dyDescent="0.25">
      <c r="B290" s="636">
        <v>42616</v>
      </c>
      <c r="C290" s="372">
        <v>7678</v>
      </c>
      <c r="D290" s="637">
        <v>16.528099999999998</v>
      </c>
      <c r="E290" s="373">
        <v>15.64</v>
      </c>
      <c r="F290" s="373">
        <f>C290*(E290-D290)</f>
        <v>-6818.8317999999836</v>
      </c>
      <c r="G290" s="373">
        <f>IF(C290=0, 0,D290*C290)</f>
        <v>126902.75179999998</v>
      </c>
      <c r="H290" s="374">
        <f>IF(C290=0, D290, (E290-D290)/D290)</f>
        <v>-5.3732733950060681E-2</v>
      </c>
      <c r="I290" s="373"/>
    </row>
    <row r="291" spans="2:14" x14ac:dyDescent="0.25">
      <c r="B291" s="636">
        <v>42621</v>
      </c>
      <c r="C291" s="372">
        <v>7178</v>
      </c>
      <c r="D291" s="637">
        <v>16.545400000000001</v>
      </c>
      <c r="E291" s="373">
        <v>16.739999999999998</v>
      </c>
      <c r="F291" s="373">
        <f>C291*(E291-D291)</f>
        <v>1396.8387999999832</v>
      </c>
      <c r="G291" s="373">
        <f>IF(C291=0, 0,D291*C291)</f>
        <v>118762.8812</v>
      </c>
      <c r="H291" s="374">
        <f>IF(C291=0, D291, (E291-D291)/D291)</f>
        <v>1.1761577235968768E-2</v>
      </c>
      <c r="I291" s="373"/>
    </row>
    <row r="292" spans="2:14" x14ac:dyDescent="0.25">
      <c r="B292" s="636">
        <v>42621</v>
      </c>
      <c r="C292" s="393">
        <v>6678</v>
      </c>
      <c r="D292" s="638">
        <v>16.532299999999999</v>
      </c>
      <c r="E292" s="373">
        <v>16.739999999999998</v>
      </c>
      <c r="F292" s="373">
        <f>C292*(E292-D292)</f>
        <v>1387.0205999999941</v>
      </c>
      <c r="G292" s="373">
        <f>IF(C292=0, 0,D292*C292)</f>
        <v>110402.6994</v>
      </c>
      <c r="H292" s="374">
        <f>IF(C292=0, D292, (E292-D292)/D292)</f>
        <v>1.256328520532528E-2</v>
      </c>
      <c r="I292" s="373"/>
    </row>
    <row r="293" spans="2:14" x14ac:dyDescent="0.25">
      <c r="B293" s="636">
        <v>42621</v>
      </c>
      <c r="C293" s="372">
        <v>6458</v>
      </c>
      <c r="D293" s="637">
        <v>16.524263999999999</v>
      </c>
      <c r="E293" s="373">
        <v>16.739999999999998</v>
      </c>
      <c r="F293" s="373">
        <f>C293*(E293-D293)</f>
        <v>1393.2230879999981</v>
      </c>
      <c r="G293" s="373">
        <f>IF(C293=0, 0,D293*C293)</f>
        <v>106713.69691199998</v>
      </c>
      <c r="H293" s="374">
        <f>IF(C293=0, D293, (E293-D293)/D293)</f>
        <v>1.3055710075801242E-2</v>
      </c>
      <c r="I293" s="373"/>
    </row>
    <row r="294" spans="2:14" x14ac:dyDescent="0.25">
      <c r="B294" s="636">
        <v>42622</v>
      </c>
      <c r="C294" s="372">
        <v>7178</v>
      </c>
      <c r="D294" s="637">
        <v>16.477945999999999</v>
      </c>
      <c r="E294" s="373">
        <v>15.67</v>
      </c>
      <c r="F294" s="373">
        <f>C294*(E294-D294)</f>
        <v>-5799.4363879999955</v>
      </c>
      <c r="G294" s="373">
        <f>IF(C294=0, 0,D294*C294)</f>
        <v>118278.696388</v>
      </c>
      <c r="H294" s="374">
        <f>IF(C294=0, D294, (E294-D294)/D294)</f>
        <v>-4.9031960658203359E-2</v>
      </c>
      <c r="I294" s="373"/>
    </row>
    <row r="295" spans="2:14" x14ac:dyDescent="0.25">
      <c r="B295" s="636">
        <v>42622</v>
      </c>
      <c r="C295" s="372">
        <v>7678</v>
      </c>
      <c r="D295" s="637">
        <v>16.430541999999999</v>
      </c>
      <c r="E295" s="373">
        <v>15.67</v>
      </c>
      <c r="F295" s="373">
        <f t="shared" ref="F295:F301" si="104">C295*(E295-D295)</f>
        <v>-5839.4414759999936</v>
      </c>
      <c r="G295" s="373">
        <f t="shared" ref="G295:G301" si="105">IF(C295=0, 0,D295*C295)</f>
        <v>126153.70147599999</v>
      </c>
      <c r="H295" s="374">
        <f t="shared" ref="H295:H301" si="106">IF(C295=0, D295, (E295-D295)/D295)</f>
        <v>-4.6288308687564853E-2</v>
      </c>
      <c r="I295" s="373">
        <v>16.350000000000001</v>
      </c>
    </row>
    <row r="296" spans="2:14" x14ac:dyDescent="0.25">
      <c r="B296" s="636">
        <v>42625</v>
      </c>
      <c r="C296" s="393">
        <v>7678</v>
      </c>
      <c r="D296" s="638">
        <v>16.412330000000001</v>
      </c>
      <c r="E296" s="373">
        <v>15.47</v>
      </c>
      <c r="F296" s="373">
        <f t="shared" si="104"/>
        <v>-7235.2097400000011</v>
      </c>
      <c r="G296" s="373">
        <f t="shared" si="105"/>
        <v>126013.86974000001</v>
      </c>
      <c r="H296" s="374">
        <f t="shared" si="106"/>
        <v>-5.7415979327737135E-2</v>
      </c>
      <c r="I296" s="373"/>
    </row>
    <row r="297" spans="2:14" x14ac:dyDescent="0.25">
      <c r="B297" s="636">
        <v>42625</v>
      </c>
      <c r="C297" s="393">
        <v>7678</v>
      </c>
      <c r="D297" s="638">
        <v>16.355817999999999</v>
      </c>
      <c r="E297" s="373">
        <v>15.47</v>
      </c>
      <c r="F297" s="373">
        <f t="shared" si="104"/>
        <v>-6801.3106039999893</v>
      </c>
      <c r="G297" s="373">
        <f t="shared" si="105"/>
        <v>125579.970604</v>
      </c>
      <c r="H297" s="374">
        <f t="shared" si="106"/>
        <v>-5.4159198885680847E-2</v>
      </c>
      <c r="I297" s="373" t="s">
        <v>279</v>
      </c>
    </row>
    <row r="298" spans="2:14" x14ac:dyDescent="0.25">
      <c r="B298" s="636">
        <v>42626</v>
      </c>
      <c r="C298" s="372">
        <v>8278</v>
      </c>
      <c r="D298" s="637">
        <v>16.25066</v>
      </c>
      <c r="E298" s="373">
        <v>14.34</v>
      </c>
      <c r="F298" s="373">
        <f t="shared" si="104"/>
        <v>-15816.44348</v>
      </c>
      <c r="G298" s="373">
        <f t="shared" si="105"/>
        <v>134522.96348000001</v>
      </c>
      <c r="H298" s="375">
        <f t="shared" si="106"/>
        <v>-0.11757430159759666</v>
      </c>
      <c r="I298" s="373"/>
    </row>
    <row r="299" spans="2:14" x14ac:dyDescent="0.25">
      <c r="B299" s="636">
        <v>42626</v>
      </c>
      <c r="C299" s="372">
        <v>8678</v>
      </c>
      <c r="D299" s="637">
        <v>16.18149</v>
      </c>
      <c r="E299" s="373">
        <v>14.34</v>
      </c>
      <c r="F299" s="373">
        <f t="shared" si="104"/>
        <v>-15980.450220000002</v>
      </c>
      <c r="G299" s="373">
        <f t="shared" si="105"/>
        <v>140422.97021999999</v>
      </c>
      <c r="H299" s="375">
        <f t="shared" si="106"/>
        <v>-0.11380225183218605</v>
      </c>
      <c r="I299" s="373"/>
    </row>
    <row r="300" spans="2:14" x14ac:dyDescent="0.25">
      <c r="B300" s="636">
        <v>42626</v>
      </c>
      <c r="C300" s="372">
        <v>8978</v>
      </c>
      <c r="D300" s="637">
        <v>16.124635000000001</v>
      </c>
      <c r="E300" s="373">
        <v>14.34</v>
      </c>
      <c r="F300" s="373">
        <f t="shared" si="104"/>
        <v>-16022.453030000013</v>
      </c>
      <c r="G300" s="373">
        <f t="shared" si="105"/>
        <v>144766.97303000002</v>
      </c>
      <c r="H300" s="375">
        <f t="shared" si="106"/>
        <v>-0.11067754401882594</v>
      </c>
      <c r="I300" s="373"/>
    </row>
    <row r="301" spans="2:14" x14ac:dyDescent="0.25">
      <c r="B301" s="636">
        <v>42626</v>
      </c>
      <c r="C301" s="372">
        <v>9278</v>
      </c>
      <c r="D301" s="637">
        <v>16.064019999999999</v>
      </c>
      <c r="E301" s="373">
        <v>14.34</v>
      </c>
      <c r="F301" s="373">
        <f t="shared" si="104"/>
        <v>-15995.457559999995</v>
      </c>
      <c r="G301" s="373">
        <f t="shared" si="105"/>
        <v>149041.97756</v>
      </c>
      <c r="H301" s="375">
        <f t="shared" si="106"/>
        <v>-0.10732182853357998</v>
      </c>
      <c r="I301" s="373" t="s">
        <v>280</v>
      </c>
    </row>
    <row r="302" spans="2:14" x14ac:dyDescent="0.25">
      <c r="B302" s="636">
        <v>42627</v>
      </c>
      <c r="C302" s="372">
        <v>9478</v>
      </c>
      <c r="D302" s="637">
        <v>16.020790999999999</v>
      </c>
      <c r="E302" s="373">
        <v>14.01</v>
      </c>
      <c r="F302" s="373">
        <f t="shared" ref="F302:F309" si="107">C302*(E302-D302)</f>
        <v>-19058.277097999995</v>
      </c>
      <c r="G302" s="373">
        <f t="shared" ref="G302:G309" si="108">IF(C302=0, 0,D302*C302)</f>
        <v>151845.05709799999</v>
      </c>
      <c r="H302" s="375">
        <f t="shared" ref="H302:H309" si="109">IF(C302=0, D302, (E302-D302)/D302)</f>
        <v>-0.1255113433537707</v>
      </c>
      <c r="I302" s="373"/>
    </row>
    <row r="303" spans="2:14" x14ac:dyDescent="0.25">
      <c r="B303" s="636">
        <v>42628</v>
      </c>
      <c r="C303" s="372">
        <v>9478</v>
      </c>
      <c r="D303" s="637">
        <v>16.015726999999998</v>
      </c>
      <c r="E303" s="373">
        <v>14.26</v>
      </c>
      <c r="F303" s="373">
        <f t="shared" si="107"/>
        <v>-16640.780505999985</v>
      </c>
      <c r="G303" s="373">
        <f t="shared" si="108"/>
        <v>151797.06050599998</v>
      </c>
      <c r="H303" s="375">
        <f t="shared" si="109"/>
        <v>-0.1096251827968845</v>
      </c>
      <c r="I303" s="373"/>
      <c r="N303" s="29"/>
    </row>
    <row r="304" spans="2:14" x14ac:dyDescent="0.25">
      <c r="B304" s="636">
        <v>42629</v>
      </c>
      <c r="C304" s="372">
        <v>9478</v>
      </c>
      <c r="D304" s="637">
        <v>16.015726999999998</v>
      </c>
      <c r="E304" s="373">
        <v>14.24</v>
      </c>
      <c r="F304" s="373">
        <f t="shared" si="107"/>
        <v>-16830.340505999982</v>
      </c>
      <c r="G304" s="373">
        <f t="shared" si="108"/>
        <v>151797.06050599998</v>
      </c>
      <c r="H304" s="375">
        <f t="shared" si="109"/>
        <v>-0.1108739553315312</v>
      </c>
      <c r="I304" s="373"/>
    </row>
    <row r="305" spans="2:9" x14ac:dyDescent="0.25">
      <c r="B305" s="636">
        <v>42632</v>
      </c>
      <c r="C305" s="372">
        <v>9678</v>
      </c>
      <c r="D305" s="637">
        <v>15.975311</v>
      </c>
      <c r="E305" s="373">
        <v>14.09</v>
      </c>
      <c r="F305" s="373">
        <f t="shared" si="107"/>
        <v>-18246.039857999996</v>
      </c>
      <c r="G305" s="373">
        <f t="shared" si="108"/>
        <v>154609.05985799999</v>
      </c>
      <c r="H305" s="374">
        <f t="shared" si="109"/>
        <v>-0.11801404054043141</v>
      </c>
      <c r="I305" s="373"/>
    </row>
    <row r="306" spans="2:9" x14ac:dyDescent="0.25">
      <c r="B306" s="636">
        <v>42633</v>
      </c>
      <c r="C306" s="372">
        <v>9878</v>
      </c>
      <c r="D306" s="637">
        <v>15.937544000000001</v>
      </c>
      <c r="E306" s="373">
        <v>13.87</v>
      </c>
      <c r="F306" s="373">
        <f t="shared" si="107"/>
        <v>-20423.199632000014</v>
      </c>
      <c r="G306" s="373">
        <f t="shared" si="108"/>
        <v>157431.05963200002</v>
      </c>
      <c r="H306" s="374">
        <f t="shared" si="109"/>
        <v>-0.12972789282966068</v>
      </c>
      <c r="I306" s="373"/>
    </row>
    <row r="307" spans="2:9" ht="15" customHeight="1" x14ac:dyDescent="0.25">
      <c r="B307" s="636">
        <v>42633</v>
      </c>
      <c r="C307" s="372">
        <v>10000</v>
      </c>
      <c r="D307" s="637">
        <v>15.915126000000001</v>
      </c>
      <c r="E307" s="373">
        <v>13.87</v>
      </c>
      <c r="F307" s="373">
        <f t="shared" si="107"/>
        <v>-20451.260000000017</v>
      </c>
      <c r="G307" s="373">
        <f t="shared" si="108"/>
        <v>159151.26</v>
      </c>
      <c r="H307" s="374">
        <f t="shared" si="109"/>
        <v>-0.12850203008132022</v>
      </c>
      <c r="I307" s="373"/>
    </row>
    <row r="308" spans="2:9" x14ac:dyDescent="0.25">
      <c r="B308" s="636">
        <v>42634</v>
      </c>
      <c r="C308" s="372">
        <v>9678</v>
      </c>
      <c r="D308" s="637">
        <v>15.969538999999999</v>
      </c>
      <c r="E308" s="373">
        <v>14.65</v>
      </c>
      <c r="F308" s="373">
        <f t="shared" si="107"/>
        <v>-12770.498441999989</v>
      </c>
      <c r="G308" s="373">
        <f t="shared" si="108"/>
        <v>154553.19844199999</v>
      </c>
      <c r="H308" s="374">
        <f t="shared" si="109"/>
        <v>-8.2628496664806608E-2</v>
      </c>
      <c r="I308" s="373"/>
    </row>
    <row r="309" spans="2:9" x14ac:dyDescent="0.25">
      <c r="B309" s="636">
        <v>42634</v>
      </c>
      <c r="C309" s="372">
        <v>9278</v>
      </c>
      <c r="D309" s="637">
        <v>16.026872999999998</v>
      </c>
      <c r="E309" s="373">
        <v>14.65</v>
      </c>
      <c r="F309" s="373">
        <f t="shared" si="107"/>
        <v>-12774.627693999981</v>
      </c>
      <c r="G309" s="373">
        <f t="shared" si="108"/>
        <v>148697.32769399998</v>
      </c>
      <c r="H309" s="374">
        <f t="shared" si="109"/>
        <v>-8.5910270830747718E-2</v>
      </c>
      <c r="I309" s="373">
        <v>16</v>
      </c>
    </row>
    <row r="310" spans="2:9" x14ac:dyDescent="0.25">
      <c r="B310" s="636">
        <v>42635</v>
      </c>
      <c r="C310" s="372">
        <v>9278</v>
      </c>
      <c r="D310" s="637">
        <v>16.026872999999998</v>
      </c>
      <c r="E310" s="373">
        <v>14.87</v>
      </c>
      <c r="F310" s="373">
        <f t="shared" ref="F310:F321" si="110">C310*(E310-D310)</f>
        <v>-10733.467693999992</v>
      </c>
      <c r="G310" s="373">
        <f t="shared" ref="G310:G321" si="111">IF(C310=0, 0,D310*C310)</f>
        <v>148697.32769399998</v>
      </c>
      <c r="H310" s="374">
        <f t="shared" ref="H310:H321" si="112">IF(C310=0, D310, (E310-D310)/D310)</f>
        <v>-7.2183326092369937E-2</v>
      </c>
      <c r="I310" s="373"/>
    </row>
    <row r="311" spans="2:9" x14ac:dyDescent="0.25">
      <c r="B311" s="636">
        <v>42636</v>
      </c>
      <c r="C311" s="372">
        <v>9478</v>
      </c>
      <c r="D311" s="637">
        <v>15.992122</v>
      </c>
      <c r="E311" s="373">
        <v>14.49</v>
      </c>
      <c r="F311" s="373">
        <f t="shared" si="110"/>
        <v>-14237.112315999999</v>
      </c>
      <c r="G311" s="373">
        <f t="shared" si="111"/>
        <v>151573.33231600001</v>
      </c>
      <c r="H311" s="374">
        <f t="shared" si="112"/>
        <v>-9.39288732289561E-2</v>
      </c>
      <c r="I311" s="373"/>
    </row>
    <row r="312" spans="2:9" x14ac:dyDescent="0.25">
      <c r="B312" s="636">
        <v>42639</v>
      </c>
      <c r="C312" s="372">
        <v>9278</v>
      </c>
      <c r="D312" s="637">
        <v>16.019549999999999</v>
      </c>
      <c r="E312" s="373">
        <v>14.41</v>
      </c>
      <c r="F312" s="373">
        <f t="shared" si="110"/>
        <v>-14933.404899999989</v>
      </c>
      <c r="G312" s="373">
        <f t="shared" si="111"/>
        <v>148629.38489999998</v>
      </c>
      <c r="H312" s="374">
        <f t="shared" si="112"/>
        <v>-0.10047410819904422</v>
      </c>
      <c r="I312" s="373">
        <v>16</v>
      </c>
    </row>
    <row r="313" spans="2:9" x14ac:dyDescent="0.25">
      <c r="B313" s="636">
        <v>42639</v>
      </c>
      <c r="C313" s="372">
        <v>9478</v>
      </c>
      <c r="D313" s="637">
        <v>15.987468</v>
      </c>
      <c r="E313" s="373">
        <v>14.41</v>
      </c>
      <c r="F313" s="373">
        <f t="shared" si="110"/>
        <v>-14951.241703999996</v>
      </c>
      <c r="G313" s="373">
        <f t="shared" si="111"/>
        <v>151529.221704</v>
      </c>
      <c r="H313" s="374">
        <f t="shared" si="112"/>
        <v>-9.8669032519721048E-2</v>
      </c>
      <c r="I313" s="373"/>
    </row>
    <row r="314" spans="2:9" x14ac:dyDescent="0.25">
      <c r="B314" s="636">
        <v>42639</v>
      </c>
      <c r="C314" s="372">
        <v>9678</v>
      </c>
      <c r="D314" s="637">
        <v>15.954266000000001</v>
      </c>
      <c r="E314" s="373">
        <v>14.41</v>
      </c>
      <c r="F314" s="373">
        <f t="shared" si="110"/>
        <v>-14945.406348000004</v>
      </c>
      <c r="G314" s="373">
        <f t="shared" si="111"/>
        <v>154405.386348</v>
      </c>
      <c r="H314" s="374">
        <f t="shared" si="112"/>
        <v>-9.6793296538994669E-2</v>
      </c>
      <c r="I314" s="373"/>
    </row>
    <row r="315" spans="2:9" x14ac:dyDescent="0.25">
      <c r="B315" s="636">
        <v>42640</v>
      </c>
      <c r="C315" s="372">
        <v>10000</v>
      </c>
      <c r="D315" s="637">
        <v>15.890373</v>
      </c>
      <c r="E315" s="373">
        <v>14.06</v>
      </c>
      <c r="F315" s="373">
        <f t="shared" si="110"/>
        <v>-18303.73</v>
      </c>
      <c r="G315" s="373">
        <f t="shared" si="111"/>
        <v>158903.73000000001</v>
      </c>
      <c r="H315" s="374">
        <f t="shared" si="112"/>
        <v>-0.11518754153851517</v>
      </c>
      <c r="I315" s="373"/>
    </row>
    <row r="316" spans="2:9" x14ac:dyDescent="0.25">
      <c r="B316" s="636">
        <v>42641</v>
      </c>
      <c r="C316" s="372">
        <v>9278</v>
      </c>
      <c r="D316" s="637">
        <v>15.968</v>
      </c>
      <c r="E316" s="373">
        <v>15.18</v>
      </c>
      <c r="F316" s="373">
        <f t="shared" si="110"/>
        <v>-7311.0640000000021</v>
      </c>
      <c r="G316" s="373">
        <f t="shared" si="111"/>
        <v>148151.10399999999</v>
      </c>
      <c r="H316" s="374">
        <f t="shared" si="112"/>
        <v>-4.9348697394789594E-2</v>
      </c>
      <c r="I316" s="373" t="s">
        <v>293</v>
      </c>
    </row>
    <row r="317" spans="2:9" x14ac:dyDescent="0.25">
      <c r="B317" s="636">
        <v>42641</v>
      </c>
      <c r="C317" s="372">
        <v>8978</v>
      </c>
      <c r="D317" s="637">
        <v>15.991466000000001</v>
      </c>
      <c r="E317" s="373">
        <v>15.18</v>
      </c>
      <c r="F317" s="373">
        <f t="shared" si="110"/>
        <v>-7285.3417480000098</v>
      </c>
      <c r="G317" s="373">
        <f t="shared" si="111"/>
        <v>143571.38174800001</v>
      </c>
      <c r="H317" s="374">
        <f t="shared" si="112"/>
        <v>-5.0743690415875634E-2</v>
      </c>
      <c r="I317" s="373"/>
    </row>
    <row r="318" spans="2:9" x14ac:dyDescent="0.25">
      <c r="B318" s="636">
        <v>42642</v>
      </c>
      <c r="C318" s="372">
        <v>8678</v>
      </c>
      <c r="D318" s="637">
        <v>16.016100000000002</v>
      </c>
      <c r="E318" s="373">
        <v>15.9</v>
      </c>
      <c r="F318" s="373">
        <f t="shared" si="110"/>
        <v>-1007.5158000000105</v>
      </c>
      <c r="G318" s="373">
        <f t="shared" si="111"/>
        <v>138987.71580000001</v>
      </c>
      <c r="H318" s="374">
        <f t="shared" si="112"/>
        <v>-7.2489557382884214E-3</v>
      </c>
      <c r="I318" s="373"/>
    </row>
    <row r="319" spans="2:9" x14ac:dyDescent="0.25">
      <c r="B319" s="636">
        <v>42642</v>
      </c>
      <c r="C319" s="372">
        <v>7978</v>
      </c>
      <c r="D319" s="637">
        <v>16.036825</v>
      </c>
      <c r="E319" s="373">
        <v>15.9</v>
      </c>
      <c r="F319" s="373">
        <f t="shared" si="110"/>
        <v>-1091.5898499999998</v>
      </c>
      <c r="G319" s="373">
        <f t="shared" si="111"/>
        <v>127941.78985</v>
      </c>
      <c r="H319" s="374">
        <f t="shared" si="112"/>
        <v>-8.5319257396648009E-3</v>
      </c>
      <c r="I319" s="373"/>
    </row>
    <row r="320" spans="2:9" x14ac:dyDescent="0.25">
      <c r="B320" s="636">
        <v>42642</v>
      </c>
      <c r="C320" s="372">
        <v>7764</v>
      </c>
      <c r="D320" s="637">
        <v>16.038399999999999</v>
      </c>
      <c r="E320" s="373">
        <v>15.9</v>
      </c>
      <c r="F320" s="373">
        <f t="shared" si="110"/>
        <v>-1074.5375999999919</v>
      </c>
      <c r="G320" s="373">
        <f t="shared" si="111"/>
        <v>124522.1376</v>
      </c>
      <c r="H320" s="374">
        <f t="shared" si="112"/>
        <v>-8.6292897047086353E-3</v>
      </c>
      <c r="I320" s="373"/>
    </row>
    <row r="321" spans="2:9" x14ac:dyDescent="0.25">
      <c r="B321" s="636">
        <v>42642</v>
      </c>
      <c r="C321" s="372">
        <v>8178</v>
      </c>
      <c r="D321" s="637">
        <v>16.019235999999999</v>
      </c>
      <c r="E321" s="373">
        <v>15.9</v>
      </c>
      <c r="F321" s="373">
        <f t="shared" si="110"/>
        <v>-975.11200799999187</v>
      </c>
      <c r="G321" s="373">
        <f t="shared" si="111"/>
        <v>131005.31200799999</v>
      </c>
      <c r="H321" s="374">
        <f t="shared" si="112"/>
        <v>-7.4433012910228059E-3</v>
      </c>
      <c r="I321" s="373" t="s">
        <v>294</v>
      </c>
    </row>
    <row r="322" spans="2:9" x14ac:dyDescent="0.25">
      <c r="B322" s="636">
        <v>42643</v>
      </c>
      <c r="C322" s="372">
        <v>8178</v>
      </c>
      <c r="D322" s="637">
        <v>16.019235999999999</v>
      </c>
      <c r="E322" s="373">
        <v>15.81</v>
      </c>
      <c r="F322" s="373">
        <f>C322*(E322-D322)</f>
        <v>-1711.1320079999907</v>
      </c>
      <c r="G322" s="373">
        <f>IF(C322=0, 0,D322*C322)</f>
        <v>131005.31200799999</v>
      </c>
      <c r="H322" s="374">
        <f>IF(C322=0, D322, (E322-D322)/D322)</f>
        <v>-1.3061546755413234E-2</v>
      </c>
      <c r="I322" s="373"/>
    </row>
    <row r="323" spans="2:9" x14ac:dyDescent="0.25">
      <c r="B323" s="636">
        <v>42646</v>
      </c>
      <c r="C323" s="372">
        <v>8178</v>
      </c>
      <c r="D323" s="637">
        <v>16.019235999999999</v>
      </c>
      <c r="E323" s="373">
        <v>15.98</v>
      </c>
      <c r="F323" s="373">
        <f t="shared" ref="F323:F332" si="113">C323*(E323-D323)</f>
        <v>-320.8720079999913</v>
      </c>
      <c r="G323" s="373">
        <f t="shared" ref="G323:G332" si="114">IF(C323=0, 0,D323*C323)</f>
        <v>131005.31200799999</v>
      </c>
      <c r="H323" s="374">
        <f t="shared" ref="H323:H332" si="115">IF(C323=0, D323, (E323-D323)/D323)</f>
        <v>-2.4493053226757469E-3</v>
      </c>
      <c r="I323" s="373"/>
    </row>
    <row r="324" spans="2:9" x14ac:dyDescent="0.25">
      <c r="B324" s="636">
        <v>42647</v>
      </c>
      <c r="C324" s="372">
        <v>8678</v>
      </c>
      <c r="D324" s="637">
        <v>16.010061</v>
      </c>
      <c r="E324" s="373">
        <v>15.63</v>
      </c>
      <c r="F324" s="373">
        <f t="shared" si="113"/>
        <v>-3298.169357999996</v>
      </c>
      <c r="G324" s="373">
        <f t="shared" si="114"/>
        <v>138935.309358</v>
      </c>
      <c r="H324" s="374">
        <f t="shared" si="115"/>
        <v>-2.3738885192255015E-2</v>
      </c>
      <c r="I324" s="373"/>
    </row>
    <row r="325" spans="2:9" x14ac:dyDescent="0.25">
      <c r="B325" s="636">
        <v>42647</v>
      </c>
      <c r="C325" s="372">
        <v>9178</v>
      </c>
      <c r="D325" s="637">
        <v>15.988811</v>
      </c>
      <c r="E325" s="373">
        <v>15.63</v>
      </c>
      <c r="F325" s="373">
        <f t="shared" si="113"/>
        <v>-3293.1673579999938</v>
      </c>
      <c r="G325" s="373">
        <f t="shared" si="114"/>
        <v>146745.30735799999</v>
      </c>
      <c r="H325" s="374">
        <f t="shared" si="115"/>
        <v>-2.2441381038277287E-2</v>
      </c>
      <c r="I325" s="373"/>
    </row>
    <row r="326" spans="2:9" x14ac:dyDescent="0.25">
      <c r="B326" s="636">
        <v>42648</v>
      </c>
      <c r="C326" s="372">
        <v>8178</v>
      </c>
      <c r="D326" s="637">
        <v>15.977725</v>
      </c>
      <c r="E326" s="373">
        <v>16.12</v>
      </c>
      <c r="F326" s="373">
        <f t="shared" si="113"/>
        <v>1163.524950000012</v>
      </c>
      <c r="G326" s="373">
        <f t="shared" si="114"/>
        <v>130665.83504999999</v>
      </c>
      <c r="H326" s="374">
        <f t="shared" si="115"/>
        <v>8.904584351026288E-3</v>
      </c>
      <c r="I326" s="373">
        <v>15.75</v>
      </c>
    </row>
    <row r="327" spans="2:9" x14ac:dyDescent="0.25">
      <c r="B327" s="636">
        <v>42648</v>
      </c>
      <c r="C327" s="393">
        <v>7678</v>
      </c>
      <c r="D327" s="638">
        <v>15.951529000000001</v>
      </c>
      <c r="E327" s="373">
        <v>16.12</v>
      </c>
      <c r="F327" s="373">
        <f t="shared" si="113"/>
        <v>1293.5203380000021</v>
      </c>
      <c r="G327" s="373">
        <f t="shared" si="114"/>
        <v>122475.839662</v>
      </c>
      <c r="H327" s="374">
        <f t="shared" si="115"/>
        <v>1.0561432700275958E-2</v>
      </c>
      <c r="I327" s="373" t="s">
        <v>298</v>
      </c>
    </row>
    <row r="328" spans="2:9" x14ac:dyDescent="0.25">
      <c r="B328" s="636">
        <v>42649</v>
      </c>
      <c r="C328" s="372">
        <v>8678</v>
      </c>
      <c r="D328" s="637">
        <v>15.941579000000001</v>
      </c>
      <c r="E328" s="373">
        <v>16.079999999999998</v>
      </c>
      <c r="F328" s="373">
        <f t="shared" si="113"/>
        <v>1201.2174379999781</v>
      </c>
      <c r="G328" s="373">
        <f t="shared" si="114"/>
        <v>138341.022562</v>
      </c>
      <c r="H328" s="374">
        <f t="shared" si="115"/>
        <v>8.683016908174369E-3</v>
      </c>
      <c r="I328" s="373"/>
    </row>
    <row r="329" spans="2:9" x14ac:dyDescent="0.25">
      <c r="B329" s="636">
        <v>42650</v>
      </c>
      <c r="C329" s="372">
        <v>8978</v>
      </c>
      <c r="D329" s="637">
        <v>15.935176999999999</v>
      </c>
      <c r="E329" s="373">
        <v>15.56</v>
      </c>
      <c r="F329" s="373">
        <f t="shared" si="113"/>
        <v>-3368.3391059999908</v>
      </c>
      <c r="G329" s="373">
        <f t="shared" si="114"/>
        <v>143066.01910599999</v>
      </c>
      <c r="H329" s="374">
        <f t="shared" si="115"/>
        <v>-2.354394933925108E-2</v>
      </c>
      <c r="I329" s="373"/>
    </row>
    <row r="330" spans="2:9" x14ac:dyDescent="0.25">
      <c r="B330" s="636">
        <v>42650</v>
      </c>
      <c r="C330" s="372">
        <v>9278</v>
      </c>
      <c r="D330" s="637">
        <v>15.923692000000001</v>
      </c>
      <c r="E330" s="373">
        <v>15.56</v>
      </c>
      <c r="F330" s="373">
        <f t="shared" si="113"/>
        <v>-3374.3343760000034</v>
      </c>
      <c r="G330" s="373">
        <f t="shared" si="114"/>
        <v>147740.01437600001</v>
      </c>
      <c r="H330" s="374">
        <f t="shared" si="115"/>
        <v>-2.2839678134945106E-2</v>
      </c>
      <c r="I330" s="373">
        <v>15.8</v>
      </c>
    </row>
    <row r="331" spans="2:9" x14ac:dyDescent="0.25">
      <c r="B331" s="636">
        <v>42653</v>
      </c>
      <c r="C331" s="393">
        <v>9678</v>
      </c>
      <c r="D331" s="638">
        <v>15.9153</v>
      </c>
      <c r="E331" s="373">
        <v>15.72</v>
      </c>
      <c r="F331" s="373">
        <f t="shared" si="113"/>
        <v>-1890.1133999999961</v>
      </c>
      <c r="G331" s="373">
        <f t="shared" si="114"/>
        <v>154028.27340000001</v>
      </c>
      <c r="H331" s="374">
        <f t="shared" si="115"/>
        <v>-1.2271210721758281E-2</v>
      </c>
      <c r="I331" s="373"/>
    </row>
    <row r="332" spans="2:9" x14ac:dyDescent="0.25">
      <c r="B332" s="636">
        <v>42661</v>
      </c>
      <c r="C332" s="393">
        <v>10000</v>
      </c>
      <c r="D332" s="638">
        <v>15.901258</v>
      </c>
      <c r="E332" s="373">
        <v>14.2</v>
      </c>
      <c r="F332" s="373">
        <f t="shared" si="113"/>
        <v>-17012.580000000009</v>
      </c>
      <c r="G332" s="373">
        <f t="shared" si="114"/>
        <v>159012.58000000002</v>
      </c>
      <c r="H332" s="374">
        <f t="shared" si="115"/>
        <v>-0.10698889358313669</v>
      </c>
      <c r="I332" s="373"/>
    </row>
    <row r="333" spans="2:9" x14ac:dyDescent="0.25">
      <c r="B333" s="636">
        <v>42663</v>
      </c>
      <c r="C333" s="372">
        <v>10000</v>
      </c>
      <c r="D333" s="637">
        <v>15.901258</v>
      </c>
      <c r="E333" s="373">
        <v>14.7</v>
      </c>
      <c r="F333" s="373">
        <f>C333*(E333-D333)</f>
        <v>-12012.580000000011</v>
      </c>
      <c r="G333" s="373">
        <f>IF(C333=0, 0,D333*C333)</f>
        <v>159012.58000000002</v>
      </c>
      <c r="H333" s="375">
        <f>IF(C333=0, D333, (E333-D333)/D333)</f>
        <v>-7.5544840540289399E-2</v>
      </c>
      <c r="I333" s="373"/>
    </row>
    <row r="334" spans="2:9" x14ac:dyDescent="0.25">
      <c r="B334" s="636">
        <v>42668</v>
      </c>
      <c r="C334" s="372">
        <v>11000</v>
      </c>
      <c r="D334" s="637">
        <v>15.74728</v>
      </c>
      <c r="E334" s="373">
        <v>14.18</v>
      </c>
      <c r="F334" s="373">
        <f>C334*(E334-D334)</f>
        <v>-17240.080000000002</v>
      </c>
      <c r="G334" s="373">
        <f>IF(C334=0, 0,D334*C334)</f>
        <v>173220.08</v>
      </c>
      <c r="H334" s="375">
        <f>IF(C334=0, D334, (E334-D334)/D334)</f>
        <v>-9.9527029429844413E-2</v>
      </c>
      <c r="I334" s="373"/>
    </row>
    <row r="335" spans="2:9" x14ac:dyDescent="0.25">
      <c r="B335" s="636">
        <v>42670</v>
      </c>
      <c r="C335" s="372">
        <v>11500</v>
      </c>
      <c r="D335" s="637">
        <v>15.679137000000001</v>
      </c>
      <c r="E335" s="373">
        <v>13.95</v>
      </c>
      <c r="F335" s="373">
        <f>C335*(E335-D335)</f>
        <v>-19885.075500000017</v>
      </c>
      <c r="G335" s="373">
        <f>IF(C335=0, 0,D335*C335)</f>
        <v>180310.07550000001</v>
      </c>
      <c r="H335" s="375">
        <f>IF(C335=0, D335, (E335-D335)/D335)</f>
        <v>-0.11028266415428357</v>
      </c>
      <c r="I335" s="373"/>
    </row>
    <row r="336" spans="2:9" x14ac:dyDescent="0.25">
      <c r="B336" s="636">
        <v>42670</v>
      </c>
      <c r="C336" s="372">
        <v>12000</v>
      </c>
      <c r="D336" s="637">
        <v>15.6113</v>
      </c>
      <c r="E336" s="373">
        <v>13.95</v>
      </c>
      <c r="F336" s="373">
        <f t="shared" ref="F336:F343" si="116">C336*(E336-D336)</f>
        <v>-19935.600000000009</v>
      </c>
      <c r="G336" s="373">
        <f t="shared" ref="G336:G343" si="117">IF(C336=0, 0,D336*C336)</f>
        <v>187335.6</v>
      </c>
      <c r="H336" s="375">
        <f t="shared" ref="H336:H343" si="118">IF(C336=0, D336, (E336-D336)/D336)</f>
        <v>-0.10641650599245422</v>
      </c>
      <c r="I336" s="373"/>
    </row>
    <row r="337" spans="2:9" x14ac:dyDescent="0.25">
      <c r="B337" s="636">
        <v>42670</v>
      </c>
      <c r="C337" s="372">
        <v>12500</v>
      </c>
      <c r="D337" s="637">
        <v>15.542006000000001</v>
      </c>
      <c r="E337" s="373">
        <v>13.95</v>
      </c>
      <c r="F337" s="373">
        <f t="shared" si="116"/>
        <v>-19900.075000000015</v>
      </c>
      <c r="G337" s="373">
        <f t="shared" si="117"/>
        <v>194275.07500000001</v>
      </c>
      <c r="H337" s="375">
        <f t="shared" si="118"/>
        <v>-0.10243246592492637</v>
      </c>
      <c r="I337" s="373"/>
    </row>
    <row r="338" spans="2:9" x14ac:dyDescent="0.25">
      <c r="B338" s="636">
        <v>42671</v>
      </c>
      <c r="C338" s="372">
        <v>12500</v>
      </c>
      <c r="D338" s="637">
        <v>15.536431</v>
      </c>
      <c r="E338" s="373">
        <v>13.72</v>
      </c>
      <c r="F338" s="373">
        <f t="shared" si="116"/>
        <v>-22705.387499999997</v>
      </c>
      <c r="G338" s="373">
        <f t="shared" si="117"/>
        <v>194205.38750000001</v>
      </c>
      <c r="H338" s="375">
        <f t="shared" si="118"/>
        <v>-0.11691430290521676</v>
      </c>
      <c r="I338" s="373"/>
    </row>
    <row r="339" spans="2:9" ht="15" customHeight="1" x14ac:dyDescent="0.25">
      <c r="B339" s="636">
        <v>42674</v>
      </c>
      <c r="C339" s="372">
        <v>12500</v>
      </c>
      <c r="D339" s="637">
        <v>15.5313</v>
      </c>
      <c r="E339" s="373">
        <v>13.18</v>
      </c>
      <c r="F339" s="373">
        <f t="shared" si="116"/>
        <v>-29391.250000000004</v>
      </c>
      <c r="G339" s="373">
        <f t="shared" si="117"/>
        <v>194141.25</v>
      </c>
      <c r="H339" s="375">
        <f t="shared" si="118"/>
        <v>-0.15139106192012261</v>
      </c>
      <c r="I339" s="373"/>
    </row>
    <row r="340" spans="2:9" x14ac:dyDescent="0.25">
      <c r="B340" s="636">
        <v>42676</v>
      </c>
      <c r="C340" s="372">
        <v>12500</v>
      </c>
      <c r="D340" s="637">
        <v>15.528746</v>
      </c>
      <c r="E340" s="373">
        <v>12.78</v>
      </c>
      <c r="F340" s="373">
        <f t="shared" si="116"/>
        <v>-34359.325000000004</v>
      </c>
      <c r="G340" s="373">
        <f t="shared" si="117"/>
        <v>194109.32500000001</v>
      </c>
      <c r="H340" s="374">
        <f t="shared" si="118"/>
        <v>-0.17701017197396368</v>
      </c>
      <c r="I340" s="373"/>
    </row>
    <row r="341" spans="2:9" x14ac:dyDescent="0.25">
      <c r="B341" s="636">
        <v>42677</v>
      </c>
      <c r="C341" s="372">
        <v>10000</v>
      </c>
      <c r="D341" s="637">
        <v>15.813000000000001</v>
      </c>
      <c r="E341" s="373">
        <v>14.15</v>
      </c>
      <c r="F341" s="373">
        <f t="shared" si="116"/>
        <v>-16630.000000000004</v>
      </c>
      <c r="G341" s="373">
        <f t="shared" si="117"/>
        <v>158130</v>
      </c>
      <c r="H341" s="374">
        <f t="shared" si="118"/>
        <v>-0.10516663504711314</v>
      </c>
      <c r="I341" s="373"/>
    </row>
    <row r="342" spans="2:9" x14ac:dyDescent="0.25">
      <c r="B342" s="636">
        <v>42678</v>
      </c>
      <c r="C342" s="372">
        <v>11000</v>
      </c>
      <c r="D342" s="637">
        <v>15.62</v>
      </c>
      <c r="E342" s="373">
        <v>13.69</v>
      </c>
      <c r="F342" s="373">
        <f t="shared" si="116"/>
        <v>-21229.999999999996</v>
      </c>
      <c r="G342" s="373">
        <f t="shared" si="117"/>
        <v>171820</v>
      </c>
      <c r="H342" s="374">
        <f t="shared" si="118"/>
        <v>-0.12355953905249678</v>
      </c>
      <c r="I342" s="373"/>
    </row>
    <row r="343" spans="2:9" x14ac:dyDescent="0.25">
      <c r="B343" s="636">
        <v>42701</v>
      </c>
      <c r="C343" s="372">
        <v>7678</v>
      </c>
      <c r="D343" s="637">
        <v>15.484220000000001</v>
      </c>
      <c r="E343" s="373">
        <v>16.28</v>
      </c>
      <c r="F343" s="373">
        <f t="shared" si="116"/>
        <v>6109.9988400000047</v>
      </c>
      <c r="G343" s="373">
        <f t="shared" si="117"/>
        <v>118887.84116000001</v>
      </c>
      <c r="H343" s="374">
        <f t="shared" si="118"/>
        <v>5.1392966516879801E-2</v>
      </c>
      <c r="I343" s="373" t="s">
        <v>310</v>
      </c>
    </row>
    <row r="344" spans="2:9" x14ac:dyDescent="0.25">
      <c r="B344" s="636">
        <v>42702</v>
      </c>
      <c r="C344" s="372">
        <v>8178</v>
      </c>
      <c r="D344" s="637">
        <v>15.519399999999999</v>
      </c>
      <c r="E344" s="373">
        <v>15.62</v>
      </c>
      <c r="F344" s="373">
        <f t="shared" ref="F344:F361" si="119">C344*(E344-D344)</f>
        <v>822.70680000000016</v>
      </c>
      <c r="G344" s="373">
        <f t="shared" ref="G344:G361" si="120">IF(C344=0, 0,D344*C344)</f>
        <v>126917.6532</v>
      </c>
      <c r="H344" s="374">
        <f t="shared" ref="H344:H361" si="121">IF(C344=0, D344, (E344-D344)/D344)</f>
        <v>6.4822093637640649E-3</v>
      </c>
      <c r="I344" s="373" t="s">
        <v>316</v>
      </c>
    </row>
    <row r="345" spans="2:9" x14ac:dyDescent="0.25">
      <c r="B345" s="636">
        <v>42702</v>
      </c>
      <c r="C345" s="372">
        <v>8678</v>
      </c>
      <c r="D345" s="637">
        <v>15.5304</v>
      </c>
      <c r="E345" s="373">
        <v>15.54</v>
      </c>
      <c r="F345" s="373">
        <f t="shared" si="119"/>
        <v>83.308799999990825</v>
      </c>
      <c r="G345" s="373">
        <f t="shared" si="120"/>
        <v>134772.8112</v>
      </c>
      <c r="H345" s="374">
        <f t="shared" si="121"/>
        <v>6.1814248184199655E-4</v>
      </c>
      <c r="I345" s="373"/>
    </row>
    <row r="346" spans="2:9" x14ac:dyDescent="0.25">
      <c r="B346" s="636">
        <v>42703</v>
      </c>
      <c r="C346" s="372">
        <v>8978</v>
      </c>
      <c r="D346" s="637">
        <v>15.5053</v>
      </c>
      <c r="E346" s="373">
        <v>14.95</v>
      </c>
      <c r="F346" s="373">
        <f t="shared" si="119"/>
        <v>-4985.4834000000074</v>
      </c>
      <c r="G346" s="373">
        <f t="shared" si="120"/>
        <v>139206.5834</v>
      </c>
      <c r="H346" s="374">
        <f t="shared" si="121"/>
        <v>-3.5813560524465882E-2</v>
      </c>
      <c r="I346" s="373"/>
    </row>
    <row r="347" spans="2:9" x14ac:dyDescent="0.25">
      <c r="B347" s="636">
        <v>42704</v>
      </c>
      <c r="C347" s="372">
        <v>5178</v>
      </c>
      <c r="D347" s="637">
        <v>14.3947</v>
      </c>
      <c r="E347" s="373">
        <v>18.059999999999999</v>
      </c>
      <c r="F347" s="373">
        <f t="shared" si="119"/>
        <v>18978.923399999992</v>
      </c>
      <c r="G347" s="373">
        <f t="shared" si="120"/>
        <v>74535.756600000008</v>
      </c>
      <c r="H347" s="374">
        <f t="shared" si="121"/>
        <v>0.25462843963403187</v>
      </c>
      <c r="I347" s="373"/>
    </row>
    <row r="348" spans="2:9" x14ac:dyDescent="0.25">
      <c r="B348" s="636">
        <v>42705</v>
      </c>
      <c r="C348" s="372">
        <v>4678</v>
      </c>
      <c r="D348" s="637">
        <v>13.905799999999999</v>
      </c>
      <c r="E348" s="373">
        <v>17.89</v>
      </c>
      <c r="F348" s="373">
        <f t="shared" si="119"/>
        <v>18638.087600000006</v>
      </c>
      <c r="G348" s="373">
        <f t="shared" si="120"/>
        <v>65051.332399999999</v>
      </c>
      <c r="H348" s="374">
        <f t="shared" si="121"/>
        <v>0.28651354111234173</v>
      </c>
      <c r="I348" s="373"/>
    </row>
    <row r="349" spans="2:9" x14ac:dyDescent="0.25">
      <c r="B349" s="636">
        <v>42705</v>
      </c>
      <c r="C349" s="372">
        <v>5000</v>
      </c>
      <c r="D349" s="637">
        <v>14.1645</v>
      </c>
      <c r="E349" s="373">
        <v>17.89</v>
      </c>
      <c r="F349" s="373">
        <f t="shared" si="119"/>
        <v>18627.5</v>
      </c>
      <c r="G349" s="373">
        <f t="shared" si="120"/>
        <v>70822.5</v>
      </c>
      <c r="H349" s="374">
        <f t="shared" si="121"/>
        <v>0.2630166966712556</v>
      </c>
      <c r="I349" s="373"/>
    </row>
    <row r="350" spans="2:9" ht="15" customHeight="1" x14ac:dyDescent="0.25">
      <c r="B350" s="636">
        <v>42708</v>
      </c>
      <c r="C350" s="372">
        <v>5000</v>
      </c>
      <c r="D350" s="637">
        <v>14.1645</v>
      </c>
      <c r="E350" s="373">
        <v>18.2</v>
      </c>
      <c r="F350" s="373">
        <f t="shared" si="119"/>
        <v>20177.499999999996</v>
      </c>
      <c r="G350" s="373">
        <f t="shared" si="120"/>
        <v>70822.5</v>
      </c>
      <c r="H350" s="374">
        <f t="shared" si="121"/>
        <v>0.28490239683716323</v>
      </c>
      <c r="I350" s="373"/>
    </row>
    <row r="351" spans="2:9" x14ac:dyDescent="0.25">
      <c r="B351" s="636">
        <v>42711</v>
      </c>
      <c r="C351" s="372">
        <v>5000</v>
      </c>
      <c r="D351" s="637">
        <v>14.143514</v>
      </c>
      <c r="E351" s="373">
        <v>18.420000000000002</v>
      </c>
      <c r="F351" s="373">
        <f t="shared" si="119"/>
        <v>21382.430000000011</v>
      </c>
      <c r="G351" s="373">
        <f t="shared" si="120"/>
        <v>70717.569999999992</v>
      </c>
      <c r="H351" s="374">
        <f t="shared" si="121"/>
        <v>0.3023637548631834</v>
      </c>
      <c r="I351" s="373"/>
    </row>
    <row r="352" spans="2:9" x14ac:dyDescent="0.25">
      <c r="B352" s="636">
        <v>42713</v>
      </c>
      <c r="C352" s="372">
        <v>5000</v>
      </c>
      <c r="D352" s="637">
        <v>14.127554</v>
      </c>
      <c r="E352" s="373">
        <v>18.25</v>
      </c>
      <c r="F352" s="373">
        <f t="shared" si="119"/>
        <v>20612.23</v>
      </c>
      <c r="G352" s="373">
        <f t="shared" si="120"/>
        <v>70637.77</v>
      </c>
      <c r="H352" s="374">
        <f t="shared" si="121"/>
        <v>0.29180182216964096</v>
      </c>
      <c r="I352" s="373"/>
    </row>
    <row r="353" spans="1:10" x14ac:dyDescent="0.25">
      <c r="B353" s="636">
        <v>42716</v>
      </c>
      <c r="C353" s="372">
        <v>5000</v>
      </c>
      <c r="D353" s="637">
        <v>14.0276</v>
      </c>
      <c r="E353" s="373">
        <v>18.489999999999998</v>
      </c>
      <c r="F353" s="373">
        <f t="shared" si="119"/>
        <v>22311.999999999993</v>
      </c>
      <c r="G353" s="373">
        <f t="shared" si="120"/>
        <v>70138</v>
      </c>
      <c r="H353" s="374">
        <f t="shared" si="121"/>
        <v>0.3181157147338104</v>
      </c>
      <c r="I353" s="373" t="s">
        <v>186</v>
      </c>
    </row>
    <row r="354" spans="1:10" x14ac:dyDescent="0.25">
      <c r="B354" s="636">
        <v>42718</v>
      </c>
      <c r="C354" s="372">
        <v>5000</v>
      </c>
      <c r="D354" s="637">
        <v>14.025399999999999</v>
      </c>
      <c r="E354" s="373">
        <v>18.2</v>
      </c>
      <c r="F354" s="373">
        <f t="shared" si="119"/>
        <v>20873</v>
      </c>
      <c r="G354" s="373">
        <f t="shared" si="120"/>
        <v>70127</v>
      </c>
      <c r="H354" s="374">
        <f t="shared" si="121"/>
        <v>0.29764569994438661</v>
      </c>
      <c r="I354" s="373">
        <v>13.8</v>
      </c>
    </row>
    <row r="355" spans="1:10" x14ac:dyDescent="0.25">
      <c r="B355" s="636">
        <v>42726</v>
      </c>
      <c r="C355" s="372">
        <v>5000</v>
      </c>
      <c r="D355" s="637">
        <v>14.025399999999999</v>
      </c>
      <c r="E355" s="373">
        <v>18.04</v>
      </c>
      <c r="F355" s="373">
        <f t="shared" si="119"/>
        <v>20073</v>
      </c>
      <c r="G355" s="373">
        <f t="shared" si="120"/>
        <v>70127</v>
      </c>
      <c r="H355" s="374">
        <f t="shared" si="121"/>
        <v>0.28623782565916123</v>
      </c>
      <c r="I355" s="373"/>
    </row>
    <row r="356" spans="1:10" x14ac:dyDescent="0.25">
      <c r="B356" s="636">
        <v>42733</v>
      </c>
      <c r="C356" s="372">
        <v>6000</v>
      </c>
      <c r="D356" s="637">
        <v>14.627558000000001</v>
      </c>
      <c r="E356" s="373">
        <v>17.57</v>
      </c>
      <c r="F356" s="455">
        <f t="shared" si="119"/>
        <v>17654.651999999998</v>
      </c>
      <c r="G356" s="373">
        <f t="shared" si="120"/>
        <v>87765.347999999998</v>
      </c>
      <c r="H356" s="375">
        <f t="shared" si="121"/>
        <v>0.20115743174629694</v>
      </c>
      <c r="I356" s="373"/>
      <c r="J356" s="3"/>
    </row>
    <row r="357" spans="1:10" x14ac:dyDescent="0.25">
      <c r="B357" s="636">
        <v>42734</v>
      </c>
      <c r="C357" s="372">
        <v>6000</v>
      </c>
      <c r="D357" s="637">
        <v>14.562623</v>
      </c>
      <c r="E357" s="373">
        <v>17.309999999999999</v>
      </c>
      <c r="F357" s="455">
        <f t="shared" si="119"/>
        <v>16484.261999999992</v>
      </c>
      <c r="G357" s="373">
        <f t="shared" si="120"/>
        <v>87375.737999999998</v>
      </c>
      <c r="H357" s="375">
        <f t="shared" si="121"/>
        <v>0.18865948806063293</v>
      </c>
      <c r="I357" s="373"/>
    </row>
    <row r="358" spans="1:10" x14ac:dyDescent="0.25">
      <c r="B358" s="636">
        <v>42739</v>
      </c>
      <c r="C358" s="372">
        <v>5500</v>
      </c>
      <c r="D358" s="637">
        <v>14.242898</v>
      </c>
      <c r="E358" s="373">
        <v>18.05</v>
      </c>
      <c r="F358" s="455">
        <f t="shared" si="119"/>
        <v>20939.061000000002</v>
      </c>
      <c r="G358" s="373">
        <f t="shared" si="120"/>
        <v>78335.938999999998</v>
      </c>
      <c r="H358" s="375">
        <f t="shared" si="121"/>
        <v>0.26729827033796072</v>
      </c>
      <c r="I358" s="373"/>
    </row>
    <row r="359" spans="1:10" x14ac:dyDescent="0.25">
      <c r="B359" s="636">
        <v>42741</v>
      </c>
      <c r="C359" s="372">
        <v>6000</v>
      </c>
      <c r="D359" s="637">
        <v>14.54599</v>
      </c>
      <c r="E359" s="373">
        <v>17.98</v>
      </c>
      <c r="F359" s="455">
        <f t="shared" si="119"/>
        <v>20604.060000000005</v>
      </c>
      <c r="G359" s="373">
        <f t="shared" si="120"/>
        <v>87275.94</v>
      </c>
      <c r="H359" s="375">
        <f t="shared" si="121"/>
        <v>0.23607949682352322</v>
      </c>
      <c r="I359" s="373"/>
    </row>
    <row r="360" spans="1:10" x14ac:dyDescent="0.25">
      <c r="B360" s="636">
        <v>42748</v>
      </c>
      <c r="C360" s="372">
        <v>6000</v>
      </c>
      <c r="D360" s="637">
        <v>14.527687999999999</v>
      </c>
      <c r="E360" s="373">
        <v>17.46</v>
      </c>
      <c r="F360" s="455">
        <f t="shared" si="119"/>
        <v>17593.872000000007</v>
      </c>
      <c r="G360" s="373">
        <f t="shared" si="120"/>
        <v>87166.127999999997</v>
      </c>
      <c r="H360" s="375">
        <f t="shared" si="121"/>
        <v>0.20184299112150547</v>
      </c>
      <c r="I360" s="373"/>
    </row>
    <row r="361" spans="1:10" x14ac:dyDescent="0.25">
      <c r="A361" s="231" t="s">
        <v>345</v>
      </c>
      <c r="B361" s="636">
        <v>42754</v>
      </c>
      <c r="C361" s="372">
        <v>6000</v>
      </c>
      <c r="D361" s="637">
        <v>14.527687999999999</v>
      </c>
      <c r="E361" s="373">
        <v>17.27</v>
      </c>
      <c r="F361" s="455">
        <f t="shared" si="119"/>
        <v>16453.871999999999</v>
      </c>
      <c r="G361" s="373">
        <f t="shared" si="120"/>
        <v>87166.127999999997</v>
      </c>
      <c r="H361" s="375">
        <f t="shared" si="121"/>
        <v>0.1887645164185795</v>
      </c>
      <c r="I361" s="373"/>
    </row>
    <row r="362" spans="1:10" x14ac:dyDescent="0.25">
      <c r="A362" t="s">
        <v>345</v>
      </c>
      <c r="B362" s="636">
        <v>42760</v>
      </c>
      <c r="C362" s="372">
        <v>6000</v>
      </c>
      <c r="D362" s="637">
        <v>14.527687999999999</v>
      </c>
      <c r="E362" s="373">
        <v>17.75</v>
      </c>
      <c r="F362" s="455">
        <f t="shared" ref="F362:F376" si="122">C362*(E362-D362)</f>
        <v>19333.872000000003</v>
      </c>
      <c r="G362" s="373">
        <f t="shared" ref="G362:G376" si="123">IF(C362=0, 0,D362*C362)</f>
        <v>87166.127999999997</v>
      </c>
      <c r="H362" s="375">
        <f t="shared" ref="H362:H376" si="124">IF(C362=0, D362, (E362-D362)/D362)</f>
        <v>0.22180487356281334</v>
      </c>
      <c r="I362" s="373"/>
    </row>
    <row r="363" spans="1:10" x14ac:dyDescent="0.25">
      <c r="A363" t="s">
        <v>378</v>
      </c>
      <c r="B363" s="636">
        <v>42761</v>
      </c>
      <c r="C363" s="372">
        <v>6000</v>
      </c>
      <c r="D363" s="637">
        <v>14.50817</v>
      </c>
      <c r="E363" s="373">
        <v>17.75</v>
      </c>
      <c r="F363" s="455">
        <f t="shared" si="122"/>
        <v>19450.98</v>
      </c>
      <c r="G363" s="373">
        <f t="shared" si="123"/>
        <v>87049.02</v>
      </c>
      <c r="H363" s="375">
        <f t="shared" si="124"/>
        <v>0.22344858104088938</v>
      </c>
      <c r="I363" s="373"/>
    </row>
    <row r="364" spans="1:10" x14ac:dyDescent="0.25">
      <c r="A364" t="s">
        <v>381</v>
      </c>
      <c r="B364" s="636">
        <v>42762</v>
      </c>
      <c r="C364" s="372">
        <v>6100</v>
      </c>
      <c r="D364" s="637">
        <v>14.553610000000001</v>
      </c>
      <c r="E364" s="373">
        <v>17.41</v>
      </c>
      <c r="F364" s="455">
        <f t="shared" si="122"/>
        <v>17423.978999999996</v>
      </c>
      <c r="G364" s="373">
        <f t="shared" si="123"/>
        <v>88777.021000000008</v>
      </c>
      <c r="H364" s="375">
        <f t="shared" si="124"/>
        <v>0.19626676817641803</v>
      </c>
      <c r="I364" s="373"/>
    </row>
    <row r="365" spans="1:10" x14ac:dyDescent="0.25">
      <c r="A365" t="s">
        <v>392</v>
      </c>
      <c r="B365" s="636">
        <v>42765</v>
      </c>
      <c r="C365" s="372">
        <v>6900</v>
      </c>
      <c r="D365" s="637">
        <v>14.793915999999999</v>
      </c>
      <c r="E365" s="373">
        <v>16.53</v>
      </c>
      <c r="F365" s="455">
        <f t="shared" si="122"/>
        <v>11978.979600000011</v>
      </c>
      <c r="G365" s="373">
        <f t="shared" si="123"/>
        <v>102078.02039999999</v>
      </c>
      <c r="H365" s="375">
        <f t="shared" si="124"/>
        <v>0.11735121383682331</v>
      </c>
      <c r="I365" s="373"/>
    </row>
    <row r="366" spans="1:10" x14ac:dyDescent="0.25">
      <c r="A366" t="s">
        <v>393</v>
      </c>
      <c r="B366" s="636">
        <v>42766</v>
      </c>
      <c r="C366" s="372">
        <v>6900</v>
      </c>
      <c r="D366" s="637">
        <v>14.783497000000001</v>
      </c>
      <c r="E366" s="373">
        <v>16.75</v>
      </c>
      <c r="F366" s="455">
        <f t="shared" si="122"/>
        <v>13568.870699999996</v>
      </c>
      <c r="G366" s="373">
        <f t="shared" si="123"/>
        <v>102006.1293</v>
      </c>
      <c r="H366" s="375">
        <f t="shared" si="124"/>
        <v>0.13302015078029233</v>
      </c>
      <c r="I366" s="373"/>
    </row>
    <row r="367" spans="1:10" x14ac:dyDescent="0.25">
      <c r="B367" s="636">
        <v>42767</v>
      </c>
      <c r="C367" s="372">
        <v>6000</v>
      </c>
      <c r="D367" s="637">
        <v>14.442175000000001</v>
      </c>
      <c r="E367" s="373">
        <v>16.59</v>
      </c>
      <c r="F367" s="455">
        <f t="shared" si="122"/>
        <v>12886.949999999995</v>
      </c>
      <c r="G367" s="373">
        <f t="shared" si="123"/>
        <v>86653.05</v>
      </c>
      <c r="H367" s="375">
        <f t="shared" si="124"/>
        <v>0.14871894295699914</v>
      </c>
      <c r="I367" s="373"/>
    </row>
    <row r="368" spans="1:10" x14ac:dyDescent="0.25">
      <c r="B368" s="636">
        <v>42767</v>
      </c>
      <c r="C368" s="372">
        <v>7000</v>
      </c>
      <c r="D368" s="637">
        <v>14.725436</v>
      </c>
      <c r="E368" s="373">
        <v>16.59</v>
      </c>
      <c r="F368" s="455">
        <f t="shared" si="122"/>
        <v>13051.947999999999</v>
      </c>
      <c r="G368" s="373">
        <f t="shared" si="123"/>
        <v>103078.052</v>
      </c>
      <c r="H368" s="375">
        <f t="shared" si="124"/>
        <v>0.1266219893251378</v>
      </c>
      <c r="I368" s="373"/>
    </row>
    <row r="369" spans="1:13" x14ac:dyDescent="0.25">
      <c r="B369" s="636">
        <v>42767</v>
      </c>
      <c r="C369" s="372">
        <v>7200</v>
      </c>
      <c r="D369" s="637">
        <v>14.771951</v>
      </c>
      <c r="E369" s="373">
        <v>16.59</v>
      </c>
      <c r="F369" s="455">
        <f t="shared" si="122"/>
        <v>13089.952800000001</v>
      </c>
      <c r="G369" s="373">
        <f t="shared" si="123"/>
        <v>106358.0472</v>
      </c>
      <c r="H369" s="375">
        <f t="shared" si="124"/>
        <v>0.12307439958337259</v>
      </c>
      <c r="I369" s="373"/>
    </row>
    <row r="370" spans="1:13" x14ac:dyDescent="0.25">
      <c r="A370" t="s">
        <v>397</v>
      </c>
      <c r="B370" s="636">
        <v>42767</v>
      </c>
      <c r="C370" s="372">
        <v>6500</v>
      </c>
      <c r="D370" s="637">
        <v>14.578353999999999</v>
      </c>
      <c r="E370" s="373">
        <v>16.59</v>
      </c>
      <c r="F370" s="455">
        <f t="shared" si="122"/>
        <v>13075.699000000004</v>
      </c>
      <c r="G370" s="373">
        <f t="shared" si="123"/>
        <v>94759.300999999992</v>
      </c>
      <c r="H370" s="375">
        <f t="shared" si="124"/>
        <v>0.13798855481215511</v>
      </c>
      <c r="I370" s="373"/>
    </row>
    <row r="371" spans="1:13" ht="15" customHeight="1" x14ac:dyDescent="0.25">
      <c r="A371" t="s">
        <v>399</v>
      </c>
      <c r="B371" s="636">
        <v>42768</v>
      </c>
      <c r="C371" s="372">
        <v>6000</v>
      </c>
      <c r="D371" s="637">
        <v>14.368788</v>
      </c>
      <c r="E371" s="373">
        <v>16.68</v>
      </c>
      <c r="F371" s="455">
        <f t="shared" si="122"/>
        <v>13867.271999999995</v>
      </c>
      <c r="G371" s="373">
        <f>IF(C371=0, 0,D371*C371)</f>
        <v>86212.728000000003</v>
      </c>
      <c r="H371" s="375">
        <f t="shared" si="124"/>
        <v>0.16084947456946261</v>
      </c>
      <c r="I371" s="373"/>
    </row>
    <row r="372" spans="1:13" x14ac:dyDescent="0.25">
      <c r="A372" t="s">
        <v>407</v>
      </c>
      <c r="B372" s="636">
        <v>42769</v>
      </c>
      <c r="C372" s="372">
        <v>5300</v>
      </c>
      <c r="D372" s="637">
        <v>14.006677</v>
      </c>
      <c r="E372" s="373">
        <v>17.23</v>
      </c>
      <c r="F372" s="455">
        <f t="shared" si="122"/>
        <v>17083.611900000004</v>
      </c>
      <c r="G372" s="373">
        <f t="shared" si="123"/>
        <v>74235.388099999996</v>
      </c>
      <c r="H372" s="375">
        <f t="shared" si="124"/>
        <v>0.2301276027140485</v>
      </c>
      <c r="I372" s="373"/>
    </row>
    <row r="373" spans="1:13" x14ac:dyDescent="0.25">
      <c r="A373" t="s">
        <v>417</v>
      </c>
      <c r="B373" s="636">
        <v>42772</v>
      </c>
      <c r="C373" s="372">
        <v>6000</v>
      </c>
      <c r="D373" s="637">
        <v>14.311230999999999</v>
      </c>
      <c r="E373" s="373">
        <v>16.52</v>
      </c>
      <c r="F373" s="455">
        <f t="shared" si="122"/>
        <v>13252.614000000001</v>
      </c>
      <c r="G373" s="373">
        <f t="shared" si="123"/>
        <v>85867.385999999999</v>
      </c>
      <c r="H373" s="375">
        <f t="shared" si="124"/>
        <v>0.15433815581622576</v>
      </c>
      <c r="I373" s="373"/>
    </row>
    <row r="374" spans="1:13" x14ac:dyDescent="0.25">
      <c r="A374" t="s">
        <v>422</v>
      </c>
      <c r="B374" s="636">
        <v>42773</v>
      </c>
      <c r="C374" s="372">
        <v>6600</v>
      </c>
      <c r="D374" s="637">
        <v>14.461574000000001</v>
      </c>
      <c r="E374" s="373">
        <v>16.03</v>
      </c>
      <c r="F374" s="455">
        <f t="shared" si="122"/>
        <v>10351.611600000004</v>
      </c>
      <c r="G374" s="373">
        <f t="shared" si="123"/>
        <v>95446.388400000011</v>
      </c>
      <c r="H374" s="375">
        <f t="shared" si="124"/>
        <v>0.10845472283998965</v>
      </c>
      <c r="I374" s="373"/>
    </row>
    <row r="375" spans="1:13" x14ac:dyDescent="0.25">
      <c r="A375" t="s">
        <v>445</v>
      </c>
      <c r="B375" s="636">
        <v>42781</v>
      </c>
      <c r="C375" s="372">
        <v>5700</v>
      </c>
      <c r="D375" s="637">
        <v>14.140828000000001</v>
      </c>
      <c r="E375" s="373">
        <v>16.3</v>
      </c>
      <c r="F375" s="455">
        <f t="shared" si="122"/>
        <v>12307.2804</v>
      </c>
      <c r="G375" s="373">
        <f t="shared" si="123"/>
        <v>80602.719600000011</v>
      </c>
      <c r="H375" s="375">
        <f t="shared" si="124"/>
        <v>0.1526906345229572</v>
      </c>
      <c r="I375" s="373"/>
    </row>
    <row r="376" spans="1:13" x14ac:dyDescent="0.25">
      <c r="A376" t="s">
        <v>447</v>
      </c>
      <c r="B376" s="636">
        <v>42782</v>
      </c>
      <c r="C376" s="372">
        <v>5700</v>
      </c>
      <c r="D376" s="637">
        <v>14.103</v>
      </c>
      <c r="E376" s="373">
        <v>16.170000000000002</v>
      </c>
      <c r="F376" s="455">
        <f t="shared" si="122"/>
        <v>11781.900000000011</v>
      </c>
      <c r="G376" s="373">
        <f t="shared" si="123"/>
        <v>80387.100000000006</v>
      </c>
      <c r="H376" s="375">
        <f t="shared" si="124"/>
        <v>0.14656456073175933</v>
      </c>
      <c r="I376" s="373"/>
    </row>
    <row r="377" spans="1:13" x14ac:dyDescent="0.25">
      <c r="B377" s="636"/>
      <c r="C377" s="372"/>
      <c r="D377" s="637"/>
      <c r="E377" s="373"/>
      <c r="F377" s="455"/>
      <c r="G377" s="373"/>
      <c r="H377" s="375"/>
      <c r="I377" s="373"/>
    </row>
    <row r="378" spans="1:13" x14ac:dyDescent="0.25">
      <c r="B378" s="636"/>
      <c r="C378" s="372"/>
      <c r="D378" s="637"/>
      <c r="E378" s="373"/>
      <c r="F378" s="455"/>
      <c r="G378" s="373"/>
      <c r="H378" s="375"/>
      <c r="I378" s="373"/>
    </row>
    <row r="379" spans="1:13" x14ac:dyDescent="0.25">
      <c r="B379" s="636"/>
      <c r="C379" s="372"/>
      <c r="D379" s="637"/>
      <c r="E379" s="373"/>
      <c r="F379" s="455"/>
      <c r="G379" s="373"/>
      <c r="H379" s="375"/>
      <c r="I379" s="373"/>
    </row>
    <row r="380" spans="1:13" x14ac:dyDescent="0.25">
      <c r="B380" s="636"/>
      <c r="C380" s="372"/>
      <c r="D380" s="637"/>
      <c r="E380" s="373"/>
      <c r="F380" s="455"/>
      <c r="G380" s="373"/>
      <c r="H380" s="375"/>
      <c r="I380" s="373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6" t="s">
        <v>1</v>
      </c>
      <c r="B385" s="603" t="s">
        <v>2</v>
      </c>
      <c r="C385" s="526" t="s">
        <v>4</v>
      </c>
      <c r="D385" s="604" t="s">
        <v>5</v>
      </c>
      <c r="E385" s="527" t="s">
        <v>90</v>
      </c>
      <c r="F385" s="527" t="s">
        <v>60</v>
      </c>
      <c r="G385" s="526" t="s">
        <v>3</v>
      </c>
      <c r="H385" s="605" t="s">
        <v>6</v>
      </c>
      <c r="I385" s="604" t="s">
        <v>7</v>
      </c>
      <c r="J385" s="527" t="s">
        <v>89</v>
      </c>
      <c r="K385" s="527" t="s">
        <v>61</v>
      </c>
      <c r="L385" s="526" t="s">
        <v>37</v>
      </c>
      <c r="M385" s="527" t="s">
        <v>38</v>
      </c>
    </row>
    <row r="386" spans="1:13" x14ac:dyDescent="0.25">
      <c r="A386" s="528" t="s">
        <v>50</v>
      </c>
      <c r="B386" s="561">
        <v>42187</v>
      </c>
      <c r="C386" s="512">
        <v>1000</v>
      </c>
      <c r="D386" s="513">
        <v>27.25</v>
      </c>
      <c r="E386" s="514">
        <v>0</v>
      </c>
      <c r="F386" s="514">
        <f>C386*D386+E386</f>
        <v>27250</v>
      </c>
      <c r="G386" s="511">
        <v>42187</v>
      </c>
      <c r="H386" s="529">
        <v>2000</v>
      </c>
      <c r="I386" s="513">
        <v>27.34</v>
      </c>
      <c r="J386" s="514">
        <v>-5.49</v>
      </c>
      <c r="K386" s="514">
        <f>H386*I386-J386</f>
        <v>54685.49</v>
      </c>
      <c r="L386" s="511">
        <v>42257</v>
      </c>
      <c r="M386" s="514">
        <v>850.5</v>
      </c>
    </row>
    <row r="387" spans="1:13" x14ac:dyDescent="0.25">
      <c r="A387" s="530" t="s">
        <v>71</v>
      </c>
      <c r="B387" s="561">
        <v>42187</v>
      </c>
      <c r="C387" s="512">
        <v>80</v>
      </c>
      <c r="D387" s="513">
        <v>27.152249999999999</v>
      </c>
      <c r="E387" s="514">
        <v>0</v>
      </c>
      <c r="F387" s="514">
        <f t="shared" ref="F387:F450" si="125">C387*D387+E387</f>
        <v>2172.1799999999998</v>
      </c>
      <c r="G387" s="511">
        <v>42199</v>
      </c>
      <c r="H387" s="529">
        <v>102</v>
      </c>
      <c r="I387" s="513">
        <v>25.28</v>
      </c>
      <c r="J387" s="514">
        <v>0.05</v>
      </c>
      <c r="K387" s="514">
        <f t="shared" ref="K387:K414" si="126">H387*I387-J387</f>
        <v>2578.5099999999998</v>
      </c>
      <c r="L387" s="511">
        <v>42439</v>
      </c>
      <c r="M387" s="514">
        <v>483.9</v>
      </c>
    </row>
    <row r="388" spans="1:13" x14ac:dyDescent="0.25">
      <c r="A388" s="512"/>
      <c r="B388" s="561">
        <v>42187</v>
      </c>
      <c r="C388" s="512">
        <v>1000</v>
      </c>
      <c r="D388" s="513">
        <v>27.1</v>
      </c>
      <c r="E388" s="514">
        <v>0</v>
      </c>
      <c r="F388" s="514">
        <f t="shared" si="125"/>
        <v>27100</v>
      </c>
      <c r="G388" s="511">
        <v>42227</v>
      </c>
      <c r="H388" s="529">
        <v>200</v>
      </c>
      <c r="I388" s="513">
        <v>19.649999999999999</v>
      </c>
      <c r="J388" s="514">
        <v>7.0000000000000007E-2</v>
      </c>
      <c r="K388" s="514">
        <f t="shared" si="126"/>
        <v>3929.9299999999994</v>
      </c>
      <c r="L388" s="511">
        <v>42531</v>
      </c>
      <c r="M388" s="514">
        <v>483.9</v>
      </c>
    </row>
    <row r="389" spans="1:13" x14ac:dyDescent="0.25">
      <c r="A389" s="512"/>
      <c r="B389" s="624">
        <v>42187</v>
      </c>
      <c r="C389" s="512">
        <v>500</v>
      </c>
      <c r="D389" s="513">
        <v>27.039332999999999</v>
      </c>
      <c r="E389" s="514">
        <v>0</v>
      </c>
      <c r="F389" s="514">
        <f t="shared" si="125"/>
        <v>13519.666499999999</v>
      </c>
      <c r="G389" s="511">
        <v>42227</v>
      </c>
      <c r="H389" s="529">
        <v>200</v>
      </c>
      <c r="I389" s="513">
        <v>18.7</v>
      </c>
      <c r="J389" s="514">
        <v>7.0000000000000007E-2</v>
      </c>
      <c r="K389" s="514">
        <f t="shared" si="126"/>
        <v>3739.93</v>
      </c>
      <c r="L389" s="511">
        <v>42625</v>
      </c>
      <c r="M389" s="514">
        <v>433.9</v>
      </c>
    </row>
    <row r="390" spans="1:13" x14ac:dyDescent="0.25">
      <c r="A390" s="512"/>
      <c r="B390" s="624"/>
      <c r="C390" s="512">
        <v>500</v>
      </c>
      <c r="D390" s="513">
        <v>27.039332999999999</v>
      </c>
      <c r="E390" s="514">
        <v>0</v>
      </c>
      <c r="F390" s="514">
        <f t="shared" si="125"/>
        <v>13519.666499999999</v>
      </c>
      <c r="G390" s="511">
        <v>42257</v>
      </c>
      <c r="H390" s="529">
        <v>1600</v>
      </c>
      <c r="I390" s="513">
        <v>16.445</v>
      </c>
      <c r="J390" s="514">
        <v>0.48</v>
      </c>
      <c r="K390" s="514">
        <f t="shared" si="126"/>
        <v>26311.52</v>
      </c>
      <c r="L390" s="511">
        <v>42716</v>
      </c>
      <c r="M390" s="514">
        <v>500</v>
      </c>
    </row>
    <row r="391" spans="1:13" x14ac:dyDescent="0.25">
      <c r="A391" s="512"/>
      <c r="B391" s="624"/>
      <c r="C391" s="512">
        <v>500</v>
      </c>
      <c r="D391" s="513">
        <v>27.039332999999999</v>
      </c>
      <c r="E391" s="514">
        <v>0</v>
      </c>
      <c r="F391" s="514">
        <f t="shared" si="125"/>
        <v>13519.666499999999</v>
      </c>
      <c r="G391" s="625">
        <v>42265</v>
      </c>
      <c r="H391" s="529">
        <v>200</v>
      </c>
      <c r="I391" s="513">
        <v>15.65</v>
      </c>
      <c r="J391" s="514">
        <v>0.05</v>
      </c>
      <c r="K391" s="514">
        <f t="shared" si="126"/>
        <v>3129.95</v>
      </c>
      <c r="L391" s="512"/>
      <c r="M391" s="514"/>
    </row>
    <row r="392" spans="1:13" x14ac:dyDescent="0.25">
      <c r="A392" s="512"/>
      <c r="B392" s="624"/>
      <c r="C392" s="512">
        <v>500</v>
      </c>
      <c r="D392" s="513">
        <v>27.039332999999999</v>
      </c>
      <c r="E392" s="514">
        <v>0</v>
      </c>
      <c r="F392" s="514">
        <f t="shared" si="125"/>
        <v>13519.666499999999</v>
      </c>
      <c r="G392" s="625"/>
      <c r="H392" s="529">
        <v>2400</v>
      </c>
      <c r="I392" s="513">
        <v>15.7</v>
      </c>
      <c r="J392" s="514">
        <v>0.7</v>
      </c>
      <c r="K392" s="514">
        <f t="shared" si="126"/>
        <v>37679.300000000003</v>
      </c>
      <c r="L392" s="512"/>
      <c r="M392" s="514"/>
    </row>
    <row r="393" spans="1:13" ht="15" customHeight="1" x14ac:dyDescent="0.25">
      <c r="A393" s="512"/>
      <c r="B393" s="624"/>
      <c r="C393" s="512">
        <v>1000</v>
      </c>
      <c r="D393" s="513">
        <v>27.039332999999999</v>
      </c>
      <c r="E393" s="514">
        <v>0</v>
      </c>
      <c r="F393" s="514">
        <f t="shared" si="125"/>
        <v>27039.332999999999</v>
      </c>
      <c r="G393" s="511">
        <v>42271</v>
      </c>
      <c r="H393" s="606">
        <v>918</v>
      </c>
      <c r="I393" s="607">
        <v>16.45</v>
      </c>
      <c r="J393" s="608">
        <v>0.28000000000000003</v>
      </c>
      <c r="K393" s="608">
        <f t="shared" si="126"/>
        <v>15100.819999999998</v>
      </c>
      <c r="L393" s="512"/>
      <c r="M393" s="514"/>
    </row>
    <row r="394" spans="1:13" ht="60" x14ac:dyDescent="0.25">
      <c r="A394" s="512"/>
      <c r="B394" s="561">
        <v>42198</v>
      </c>
      <c r="C394" s="512">
        <v>100</v>
      </c>
      <c r="D394" s="513">
        <v>24.77</v>
      </c>
      <c r="E394" s="514">
        <v>0</v>
      </c>
      <c r="F394" s="514">
        <f t="shared" si="125"/>
        <v>2477</v>
      </c>
      <c r="G394" s="626" t="s">
        <v>139</v>
      </c>
      <c r="H394" s="529">
        <v>500</v>
      </c>
      <c r="I394" s="513">
        <v>15.95</v>
      </c>
      <c r="J394" s="514">
        <v>0.15</v>
      </c>
      <c r="K394" s="608">
        <f t="shared" si="126"/>
        <v>7974.85</v>
      </c>
      <c r="L394" s="512"/>
      <c r="M394" s="514"/>
    </row>
    <row r="395" spans="1:13" x14ac:dyDescent="0.25">
      <c r="A395" s="512"/>
      <c r="B395" s="561">
        <v>42205</v>
      </c>
      <c r="C395" s="512">
        <v>50</v>
      </c>
      <c r="D395" s="513">
        <v>24.35</v>
      </c>
      <c r="E395" s="514">
        <v>0</v>
      </c>
      <c r="F395" s="514">
        <f t="shared" si="125"/>
        <v>1217.5</v>
      </c>
      <c r="G395" s="626"/>
      <c r="H395" s="529">
        <v>500</v>
      </c>
      <c r="I395" s="513">
        <v>16.100000000000001</v>
      </c>
      <c r="J395" s="514">
        <v>0.15</v>
      </c>
      <c r="K395" s="608">
        <f t="shared" si="126"/>
        <v>8049.8500000000013</v>
      </c>
      <c r="L395" s="512"/>
      <c r="M395" s="514"/>
    </row>
    <row r="396" spans="1:13" x14ac:dyDescent="0.25">
      <c r="A396" s="512"/>
      <c r="B396" s="561">
        <v>42207</v>
      </c>
      <c r="C396" s="512">
        <v>20</v>
      </c>
      <c r="D396" s="513">
        <v>24.02</v>
      </c>
      <c r="E396" s="514">
        <v>0</v>
      </c>
      <c r="F396" s="514">
        <f t="shared" si="125"/>
        <v>480.4</v>
      </c>
      <c r="G396" s="626"/>
      <c r="H396" s="529">
        <v>500</v>
      </c>
      <c r="I396" s="513">
        <v>16.170000000000002</v>
      </c>
      <c r="J396" s="514">
        <v>0.15</v>
      </c>
      <c r="K396" s="608">
        <f t="shared" si="126"/>
        <v>8084.8500000000013</v>
      </c>
      <c r="L396" s="512"/>
      <c r="M396" s="514"/>
    </row>
    <row r="397" spans="1:13" x14ac:dyDescent="0.25">
      <c r="A397" s="512"/>
      <c r="B397" s="561">
        <v>42207</v>
      </c>
      <c r="C397" s="512">
        <v>20</v>
      </c>
      <c r="D397" s="513">
        <v>23.91</v>
      </c>
      <c r="E397" s="514">
        <v>0</v>
      </c>
      <c r="F397" s="514">
        <f t="shared" si="125"/>
        <v>478.2</v>
      </c>
      <c r="G397" s="626"/>
      <c r="H397" s="529">
        <v>500</v>
      </c>
      <c r="I397" s="513">
        <v>16.28</v>
      </c>
      <c r="J397" s="514">
        <v>0.15</v>
      </c>
      <c r="K397" s="608">
        <f t="shared" si="126"/>
        <v>8139.8500000000013</v>
      </c>
      <c r="L397" s="514"/>
      <c r="M397" s="514"/>
    </row>
    <row r="398" spans="1:13" x14ac:dyDescent="0.25">
      <c r="A398" s="512"/>
      <c r="B398" s="561">
        <v>42207</v>
      </c>
      <c r="C398" s="512">
        <v>20</v>
      </c>
      <c r="D398" s="513">
        <v>23.7</v>
      </c>
      <c r="E398" s="514">
        <v>0</v>
      </c>
      <c r="F398" s="514">
        <f t="shared" si="125"/>
        <v>474</v>
      </c>
      <c r="G398" s="626"/>
      <c r="H398" s="529">
        <v>500</v>
      </c>
      <c r="I398" s="513">
        <v>16.39</v>
      </c>
      <c r="J398" s="514">
        <v>0.15</v>
      </c>
      <c r="K398" s="608">
        <f t="shared" si="126"/>
        <v>8194.85</v>
      </c>
      <c r="L398" s="512"/>
      <c r="M398" s="514"/>
    </row>
    <row r="399" spans="1:13" x14ac:dyDescent="0.25">
      <c r="A399" s="512"/>
      <c r="B399" s="561">
        <v>42207</v>
      </c>
      <c r="C399" s="512">
        <v>20</v>
      </c>
      <c r="D399" s="513">
        <v>23.6</v>
      </c>
      <c r="E399" s="514">
        <v>0</v>
      </c>
      <c r="F399" s="514">
        <f t="shared" si="125"/>
        <v>472</v>
      </c>
      <c r="G399" s="626"/>
      <c r="H399" s="529">
        <v>500</v>
      </c>
      <c r="I399" s="513">
        <v>16.55</v>
      </c>
      <c r="J399" s="514">
        <v>0.17</v>
      </c>
      <c r="K399" s="608">
        <f t="shared" si="126"/>
        <v>8274.83</v>
      </c>
      <c r="L399" s="512"/>
      <c r="M399" s="514"/>
    </row>
    <row r="400" spans="1:13" ht="15" customHeight="1" x14ac:dyDescent="0.25">
      <c r="A400" s="512"/>
      <c r="B400" s="561">
        <v>42209</v>
      </c>
      <c r="C400" s="512">
        <v>40</v>
      </c>
      <c r="D400" s="513">
        <v>22.3</v>
      </c>
      <c r="E400" s="514">
        <v>0</v>
      </c>
      <c r="F400" s="514">
        <f t="shared" si="125"/>
        <v>892</v>
      </c>
      <c r="G400" s="626"/>
      <c r="H400" s="529">
        <v>50</v>
      </c>
      <c r="I400" s="513">
        <v>16.55</v>
      </c>
      <c r="J400" s="514">
        <v>0</v>
      </c>
      <c r="K400" s="608">
        <f t="shared" si="126"/>
        <v>827.5</v>
      </c>
      <c r="L400" s="512"/>
      <c r="M400" s="514"/>
    </row>
    <row r="401" spans="1:13" x14ac:dyDescent="0.25">
      <c r="A401" s="514"/>
      <c r="B401" s="561">
        <v>42221</v>
      </c>
      <c r="C401" s="512">
        <v>12</v>
      </c>
      <c r="D401" s="513">
        <v>20.95</v>
      </c>
      <c r="E401" s="514">
        <v>0</v>
      </c>
      <c r="F401" s="514">
        <f t="shared" si="125"/>
        <v>251.39999999999998</v>
      </c>
      <c r="G401" s="626"/>
      <c r="H401" s="529">
        <v>28</v>
      </c>
      <c r="I401" s="513">
        <v>16.68</v>
      </c>
      <c r="J401" s="514">
        <v>0.01</v>
      </c>
      <c r="K401" s="608">
        <f t="shared" si="126"/>
        <v>467.03</v>
      </c>
      <c r="L401" s="529"/>
      <c r="M401" s="514"/>
    </row>
    <row r="402" spans="1:13" x14ac:dyDescent="0.25">
      <c r="A402" s="512"/>
      <c r="B402" s="561">
        <v>42223</v>
      </c>
      <c r="C402" s="512">
        <v>100</v>
      </c>
      <c r="D402" s="513">
        <v>20.399999999999999</v>
      </c>
      <c r="E402" s="514">
        <v>0</v>
      </c>
      <c r="F402" s="514">
        <f t="shared" si="125"/>
        <v>2039.9999999999998</v>
      </c>
      <c r="G402" s="511">
        <v>42285</v>
      </c>
      <c r="H402" s="529">
        <v>632</v>
      </c>
      <c r="I402" s="513">
        <v>17.850000000000001</v>
      </c>
      <c r="J402" s="514">
        <v>0.21</v>
      </c>
      <c r="K402" s="608">
        <f t="shared" si="126"/>
        <v>11280.990000000002</v>
      </c>
      <c r="L402" s="514"/>
      <c r="M402" s="514"/>
    </row>
    <row r="403" spans="1:13" x14ac:dyDescent="0.25">
      <c r="A403" s="514"/>
      <c r="B403" s="561">
        <v>42226</v>
      </c>
      <c r="C403" s="512">
        <v>200</v>
      </c>
      <c r="D403" s="513">
        <v>19.95</v>
      </c>
      <c r="E403" s="514">
        <v>0</v>
      </c>
      <c r="F403" s="514">
        <f t="shared" si="125"/>
        <v>3990</v>
      </c>
      <c r="G403" s="511">
        <v>42297</v>
      </c>
      <c r="H403" s="529">
        <v>500</v>
      </c>
      <c r="I403" s="513">
        <v>19.149999999999999</v>
      </c>
      <c r="J403" s="514">
        <v>0.18</v>
      </c>
      <c r="K403" s="608">
        <f t="shared" si="126"/>
        <v>9574.82</v>
      </c>
      <c r="L403" s="512"/>
      <c r="M403" s="514"/>
    </row>
    <row r="404" spans="1:13" x14ac:dyDescent="0.25">
      <c r="A404" s="512"/>
      <c r="B404" s="561">
        <v>42226</v>
      </c>
      <c r="C404" s="512">
        <v>50</v>
      </c>
      <c r="D404" s="513">
        <v>20.010000000000002</v>
      </c>
      <c r="E404" s="514">
        <v>0</v>
      </c>
      <c r="F404" s="514">
        <f t="shared" si="125"/>
        <v>1000.5000000000001</v>
      </c>
      <c r="G404" s="511">
        <v>42300</v>
      </c>
      <c r="H404" s="529">
        <v>1000</v>
      </c>
      <c r="I404" s="513">
        <v>18.62</v>
      </c>
      <c r="J404" s="514">
        <v>0.34</v>
      </c>
      <c r="K404" s="608">
        <f t="shared" si="126"/>
        <v>18619.66</v>
      </c>
      <c r="L404" s="512"/>
      <c r="M404" s="514"/>
    </row>
    <row r="405" spans="1:13" x14ac:dyDescent="0.25">
      <c r="A405" s="512"/>
      <c r="B405" s="561">
        <v>42226</v>
      </c>
      <c r="C405" s="512">
        <v>100</v>
      </c>
      <c r="D405" s="513">
        <v>20.2</v>
      </c>
      <c r="E405" s="514">
        <v>0</v>
      </c>
      <c r="F405" s="514">
        <f t="shared" si="125"/>
        <v>2020</v>
      </c>
      <c r="G405" s="511">
        <v>42312</v>
      </c>
      <c r="H405" s="529">
        <v>2500</v>
      </c>
      <c r="I405" s="513">
        <v>18.48</v>
      </c>
      <c r="J405" s="514">
        <v>7.8</v>
      </c>
      <c r="K405" s="514">
        <f t="shared" si="126"/>
        <v>46192.2</v>
      </c>
      <c r="L405" s="512"/>
      <c r="M405" s="514"/>
    </row>
    <row r="406" spans="1:13" x14ac:dyDescent="0.25">
      <c r="A406" s="512"/>
      <c r="B406" s="561">
        <v>42227</v>
      </c>
      <c r="C406" s="512">
        <v>200</v>
      </c>
      <c r="D406" s="513">
        <v>18.399999999999999</v>
      </c>
      <c r="E406" s="514">
        <v>0</v>
      </c>
      <c r="F406" s="514">
        <f t="shared" si="125"/>
        <v>3679.9999999999995</v>
      </c>
      <c r="G406" s="511">
        <v>42313</v>
      </c>
      <c r="H406" s="529">
        <v>3000</v>
      </c>
      <c r="I406" s="513">
        <v>19.059999999999999</v>
      </c>
      <c r="J406" s="514">
        <v>1.05</v>
      </c>
      <c r="K406" s="514">
        <f t="shared" si="126"/>
        <v>57178.94999999999</v>
      </c>
      <c r="L406" s="512"/>
      <c r="M406" s="514"/>
    </row>
    <row r="407" spans="1:13" x14ac:dyDescent="0.25">
      <c r="A407" s="512"/>
      <c r="B407" s="561">
        <v>42227</v>
      </c>
      <c r="C407" s="512">
        <v>200</v>
      </c>
      <c r="D407" s="513">
        <v>19.55</v>
      </c>
      <c r="E407" s="514">
        <v>0</v>
      </c>
      <c r="F407" s="514">
        <f t="shared" si="125"/>
        <v>3910</v>
      </c>
      <c r="G407" s="511">
        <v>42324</v>
      </c>
      <c r="H407" s="529">
        <v>2500</v>
      </c>
      <c r="I407" s="513">
        <v>18.8</v>
      </c>
      <c r="J407" s="514">
        <v>0.86</v>
      </c>
      <c r="K407" s="514">
        <f t="shared" si="126"/>
        <v>46999.14</v>
      </c>
      <c r="L407" s="514"/>
      <c r="M407" s="514"/>
    </row>
    <row r="408" spans="1:13" x14ac:dyDescent="0.25">
      <c r="A408" s="512"/>
      <c r="B408" s="561">
        <v>42234</v>
      </c>
      <c r="C408" s="512">
        <v>40</v>
      </c>
      <c r="D408" s="513">
        <v>18.149999999999999</v>
      </c>
      <c r="E408" s="514">
        <v>0</v>
      </c>
      <c r="F408" s="514">
        <f t="shared" si="125"/>
        <v>726</v>
      </c>
      <c r="G408" s="511">
        <v>42335</v>
      </c>
      <c r="H408" s="529">
        <v>3078</v>
      </c>
      <c r="I408" s="513">
        <v>17.649999999999999</v>
      </c>
      <c r="J408" s="514">
        <v>1</v>
      </c>
      <c r="K408" s="514">
        <f t="shared" si="126"/>
        <v>54325.7</v>
      </c>
      <c r="L408" s="512"/>
      <c r="M408" s="514"/>
    </row>
    <row r="409" spans="1:13" x14ac:dyDescent="0.25">
      <c r="A409" s="512"/>
      <c r="B409" s="561">
        <v>42234</v>
      </c>
      <c r="C409" s="512">
        <v>100</v>
      </c>
      <c r="D409" s="513">
        <v>18</v>
      </c>
      <c r="E409" s="514">
        <v>0</v>
      </c>
      <c r="F409" s="514">
        <f t="shared" si="125"/>
        <v>1800</v>
      </c>
      <c r="G409" s="511">
        <v>42347</v>
      </c>
      <c r="H409" s="529">
        <v>500</v>
      </c>
      <c r="I409" s="513">
        <v>16.149999999999999</v>
      </c>
      <c r="J409" s="514">
        <v>0.15</v>
      </c>
      <c r="K409" s="514">
        <f t="shared" si="126"/>
        <v>8074.8499999999995</v>
      </c>
      <c r="L409" s="512"/>
      <c r="M409" s="514"/>
    </row>
    <row r="410" spans="1:13" ht="15" customHeight="1" x14ac:dyDescent="0.25">
      <c r="A410" s="512"/>
      <c r="B410" s="561">
        <v>42235</v>
      </c>
      <c r="C410" s="512">
        <v>100</v>
      </c>
      <c r="D410" s="513">
        <v>17.78</v>
      </c>
      <c r="E410" s="514">
        <v>0</v>
      </c>
      <c r="F410" s="514">
        <f t="shared" si="125"/>
        <v>1778</v>
      </c>
      <c r="G410" s="511">
        <v>42353</v>
      </c>
      <c r="H410" s="529">
        <v>600</v>
      </c>
      <c r="I410" s="513">
        <v>14.95</v>
      </c>
      <c r="J410" s="514">
        <v>0.17</v>
      </c>
      <c r="K410" s="514">
        <f t="shared" si="126"/>
        <v>8969.83</v>
      </c>
      <c r="L410" s="512"/>
      <c r="M410" s="514"/>
    </row>
    <row r="411" spans="1:13" x14ac:dyDescent="0.25">
      <c r="A411" s="512"/>
      <c r="B411" s="561">
        <v>42235</v>
      </c>
      <c r="C411" s="512">
        <v>100</v>
      </c>
      <c r="D411" s="513">
        <v>17.68</v>
      </c>
      <c r="E411" s="514">
        <v>0</v>
      </c>
      <c r="F411" s="514">
        <f t="shared" si="125"/>
        <v>1768</v>
      </c>
      <c r="G411" s="511">
        <v>42354</v>
      </c>
      <c r="H411" s="529">
        <v>500</v>
      </c>
      <c r="I411" s="513">
        <v>14.32</v>
      </c>
      <c r="J411" s="514">
        <v>0.13</v>
      </c>
      <c r="K411" s="514">
        <f t="shared" si="126"/>
        <v>7159.87</v>
      </c>
      <c r="L411" s="512"/>
      <c r="M411" s="514"/>
    </row>
    <row r="412" spans="1:13" x14ac:dyDescent="0.25">
      <c r="A412" s="512"/>
      <c r="B412" s="561">
        <v>42240</v>
      </c>
      <c r="C412" s="512">
        <v>100</v>
      </c>
      <c r="D412" s="513">
        <v>16.649999999999999</v>
      </c>
      <c r="E412" s="514">
        <v>0</v>
      </c>
      <c r="F412" s="514">
        <f t="shared" si="125"/>
        <v>1664.9999999999998</v>
      </c>
      <c r="G412" s="511">
        <v>42361</v>
      </c>
      <c r="H412" s="529">
        <v>500</v>
      </c>
      <c r="I412" s="513">
        <v>12.83</v>
      </c>
      <c r="J412" s="514">
        <v>0.12</v>
      </c>
      <c r="K412" s="514">
        <f t="shared" si="126"/>
        <v>6414.88</v>
      </c>
      <c r="L412" s="512"/>
      <c r="M412" s="514"/>
    </row>
    <row r="413" spans="1:13" x14ac:dyDescent="0.25">
      <c r="A413" s="512"/>
      <c r="B413" s="561">
        <v>42240</v>
      </c>
      <c r="C413" s="512">
        <v>100</v>
      </c>
      <c r="D413" s="513">
        <v>16.100000000000001</v>
      </c>
      <c r="E413" s="514">
        <v>0</v>
      </c>
      <c r="F413" s="514">
        <f t="shared" si="125"/>
        <v>1610.0000000000002</v>
      </c>
      <c r="G413" s="511">
        <v>42362</v>
      </c>
      <c r="H413" s="529">
        <v>1222</v>
      </c>
      <c r="I413" s="513">
        <v>12.75</v>
      </c>
      <c r="J413" s="514">
        <v>0.28999999999999998</v>
      </c>
      <c r="K413" s="514">
        <f t="shared" si="126"/>
        <v>15580.21</v>
      </c>
      <c r="L413" s="512"/>
      <c r="M413" s="514"/>
    </row>
    <row r="414" spans="1:13" x14ac:dyDescent="0.25">
      <c r="A414" s="512"/>
      <c r="B414" s="561">
        <v>42257</v>
      </c>
      <c r="C414" s="512">
        <v>1500</v>
      </c>
      <c r="D414" s="513">
        <v>16.350000000000001</v>
      </c>
      <c r="E414" s="514">
        <v>0</v>
      </c>
      <c r="F414" s="514">
        <f t="shared" si="125"/>
        <v>24525.000000000004</v>
      </c>
      <c r="G414" s="511">
        <v>42367</v>
      </c>
      <c r="H414" s="529">
        <v>1000</v>
      </c>
      <c r="I414" s="513">
        <v>13.15</v>
      </c>
      <c r="J414" s="514">
        <v>0.24</v>
      </c>
      <c r="K414" s="514">
        <f t="shared" si="126"/>
        <v>13149.76</v>
      </c>
      <c r="L414" s="512"/>
      <c r="M414" s="514"/>
    </row>
    <row r="415" spans="1:13" x14ac:dyDescent="0.25">
      <c r="A415" s="512"/>
      <c r="B415" s="561">
        <v>42258</v>
      </c>
      <c r="C415" s="512">
        <v>100</v>
      </c>
      <c r="D415" s="513">
        <v>16.100000000000001</v>
      </c>
      <c r="E415" s="514">
        <v>0</v>
      </c>
      <c r="F415" s="514">
        <f t="shared" si="125"/>
        <v>1610.0000000000002</v>
      </c>
      <c r="G415" s="511">
        <v>42367</v>
      </c>
      <c r="H415" s="529">
        <v>2178</v>
      </c>
      <c r="I415" s="513">
        <v>13.75</v>
      </c>
      <c r="J415" s="514">
        <v>0.55000000000000004</v>
      </c>
      <c r="K415" s="514">
        <f>H415*I415-J415</f>
        <v>29946.95</v>
      </c>
      <c r="L415" s="512"/>
      <c r="M415" s="514"/>
    </row>
    <row r="416" spans="1:13" x14ac:dyDescent="0.25">
      <c r="A416" s="512"/>
      <c r="B416" s="561">
        <v>42261</v>
      </c>
      <c r="C416" s="512">
        <v>1000</v>
      </c>
      <c r="D416" s="513">
        <v>15.416</v>
      </c>
      <c r="E416" s="514">
        <v>0</v>
      </c>
      <c r="F416" s="514">
        <f t="shared" si="125"/>
        <v>15416</v>
      </c>
      <c r="G416" s="511">
        <v>42010</v>
      </c>
      <c r="H416" s="529">
        <v>1000</v>
      </c>
      <c r="I416" s="513">
        <v>12.63</v>
      </c>
      <c r="J416" s="514">
        <v>0.23</v>
      </c>
      <c r="K416" s="514">
        <f>H416*I416-J416</f>
        <v>12629.77</v>
      </c>
      <c r="L416" s="512"/>
      <c r="M416" s="514"/>
    </row>
    <row r="417" spans="1:13" ht="15" customHeight="1" x14ac:dyDescent="0.25">
      <c r="A417" s="512"/>
      <c r="B417" s="561">
        <v>42261</v>
      </c>
      <c r="C417" s="512">
        <v>1000</v>
      </c>
      <c r="D417" s="513">
        <v>15.1</v>
      </c>
      <c r="E417" s="514">
        <v>0</v>
      </c>
      <c r="F417" s="514">
        <f t="shared" si="125"/>
        <v>15100</v>
      </c>
      <c r="G417" s="609">
        <v>42374</v>
      </c>
      <c r="H417" s="529">
        <v>2000</v>
      </c>
      <c r="I417" s="513">
        <v>12.81</v>
      </c>
      <c r="J417" s="514">
        <v>0.47</v>
      </c>
      <c r="K417" s="514">
        <f t="shared" ref="K417:K429" si="127">H417*I417-J417</f>
        <v>25619.53</v>
      </c>
      <c r="L417" s="512"/>
      <c r="M417" s="514"/>
    </row>
    <row r="418" spans="1:13" x14ac:dyDescent="0.25">
      <c r="A418" s="512"/>
      <c r="B418" s="561">
        <v>42261</v>
      </c>
      <c r="C418" s="512">
        <v>200</v>
      </c>
      <c r="D418" s="513">
        <v>14.87</v>
      </c>
      <c r="E418" s="514">
        <v>0</v>
      </c>
      <c r="F418" s="514">
        <f t="shared" si="125"/>
        <v>2974</v>
      </c>
      <c r="G418" s="511">
        <v>42374</v>
      </c>
      <c r="H418" s="529">
        <v>1000</v>
      </c>
      <c r="I418" s="513">
        <v>12.82</v>
      </c>
      <c r="J418" s="514">
        <v>0.24</v>
      </c>
      <c r="K418" s="514">
        <f t="shared" si="127"/>
        <v>12819.76</v>
      </c>
      <c r="L418" s="512"/>
      <c r="M418" s="514"/>
    </row>
    <row r="419" spans="1:13" x14ac:dyDescent="0.25">
      <c r="A419" s="512"/>
      <c r="B419" s="561">
        <v>42261</v>
      </c>
      <c r="C419" s="512">
        <v>300</v>
      </c>
      <c r="D419" s="513">
        <v>14.87</v>
      </c>
      <c r="E419" s="514">
        <v>0</v>
      </c>
      <c r="F419" s="514">
        <f t="shared" si="125"/>
        <v>4461</v>
      </c>
      <c r="G419" s="511">
        <v>42398</v>
      </c>
      <c r="H419" s="529">
        <v>400</v>
      </c>
      <c r="I419" s="513">
        <v>9.5500000000000007</v>
      </c>
      <c r="J419" s="514">
        <v>7.0000000000000007E-2</v>
      </c>
      <c r="K419" s="514">
        <f t="shared" si="127"/>
        <v>3819.9300000000003</v>
      </c>
      <c r="L419" s="512"/>
      <c r="M419" s="514"/>
    </row>
    <row r="420" spans="1:13" x14ac:dyDescent="0.25">
      <c r="A420" s="512"/>
      <c r="B420" s="561">
        <v>42270</v>
      </c>
      <c r="C420" s="512">
        <v>478</v>
      </c>
      <c r="D420" s="513">
        <v>15.85</v>
      </c>
      <c r="E420" s="514">
        <v>0</v>
      </c>
      <c r="F420" s="514">
        <f t="shared" si="125"/>
        <v>7576.3</v>
      </c>
      <c r="G420" s="511">
        <v>42411</v>
      </c>
      <c r="H420" s="529">
        <v>500</v>
      </c>
      <c r="I420" s="513">
        <v>6.97</v>
      </c>
      <c r="J420" s="514">
        <v>0.08</v>
      </c>
      <c r="K420" s="514">
        <f t="shared" si="127"/>
        <v>3484.92</v>
      </c>
      <c r="L420" s="512"/>
      <c r="M420" s="514"/>
    </row>
    <row r="421" spans="1:13" x14ac:dyDescent="0.25">
      <c r="A421" s="512"/>
      <c r="B421" s="561">
        <v>42292</v>
      </c>
      <c r="C421" s="512">
        <v>500</v>
      </c>
      <c r="D421" s="513">
        <v>18.55</v>
      </c>
      <c r="E421" s="514">
        <v>0</v>
      </c>
      <c r="F421" s="514">
        <f t="shared" si="125"/>
        <v>9275</v>
      </c>
      <c r="G421" s="511">
        <v>42412</v>
      </c>
      <c r="H421" s="529">
        <v>200</v>
      </c>
      <c r="I421" s="513">
        <v>7.45</v>
      </c>
      <c r="J421" s="514">
        <v>0.03</v>
      </c>
      <c r="K421" s="514">
        <f t="shared" si="127"/>
        <v>1489.97</v>
      </c>
      <c r="L421" s="512"/>
      <c r="M421" s="514"/>
    </row>
    <row r="422" spans="1:13" x14ac:dyDescent="0.25">
      <c r="A422" s="512"/>
      <c r="B422" s="561">
        <v>42299</v>
      </c>
      <c r="C422" s="512">
        <v>500</v>
      </c>
      <c r="D422" s="513">
        <v>18.55</v>
      </c>
      <c r="E422" s="514">
        <v>0</v>
      </c>
      <c r="F422" s="514">
        <f t="shared" si="125"/>
        <v>9275</v>
      </c>
      <c r="G422" s="511">
        <v>42416</v>
      </c>
      <c r="H422" s="529">
        <v>500</v>
      </c>
      <c r="I422" s="513">
        <v>7.75</v>
      </c>
      <c r="J422" s="514">
        <v>0.08</v>
      </c>
      <c r="K422" s="514">
        <f t="shared" si="127"/>
        <v>3874.92</v>
      </c>
      <c r="L422" s="512"/>
      <c r="M422" s="514"/>
    </row>
    <row r="423" spans="1:13" ht="15" customHeight="1" x14ac:dyDescent="0.25">
      <c r="A423" s="512"/>
      <c r="B423" s="561">
        <v>42299</v>
      </c>
      <c r="C423" s="512">
        <v>500</v>
      </c>
      <c r="D423" s="513">
        <v>18.28</v>
      </c>
      <c r="E423" s="514">
        <v>0</v>
      </c>
      <c r="F423" s="514">
        <f t="shared" si="125"/>
        <v>9140</v>
      </c>
      <c r="G423" s="511">
        <v>42422</v>
      </c>
      <c r="H423" s="529">
        <v>2500</v>
      </c>
      <c r="I423" s="513">
        <v>7.47</v>
      </c>
      <c r="J423" s="514">
        <v>0.41</v>
      </c>
      <c r="K423" s="514">
        <f t="shared" si="127"/>
        <v>18674.59</v>
      </c>
      <c r="L423" s="512"/>
      <c r="M423" s="514"/>
    </row>
    <row r="424" spans="1:13" x14ac:dyDescent="0.25">
      <c r="A424" s="512"/>
      <c r="B424" s="561">
        <v>42299</v>
      </c>
      <c r="C424" s="512">
        <v>1000</v>
      </c>
      <c r="D424" s="513">
        <v>18.100000000000001</v>
      </c>
      <c r="E424" s="514">
        <v>0</v>
      </c>
      <c r="F424" s="514">
        <f t="shared" si="125"/>
        <v>18100</v>
      </c>
      <c r="G424" s="511">
        <v>42422</v>
      </c>
      <c r="H424" s="529">
        <v>1000</v>
      </c>
      <c r="I424" s="513">
        <v>7.49</v>
      </c>
      <c r="J424" s="514">
        <v>0.16</v>
      </c>
      <c r="K424" s="514">
        <f t="shared" si="127"/>
        <v>7489.84</v>
      </c>
      <c r="L424" s="512"/>
      <c r="M424" s="514"/>
    </row>
    <row r="425" spans="1:13" x14ac:dyDescent="0.25">
      <c r="A425" s="512"/>
      <c r="B425" s="624">
        <v>42306</v>
      </c>
      <c r="C425" s="512">
        <v>660</v>
      </c>
      <c r="D425" s="513">
        <v>17.8</v>
      </c>
      <c r="E425" s="514">
        <v>0</v>
      </c>
      <c r="F425" s="514">
        <f t="shared" si="125"/>
        <v>11748</v>
      </c>
      <c r="G425" s="511">
        <v>42426</v>
      </c>
      <c r="H425" s="529">
        <v>900</v>
      </c>
      <c r="I425" s="513">
        <v>7.7</v>
      </c>
      <c r="J425" s="514">
        <v>0.15</v>
      </c>
      <c r="K425" s="514">
        <f t="shared" si="127"/>
        <v>6929.85</v>
      </c>
      <c r="L425" s="512"/>
      <c r="M425" s="514"/>
    </row>
    <row r="426" spans="1:13" ht="30" x14ac:dyDescent="0.25">
      <c r="A426" s="512"/>
      <c r="B426" s="624"/>
      <c r="C426" s="512">
        <v>340</v>
      </c>
      <c r="D426" s="513">
        <v>17.8</v>
      </c>
      <c r="E426" s="514">
        <v>0</v>
      </c>
      <c r="F426" s="514">
        <f t="shared" si="125"/>
        <v>6052</v>
      </c>
      <c r="G426" s="627" t="s">
        <v>182</v>
      </c>
      <c r="H426" s="529">
        <v>500</v>
      </c>
      <c r="I426" s="513">
        <v>7.73</v>
      </c>
      <c r="J426" s="514">
        <v>0.08</v>
      </c>
      <c r="K426" s="514">
        <f t="shared" si="127"/>
        <v>3864.92</v>
      </c>
      <c r="L426" s="512"/>
      <c r="M426" s="514"/>
    </row>
    <row r="427" spans="1:13" x14ac:dyDescent="0.25">
      <c r="A427" s="512"/>
      <c r="B427" s="561">
        <v>42312</v>
      </c>
      <c r="C427" s="610">
        <v>500</v>
      </c>
      <c r="D427" s="607">
        <v>17.559999999999999</v>
      </c>
      <c r="E427" s="608">
        <v>6.95</v>
      </c>
      <c r="F427" s="608">
        <f t="shared" si="125"/>
        <v>8786.9500000000007</v>
      </c>
      <c r="G427" s="627"/>
      <c r="H427" s="529">
        <v>500</v>
      </c>
      <c r="I427" s="513">
        <v>7.96</v>
      </c>
      <c r="J427" s="514">
        <v>0.09</v>
      </c>
      <c r="K427" s="514">
        <f t="shared" si="127"/>
        <v>3979.91</v>
      </c>
      <c r="L427" s="512"/>
      <c r="M427" s="514"/>
    </row>
    <row r="428" spans="1:13" x14ac:dyDescent="0.25">
      <c r="A428" s="512"/>
      <c r="B428" s="561">
        <v>42313</v>
      </c>
      <c r="C428" s="512">
        <v>3000</v>
      </c>
      <c r="D428" s="513">
        <v>19.05</v>
      </c>
      <c r="E428" s="514">
        <v>0</v>
      </c>
      <c r="F428" s="514">
        <f t="shared" si="125"/>
        <v>57150</v>
      </c>
      <c r="G428" s="627"/>
      <c r="H428" s="529">
        <v>500</v>
      </c>
      <c r="I428" s="513">
        <v>8.0299999999999994</v>
      </c>
      <c r="J428" s="514">
        <v>0.09</v>
      </c>
      <c r="K428" s="514">
        <f t="shared" si="127"/>
        <v>4014.9099999999994</v>
      </c>
      <c r="L428" s="512"/>
      <c r="M428" s="513"/>
    </row>
    <row r="429" spans="1:13" x14ac:dyDescent="0.25">
      <c r="A429" s="512"/>
      <c r="B429" s="561">
        <v>42320</v>
      </c>
      <c r="C429" s="512">
        <v>500</v>
      </c>
      <c r="D429" s="513">
        <v>18.079999999999998</v>
      </c>
      <c r="E429" s="514">
        <v>0</v>
      </c>
      <c r="F429" s="514">
        <f t="shared" si="125"/>
        <v>9040</v>
      </c>
      <c r="G429" s="627"/>
      <c r="H429" s="529">
        <v>1500</v>
      </c>
      <c r="I429" s="513">
        <v>8.1</v>
      </c>
      <c r="J429" s="514">
        <v>0.26</v>
      </c>
      <c r="K429" s="514">
        <f t="shared" si="127"/>
        <v>12149.74</v>
      </c>
      <c r="L429" s="512"/>
      <c r="M429" s="514"/>
    </row>
    <row r="430" spans="1:13" x14ac:dyDescent="0.25">
      <c r="A430" s="512"/>
      <c r="B430" s="561">
        <v>42320</v>
      </c>
      <c r="C430" s="512">
        <v>1000</v>
      </c>
      <c r="D430" s="513">
        <v>18.05</v>
      </c>
      <c r="E430" s="514">
        <v>0</v>
      </c>
      <c r="F430" s="514">
        <f t="shared" si="125"/>
        <v>18050</v>
      </c>
      <c r="G430" s="511">
        <v>42429</v>
      </c>
      <c r="H430" s="529">
        <v>1000</v>
      </c>
      <c r="I430" s="513">
        <v>8.5399999999999991</v>
      </c>
      <c r="J430" s="514">
        <v>0.19</v>
      </c>
      <c r="K430" s="514">
        <f>H430*I430-J430</f>
        <v>8539.81</v>
      </c>
      <c r="L430" s="512"/>
      <c r="M430" s="611"/>
    </row>
    <row r="431" spans="1:13" x14ac:dyDescent="0.25">
      <c r="A431" s="512"/>
      <c r="B431" s="561">
        <v>42320</v>
      </c>
      <c r="C431" s="512">
        <v>1000</v>
      </c>
      <c r="D431" s="513">
        <v>17.82</v>
      </c>
      <c r="E431" s="514">
        <v>0</v>
      </c>
      <c r="F431" s="514">
        <f t="shared" si="125"/>
        <v>17820</v>
      </c>
      <c r="G431" s="511">
        <v>42429</v>
      </c>
      <c r="H431" s="529">
        <v>500</v>
      </c>
      <c r="I431" s="513">
        <v>7.95</v>
      </c>
      <c r="J431" s="514">
        <v>0.09</v>
      </c>
      <c r="K431" s="514">
        <f>H431*I431-J431</f>
        <v>3974.91</v>
      </c>
      <c r="L431" s="512"/>
      <c r="M431" s="514"/>
    </row>
    <row r="432" spans="1:13" x14ac:dyDescent="0.25">
      <c r="A432" s="512"/>
      <c r="B432" s="561">
        <v>42328</v>
      </c>
      <c r="C432" s="512">
        <v>3078</v>
      </c>
      <c r="D432" s="513">
        <v>17.47</v>
      </c>
      <c r="E432" s="514">
        <v>0</v>
      </c>
      <c r="F432" s="514">
        <f t="shared" si="125"/>
        <v>53772.659999999996</v>
      </c>
      <c r="G432" s="511">
        <v>42429</v>
      </c>
      <c r="H432" s="529">
        <v>500</v>
      </c>
      <c r="I432" s="513">
        <v>7.97</v>
      </c>
      <c r="J432" s="514">
        <v>0.09</v>
      </c>
      <c r="K432" s="514">
        <f t="shared" ref="K432:K491" si="128">H432*I432-J432</f>
        <v>3984.91</v>
      </c>
      <c r="L432" s="512"/>
      <c r="M432" s="514"/>
    </row>
    <row r="433" spans="1:13" x14ac:dyDescent="0.25">
      <c r="A433" s="512"/>
      <c r="B433" s="561">
        <v>42340</v>
      </c>
      <c r="C433" s="512">
        <v>3078</v>
      </c>
      <c r="D433" s="513">
        <v>17.739999999999998</v>
      </c>
      <c r="E433" s="514">
        <v>0</v>
      </c>
      <c r="F433" s="514">
        <f t="shared" si="125"/>
        <v>54603.719999999994</v>
      </c>
      <c r="G433" s="511">
        <v>42430</v>
      </c>
      <c r="H433" s="529">
        <v>500</v>
      </c>
      <c r="I433" s="513">
        <v>7.85</v>
      </c>
      <c r="J433" s="514">
        <v>0.09</v>
      </c>
      <c r="K433" s="514">
        <f t="shared" si="128"/>
        <v>3924.91</v>
      </c>
      <c r="L433" s="512"/>
      <c r="M433" s="514"/>
    </row>
    <row r="434" spans="1:13" x14ac:dyDescent="0.25">
      <c r="A434" s="512"/>
      <c r="B434" s="561">
        <v>42340</v>
      </c>
      <c r="C434" s="512">
        <v>500</v>
      </c>
      <c r="D434" s="513">
        <v>17.5</v>
      </c>
      <c r="E434" s="514">
        <v>0</v>
      </c>
      <c r="F434" s="514">
        <f t="shared" si="125"/>
        <v>8750</v>
      </c>
      <c r="G434" s="511">
        <v>42430</v>
      </c>
      <c r="H434" s="529">
        <v>500</v>
      </c>
      <c r="I434" s="513">
        <v>8.0299999999999994</v>
      </c>
      <c r="J434" s="514">
        <v>0.09</v>
      </c>
      <c r="K434" s="514">
        <f t="shared" si="128"/>
        <v>4014.9099999999994</v>
      </c>
      <c r="L434" s="514"/>
      <c r="M434" s="514"/>
    </row>
    <row r="435" spans="1:13" x14ac:dyDescent="0.25">
      <c r="A435" s="512"/>
      <c r="B435" s="561">
        <v>42345</v>
      </c>
      <c r="C435" s="512">
        <v>100</v>
      </c>
      <c r="D435" s="513">
        <v>16.7</v>
      </c>
      <c r="E435" s="514">
        <v>0</v>
      </c>
      <c r="F435" s="514">
        <f t="shared" si="125"/>
        <v>1670</v>
      </c>
      <c r="G435" s="511">
        <v>42431</v>
      </c>
      <c r="H435" s="529">
        <v>500</v>
      </c>
      <c r="I435" s="513">
        <v>8.3800000000000008</v>
      </c>
      <c r="J435" s="514">
        <v>0.09</v>
      </c>
      <c r="K435" s="514">
        <f t="shared" si="128"/>
        <v>4189.91</v>
      </c>
      <c r="L435" s="514"/>
      <c r="M435" s="514"/>
    </row>
    <row r="436" spans="1:13" x14ac:dyDescent="0.25">
      <c r="A436" s="512"/>
      <c r="B436" s="561">
        <v>42345</v>
      </c>
      <c r="C436" s="512">
        <v>500</v>
      </c>
      <c r="D436" s="513">
        <v>16.850000000000001</v>
      </c>
      <c r="E436" s="514">
        <v>0</v>
      </c>
      <c r="F436" s="514">
        <f t="shared" si="125"/>
        <v>8425</v>
      </c>
      <c r="G436" s="511">
        <v>42431</v>
      </c>
      <c r="H436" s="529">
        <v>500</v>
      </c>
      <c r="I436" s="513">
        <v>8.58</v>
      </c>
      <c r="J436" s="514">
        <v>0.09</v>
      </c>
      <c r="K436" s="514">
        <f t="shared" si="128"/>
        <v>4289.91</v>
      </c>
      <c r="L436" s="512"/>
      <c r="M436" s="514"/>
    </row>
    <row r="437" spans="1:13" ht="30" x14ac:dyDescent="0.25">
      <c r="A437" s="512"/>
      <c r="B437" s="561">
        <v>42347</v>
      </c>
      <c r="C437" s="512">
        <v>500</v>
      </c>
      <c r="D437" s="513">
        <v>15.84</v>
      </c>
      <c r="E437" s="514">
        <v>0</v>
      </c>
      <c r="F437" s="514">
        <f t="shared" si="125"/>
        <v>7920</v>
      </c>
      <c r="G437" s="626" t="s">
        <v>184</v>
      </c>
      <c r="H437" s="529">
        <v>400</v>
      </c>
      <c r="I437" s="513">
        <v>9.09</v>
      </c>
      <c r="J437" s="514">
        <v>0.1</v>
      </c>
      <c r="K437" s="514">
        <f t="shared" si="128"/>
        <v>3635.9</v>
      </c>
      <c r="L437" s="512"/>
      <c r="M437" s="514"/>
    </row>
    <row r="438" spans="1:13" x14ac:dyDescent="0.25">
      <c r="A438" s="512"/>
      <c r="B438" s="561">
        <v>42348</v>
      </c>
      <c r="C438" s="512">
        <v>500</v>
      </c>
      <c r="D438" s="513">
        <v>14.78</v>
      </c>
      <c r="E438" s="514">
        <v>0</v>
      </c>
      <c r="F438" s="514">
        <f t="shared" si="125"/>
        <v>7390</v>
      </c>
      <c r="G438" s="626"/>
      <c r="H438" s="529">
        <v>100</v>
      </c>
      <c r="I438" s="513">
        <v>9.09</v>
      </c>
      <c r="J438" s="514">
        <v>0</v>
      </c>
      <c r="K438" s="514">
        <f t="shared" si="128"/>
        <v>909</v>
      </c>
      <c r="L438" s="512"/>
      <c r="M438" s="514"/>
    </row>
    <row r="439" spans="1:13" x14ac:dyDescent="0.25">
      <c r="A439" s="512"/>
      <c r="B439" s="561">
        <v>42352</v>
      </c>
      <c r="C439" s="512">
        <v>100</v>
      </c>
      <c r="D439" s="513">
        <v>14.57</v>
      </c>
      <c r="E439" s="514">
        <v>0</v>
      </c>
      <c r="F439" s="514">
        <f t="shared" si="125"/>
        <v>1457</v>
      </c>
      <c r="G439" s="626"/>
      <c r="H439" s="529">
        <v>500</v>
      </c>
      <c r="I439" s="513">
        <v>8.81</v>
      </c>
      <c r="J439" s="514">
        <v>0.1</v>
      </c>
      <c r="K439" s="514">
        <f t="shared" si="128"/>
        <v>4404.8999999999996</v>
      </c>
      <c r="L439" s="512"/>
      <c r="M439" s="514"/>
    </row>
    <row r="440" spans="1:13" x14ac:dyDescent="0.25">
      <c r="A440" s="512"/>
      <c r="B440" s="561">
        <v>42355</v>
      </c>
      <c r="C440" s="512">
        <v>500</v>
      </c>
      <c r="D440" s="513">
        <v>13.89</v>
      </c>
      <c r="E440" s="514">
        <v>0</v>
      </c>
      <c r="F440" s="514">
        <f t="shared" si="125"/>
        <v>6945</v>
      </c>
      <c r="G440" s="511">
        <v>42432</v>
      </c>
      <c r="H440" s="529">
        <v>600</v>
      </c>
      <c r="I440" s="513">
        <v>9.65</v>
      </c>
      <c r="J440" s="514">
        <v>0.13</v>
      </c>
      <c r="K440" s="514">
        <f t="shared" si="128"/>
        <v>5789.87</v>
      </c>
      <c r="L440" s="512"/>
      <c r="M440" s="514"/>
    </row>
    <row r="441" spans="1:13" x14ac:dyDescent="0.25">
      <c r="A441" s="512"/>
      <c r="B441" s="561">
        <v>42360</v>
      </c>
      <c r="C441" s="512">
        <v>500</v>
      </c>
      <c r="D441" s="513">
        <v>12.95</v>
      </c>
      <c r="E441" s="514">
        <v>0</v>
      </c>
      <c r="F441" s="514">
        <f t="shared" si="125"/>
        <v>6475</v>
      </c>
      <c r="G441" s="511">
        <v>42433</v>
      </c>
      <c r="H441" s="529">
        <v>600</v>
      </c>
      <c r="I441" s="513">
        <v>10.45</v>
      </c>
      <c r="J441" s="514">
        <v>0.14000000000000001</v>
      </c>
      <c r="K441" s="514">
        <f t="shared" si="128"/>
        <v>6269.86</v>
      </c>
      <c r="L441" s="512"/>
      <c r="M441" s="514"/>
    </row>
    <row r="442" spans="1:13" x14ac:dyDescent="0.25">
      <c r="A442" s="512"/>
      <c r="B442" s="561">
        <v>42361</v>
      </c>
      <c r="C442" s="512">
        <v>500</v>
      </c>
      <c r="D442" s="513">
        <v>12.75</v>
      </c>
      <c r="E442" s="514">
        <v>0</v>
      </c>
      <c r="F442" s="514">
        <f t="shared" si="125"/>
        <v>6375</v>
      </c>
      <c r="G442" s="511">
        <v>42440</v>
      </c>
      <c r="H442" s="529">
        <v>400</v>
      </c>
      <c r="I442" s="513">
        <v>11.25</v>
      </c>
      <c r="J442" s="514">
        <v>0.1</v>
      </c>
      <c r="K442" s="514">
        <f t="shared" si="128"/>
        <v>4499.8999999999996</v>
      </c>
      <c r="L442" s="512"/>
      <c r="M442" s="514"/>
    </row>
    <row r="443" spans="1:13" x14ac:dyDescent="0.25">
      <c r="A443" s="512"/>
      <c r="B443" s="561">
        <v>42361</v>
      </c>
      <c r="C443" s="512">
        <v>500</v>
      </c>
      <c r="D443" s="513">
        <v>12.8</v>
      </c>
      <c r="E443" s="514">
        <v>0</v>
      </c>
      <c r="F443" s="514">
        <f t="shared" si="125"/>
        <v>6400</v>
      </c>
      <c r="G443" s="511">
        <v>42446</v>
      </c>
      <c r="H443" s="529">
        <v>1500</v>
      </c>
      <c r="I443" s="513">
        <v>11.49</v>
      </c>
      <c r="J443" s="514">
        <v>0.38</v>
      </c>
      <c r="K443" s="514">
        <f t="shared" si="128"/>
        <v>17234.62</v>
      </c>
      <c r="L443" s="512"/>
      <c r="M443" s="514"/>
    </row>
    <row r="444" spans="1:13" ht="15" customHeight="1" x14ac:dyDescent="0.25">
      <c r="A444" s="512"/>
      <c r="B444" s="561">
        <v>42361</v>
      </c>
      <c r="C444" s="512">
        <v>1000</v>
      </c>
      <c r="D444" s="513">
        <v>12.67</v>
      </c>
      <c r="E444" s="514">
        <v>0</v>
      </c>
      <c r="F444" s="514">
        <f t="shared" si="125"/>
        <v>12670</v>
      </c>
      <c r="G444" s="511">
        <v>42447</v>
      </c>
      <c r="H444" s="529">
        <v>1500</v>
      </c>
      <c r="I444" s="513">
        <v>11.44</v>
      </c>
      <c r="J444" s="514">
        <v>0.37</v>
      </c>
      <c r="K444" s="514">
        <f t="shared" si="128"/>
        <v>17159.63</v>
      </c>
      <c r="L444" s="512"/>
      <c r="M444" s="514"/>
    </row>
    <row r="445" spans="1:13" x14ac:dyDescent="0.25">
      <c r="A445" s="512"/>
      <c r="B445" s="561">
        <v>42361</v>
      </c>
      <c r="C445" s="512">
        <v>222</v>
      </c>
      <c r="D445" s="513">
        <v>12.44</v>
      </c>
      <c r="E445" s="514">
        <v>0</v>
      </c>
      <c r="F445" s="514">
        <f t="shared" si="125"/>
        <v>2761.68</v>
      </c>
      <c r="G445" s="511">
        <v>42447</v>
      </c>
      <c r="H445" s="529">
        <v>500</v>
      </c>
      <c r="I445" s="513">
        <v>11.484999999999999</v>
      </c>
      <c r="J445" s="514">
        <v>0.13</v>
      </c>
      <c r="K445" s="514">
        <f t="shared" si="128"/>
        <v>5742.37</v>
      </c>
      <c r="L445" s="512"/>
      <c r="M445" s="514"/>
    </row>
    <row r="446" spans="1:13" x14ac:dyDescent="0.25">
      <c r="A446" s="512"/>
      <c r="B446" s="561">
        <v>42367</v>
      </c>
      <c r="C446" s="512">
        <v>2178</v>
      </c>
      <c r="D446" s="513">
        <v>13.68</v>
      </c>
      <c r="E446" s="514">
        <v>0</v>
      </c>
      <c r="F446" s="514">
        <f t="shared" si="125"/>
        <v>29795.040000000001</v>
      </c>
      <c r="G446" s="625">
        <v>42447</v>
      </c>
      <c r="H446" s="529">
        <v>650</v>
      </c>
      <c r="I446" s="513">
        <v>11.56</v>
      </c>
      <c r="J446" s="514">
        <v>0.25</v>
      </c>
      <c r="K446" s="514">
        <f t="shared" si="128"/>
        <v>7513.75</v>
      </c>
      <c r="L446" s="512"/>
      <c r="M446" s="514"/>
    </row>
    <row r="447" spans="1:13" x14ac:dyDescent="0.25">
      <c r="A447" s="512"/>
      <c r="B447" s="561">
        <v>42369</v>
      </c>
      <c r="C447" s="512">
        <v>2500</v>
      </c>
      <c r="D447" s="513">
        <v>13.04</v>
      </c>
      <c r="E447" s="514">
        <v>0</v>
      </c>
      <c r="F447" s="514">
        <f t="shared" si="125"/>
        <v>32599.999999999996</v>
      </c>
      <c r="G447" s="625"/>
      <c r="H447" s="529">
        <v>350</v>
      </c>
      <c r="I447" s="513">
        <v>11.56</v>
      </c>
      <c r="J447" s="514">
        <v>0</v>
      </c>
      <c r="K447" s="514">
        <f t="shared" si="128"/>
        <v>4046</v>
      </c>
      <c r="L447" s="512"/>
      <c r="M447" s="514"/>
    </row>
    <row r="448" spans="1:13" x14ac:dyDescent="0.25">
      <c r="A448" s="512"/>
      <c r="B448" s="561">
        <v>42008</v>
      </c>
      <c r="C448" s="512">
        <v>2000</v>
      </c>
      <c r="D448" s="513">
        <v>13.01</v>
      </c>
      <c r="E448" s="514">
        <v>0</v>
      </c>
      <c r="F448" s="514">
        <f t="shared" si="125"/>
        <v>26020</v>
      </c>
      <c r="G448" s="511">
        <v>42447</v>
      </c>
      <c r="H448" s="529">
        <v>1000</v>
      </c>
      <c r="I448" s="513">
        <v>11.62</v>
      </c>
      <c r="J448" s="514">
        <v>0.25</v>
      </c>
      <c r="K448" s="514">
        <f t="shared" si="128"/>
        <v>11619.75</v>
      </c>
      <c r="L448" s="512"/>
      <c r="M448" s="514"/>
    </row>
    <row r="449" spans="1:13" x14ac:dyDescent="0.25">
      <c r="A449" s="512"/>
      <c r="B449" s="561">
        <v>42009</v>
      </c>
      <c r="C449" s="512">
        <v>500</v>
      </c>
      <c r="D449" s="513">
        <v>12.62</v>
      </c>
      <c r="E449" s="514">
        <v>0</v>
      </c>
      <c r="F449" s="514">
        <f t="shared" si="125"/>
        <v>6310</v>
      </c>
      <c r="G449" s="511">
        <v>42451</v>
      </c>
      <c r="H449" s="529">
        <v>1000</v>
      </c>
      <c r="I449" s="513">
        <v>11.45</v>
      </c>
      <c r="J449" s="514">
        <v>0.25</v>
      </c>
      <c r="K449" s="514">
        <f t="shared" si="128"/>
        <v>11449.75</v>
      </c>
      <c r="L449" s="512"/>
      <c r="M449" s="514"/>
    </row>
    <row r="450" spans="1:13" x14ac:dyDescent="0.25">
      <c r="A450" s="512"/>
      <c r="B450" s="561">
        <v>42009</v>
      </c>
      <c r="C450" s="512">
        <v>500</v>
      </c>
      <c r="D450" s="513">
        <v>12.45</v>
      </c>
      <c r="E450" s="514">
        <v>0</v>
      </c>
      <c r="F450" s="514">
        <f t="shared" si="125"/>
        <v>6225</v>
      </c>
      <c r="G450" s="511">
        <v>42451</v>
      </c>
      <c r="H450" s="529">
        <v>50</v>
      </c>
      <c r="I450" s="513">
        <v>11.28</v>
      </c>
      <c r="J450" s="514">
        <v>0.01</v>
      </c>
      <c r="K450" s="514">
        <f t="shared" si="128"/>
        <v>563.99</v>
      </c>
      <c r="L450" s="512"/>
      <c r="M450" s="514"/>
    </row>
    <row r="451" spans="1:13" x14ac:dyDescent="0.25">
      <c r="A451" s="512"/>
      <c r="B451" s="612">
        <v>42374</v>
      </c>
      <c r="C451" s="512">
        <v>2000</v>
      </c>
      <c r="D451" s="513">
        <v>12.73</v>
      </c>
      <c r="E451" s="514">
        <v>0</v>
      </c>
      <c r="F451" s="514">
        <f t="shared" ref="F451:F514" si="129">C451*D451+E451</f>
        <v>25460</v>
      </c>
      <c r="G451" s="511">
        <v>42459</v>
      </c>
      <c r="H451" s="529">
        <v>2000</v>
      </c>
      <c r="I451" s="513">
        <v>10.75</v>
      </c>
      <c r="J451" s="514">
        <v>0.47</v>
      </c>
      <c r="K451" s="514">
        <f t="shared" si="128"/>
        <v>21499.53</v>
      </c>
      <c r="L451" s="512"/>
      <c r="M451" s="514"/>
    </row>
    <row r="452" spans="1:13" x14ac:dyDescent="0.25">
      <c r="A452" s="512"/>
      <c r="B452" s="561">
        <v>42375</v>
      </c>
      <c r="C452" s="512">
        <v>1000</v>
      </c>
      <c r="D452" s="513">
        <v>12.5</v>
      </c>
      <c r="E452" s="514">
        <v>0</v>
      </c>
      <c r="F452" s="514">
        <f t="shared" si="129"/>
        <v>12500</v>
      </c>
      <c r="G452" s="511">
        <v>42460</v>
      </c>
      <c r="H452" s="529">
        <v>1600</v>
      </c>
      <c r="I452" s="513">
        <v>10.95</v>
      </c>
      <c r="J452" s="514">
        <v>2.88</v>
      </c>
      <c r="K452" s="514">
        <f t="shared" si="128"/>
        <v>17517.12</v>
      </c>
      <c r="L452" s="512"/>
      <c r="M452" s="514"/>
    </row>
    <row r="453" spans="1:13" x14ac:dyDescent="0.25">
      <c r="A453" s="512"/>
      <c r="B453" s="561">
        <v>42375</v>
      </c>
      <c r="C453" s="512">
        <v>1000</v>
      </c>
      <c r="D453" s="513">
        <v>11.7</v>
      </c>
      <c r="E453" s="514">
        <v>0</v>
      </c>
      <c r="F453" s="514">
        <f t="shared" si="129"/>
        <v>11700</v>
      </c>
      <c r="G453" s="511">
        <v>42461</v>
      </c>
      <c r="H453" s="529">
        <v>2000</v>
      </c>
      <c r="I453" s="513">
        <v>10.52</v>
      </c>
      <c r="J453" s="514">
        <v>0.46</v>
      </c>
      <c r="K453" s="514">
        <f t="shared" si="128"/>
        <v>21039.54</v>
      </c>
      <c r="L453" s="512"/>
      <c r="M453" s="514"/>
    </row>
    <row r="454" spans="1:13" x14ac:dyDescent="0.25">
      <c r="A454" s="512"/>
      <c r="B454" s="561">
        <v>42402</v>
      </c>
      <c r="C454" s="512">
        <v>400</v>
      </c>
      <c r="D454" s="513">
        <v>9.1</v>
      </c>
      <c r="E454" s="514">
        <v>0</v>
      </c>
      <c r="F454" s="514">
        <f t="shared" si="129"/>
        <v>3640</v>
      </c>
      <c r="G454" s="511">
        <v>42461</v>
      </c>
      <c r="H454" s="529">
        <v>2000</v>
      </c>
      <c r="I454" s="513">
        <v>10.55</v>
      </c>
      <c r="J454" s="514">
        <v>0.46</v>
      </c>
      <c r="K454" s="514">
        <f t="shared" si="128"/>
        <v>21099.54</v>
      </c>
      <c r="L454" s="512"/>
      <c r="M454" s="514"/>
    </row>
    <row r="455" spans="1:13" x14ac:dyDescent="0.25">
      <c r="A455" s="512"/>
      <c r="B455" s="561">
        <v>42411</v>
      </c>
      <c r="C455" s="512">
        <v>500</v>
      </c>
      <c r="D455" s="513">
        <v>6.835</v>
      </c>
      <c r="E455" s="514">
        <v>0</v>
      </c>
      <c r="F455" s="514">
        <f t="shared" si="129"/>
        <v>3417.5</v>
      </c>
      <c r="G455" s="511">
        <v>42465</v>
      </c>
      <c r="H455" s="529">
        <v>100</v>
      </c>
      <c r="I455" s="513">
        <v>10.75</v>
      </c>
      <c r="J455" s="514">
        <v>0.02</v>
      </c>
      <c r="K455" s="514">
        <f t="shared" si="128"/>
        <v>1074.98</v>
      </c>
      <c r="L455" s="512"/>
      <c r="M455" s="514"/>
    </row>
    <row r="456" spans="1:13" x14ac:dyDescent="0.25">
      <c r="A456" s="512"/>
      <c r="B456" s="561">
        <v>42412</v>
      </c>
      <c r="C456" s="512">
        <v>200</v>
      </c>
      <c r="D456" s="513">
        <v>7.23</v>
      </c>
      <c r="E456" s="514">
        <v>0</v>
      </c>
      <c r="F456" s="514">
        <f t="shared" si="129"/>
        <v>1446</v>
      </c>
      <c r="G456" s="511">
        <v>42468</v>
      </c>
      <c r="H456" s="529">
        <v>1000</v>
      </c>
      <c r="I456" s="513">
        <v>11.77</v>
      </c>
      <c r="J456" s="514">
        <v>0.26</v>
      </c>
      <c r="K456" s="514">
        <f t="shared" si="128"/>
        <v>11769.74</v>
      </c>
      <c r="L456" s="512"/>
      <c r="M456" s="514"/>
    </row>
    <row r="457" spans="1:13" x14ac:dyDescent="0.25">
      <c r="A457" s="512"/>
      <c r="B457" s="561">
        <v>42416</v>
      </c>
      <c r="C457" s="512">
        <v>500</v>
      </c>
      <c r="D457" s="513">
        <v>7.5</v>
      </c>
      <c r="E457" s="514">
        <v>0</v>
      </c>
      <c r="F457" s="514">
        <f t="shared" si="129"/>
        <v>3750</v>
      </c>
      <c r="G457" s="625">
        <v>42472</v>
      </c>
      <c r="H457" s="529">
        <v>420</v>
      </c>
      <c r="I457" s="513">
        <v>13.35</v>
      </c>
      <c r="J457" s="514">
        <v>0.15</v>
      </c>
      <c r="K457" s="514">
        <f t="shared" si="128"/>
        <v>5606.85</v>
      </c>
      <c r="L457" s="512"/>
      <c r="M457" s="514"/>
    </row>
    <row r="458" spans="1:13" ht="30" x14ac:dyDescent="0.25">
      <c r="A458" s="512"/>
      <c r="B458" s="628" t="s">
        <v>180</v>
      </c>
      <c r="C458" s="512">
        <v>3000</v>
      </c>
      <c r="D458" s="513">
        <v>7.55</v>
      </c>
      <c r="E458" s="514">
        <v>0</v>
      </c>
      <c r="F458" s="514">
        <f t="shared" si="129"/>
        <v>22650</v>
      </c>
      <c r="G458" s="625"/>
      <c r="H458" s="529">
        <v>80</v>
      </c>
      <c r="I458" s="513">
        <v>13.35</v>
      </c>
      <c r="J458" s="514">
        <v>0</v>
      </c>
      <c r="K458" s="514">
        <f t="shared" si="128"/>
        <v>1068</v>
      </c>
      <c r="L458" s="512"/>
      <c r="M458" s="514"/>
    </row>
    <row r="459" spans="1:13" x14ac:dyDescent="0.25">
      <c r="A459" s="512"/>
      <c r="B459" s="628"/>
      <c r="C459" s="512">
        <v>500</v>
      </c>
      <c r="D459" s="513">
        <v>6.75</v>
      </c>
      <c r="E459" s="514">
        <v>0</v>
      </c>
      <c r="F459" s="514">
        <f t="shared" si="129"/>
        <v>3375</v>
      </c>
      <c r="G459" s="511">
        <v>42472</v>
      </c>
      <c r="H459" s="529">
        <v>500</v>
      </c>
      <c r="I459" s="513">
        <v>13.15</v>
      </c>
      <c r="J459" s="514">
        <v>0.14000000000000001</v>
      </c>
      <c r="K459" s="514">
        <f t="shared" si="128"/>
        <v>6574.86</v>
      </c>
      <c r="L459" s="512"/>
      <c r="M459" s="514"/>
    </row>
    <row r="460" spans="1:13" x14ac:dyDescent="0.25">
      <c r="A460" s="512"/>
      <c r="B460" s="628"/>
      <c r="C460" s="512">
        <v>300</v>
      </c>
      <c r="D460" s="513">
        <v>6.75</v>
      </c>
      <c r="E460" s="514">
        <v>0</v>
      </c>
      <c r="F460" s="514">
        <f t="shared" si="129"/>
        <v>2025</v>
      </c>
      <c r="G460" s="511">
        <v>42472</v>
      </c>
      <c r="H460" s="529">
        <v>500</v>
      </c>
      <c r="I460" s="513">
        <v>12.92</v>
      </c>
      <c r="J460" s="514">
        <v>0.14000000000000001</v>
      </c>
      <c r="K460" s="514">
        <f t="shared" si="128"/>
        <v>6459.86</v>
      </c>
      <c r="L460" s="512"/>
      <c r="M460" s="514"/>
    </row>
    <row r="461" spans="1:13" x14ac:dyDescent="0.25">
      <c r="A461" s="512"/>
      <c r="B461" s="561">
        <v>42426</v>
      </c>
      <c r="C461" s="512">
        <v>600</v>
      </c>
      <c r="D461" s="513">
        <v>7.63</v>
      </c>
      <c r="E461" s="514">
        <v>0</v>
      </c>
      <c r="F461" s="514">
        <f t="shared" si="129"/>
        <v>4578</v>
      </c>
      <c r="G461" s="511">
        <v>42472</v>
      </c>
      <c r="H461" s="529">
        <v>500</v>
      </c>
      <c r="I461" s="513">
        <v>12.59</v>
      </c>
      <c r="J461" s="514">
        <v>0.14000000000000001</v>
      </c>
      <c r="K461" s="514">
        <f t="shared" si="128"/>
        <v>6294.86</v>
      </c>
      <c r="L461" s="512"/>
      <c r="M461" s="514"/>
    </row>
    <row r="462" spans="1:13" x14ac:dyDescent="0.25">
      <c r="A462" s="512"/>
      <c r="B462" s="561">
        <v>42426</v>
      </c>
      <c r="C462" s="512">
        <v>2000</v>
      </c>
      <c r="D462" s="513">
        <v>7.95</v>
      </c>
      <c r="E462" s="514">
        <v>0</v>
      </c>
      <c r="F462" s="514">
        <f t="shared" si="129"/>
        <v>15900</v>
      </c>
      <c r="G462" s="511">
        <v>42474</v>
      </c>
      <c r="H462" s="529">
        <v>500</v>
      </c>
      <c r="I462" s="513">
        <v>13.18</v>
      </c>
      <c r="J462" s="514">
        <v>0.14000000000000001</v>
      </c>
      <c r="K462" s="514">
        <f t="shared" si="128"/>
        <v>6589.86</v>
      </c>
      <c r="L462" s="512"/>
      <c r="M462" s="514"/>
    </row>
    <row r="463" spans="1:13" x14ac:dyDescent="0.25">
      <c r="A463" s="512"/>
      <c r="B463" s="561">
        <v>42429</v>
      </c>
      <c r="C463" s="512">
        <v>2000</v>
      </c>
      <c r="D463" s="513">
        <v>8.1999999999999993</v>
      </c>
      <c r="E463" s="514">
        <v>0</v>
      </c>
      <c r="F463" s="514">
        <f t="shared" si="129"/>
        <v>16400</v>
      </c>
      <c r="G463" s="511">
        <v>42478</v>
      </c>
      <c r="H463" s="529">
        <v>500</v>
      </c>
      <c r="I463" s="513">
        <v>13.4</v>
      </c>
      <c r="J463" s="514">
        <v>0.15</v>
      </c>
      <c r="K463" s="514">
        <f t="shared" si="128"/>
        <v>6699.85</v>
      </c>
      <c r="L463" s="512"/>
      <c r="M463" s="514"/>
    </row>
    <row r="464" spans="1:13" ht="15" customHeight="1" x14ac:dyDescent="0.25">
      <c r="A464" s="514"/>
      <c r="B464" s="561">
        <v>42429</v>
      </c>
      <c r="C464" s="512">
        <v>500</v>
      </c>
      <c r="D464" s="513">
        <v>7.88</v>
      </c>
      <c r="E464" s="514">
        <v>0</v>
      </c>
      <c r="F464" s="514">
        <f t="shared" si="129"/>
        <v>3940</v>
      </c>
      <c r="G464" s="511">
        <v>42486</v>
      </c>
      <c r="H464" s="529">
        <v>500</v>
      </c>
      <c r="I464" s="513">
        <v>14.35</v>
      </c>
      <c r="J464" s="514">
        <v>0.16</v>
      </c>
      <c r="K464" s="514">
        <f t="shared" si="128"/>
        <v>7174.84</v>
      </c>
      <c r="L464" s="512"/>
      <c r="M464" s="514"/>
    </row>
    <row r="465" spans="1:13" x14ac:dyDescent="0.25">
      <c r="A465" s="512"/>
      <c r="B465" s="561">
        <v>42430</v>
      </c>
      <c r="C465" s="512">
        <v>1000</v>
      </c>
      <c r="D465" s="513">
        <v>7.77</v>
      </c>
      <c r="E465" s="514">
        <v>0</v>
      </c>
      <c r="F465" s="514">
        <f t="shared" si="129"/>
        <v>7770</v>
      </c>
      <c r="G465" s="511">
        <v>42487</v>
      </c>
      <c r="H465" s="529">
        <v>600</v>
      </c>
      <c r="I465" s="513">
        <v>14.85</v>
      </c>
      <c r="J465" s="514">
        <v>0.19</v>
      </c>
      <c r="K465" s="514">
        <f t="shared" si="128"/>
        <v>8909.81</v>
      </c>
      <c r="L465" s="512"/>
      <c r="M465" s="514"/>
    </row>
    <row r="466" spans="1:13" x14ac:dyDescent="0.25">
      <c r="A466" s="512"/>
      <c r="B466" s="561">
        <v>42430</v>
      </c>
      <c r="C466" s="512">
        <v>500</v>
      </c>
      <c r="D466" s="513">
        <v>7.94</v>
      </c>
      <c r="E466" s="514">
        <v>0</v>
      </c>
      <c r="F466" s="514">
        <f t="shared" si="129"/>
        <v>3970</v>
      </c>
      <c r="G466" s="511">
        <v>42489</v>
      </c>
      <c r="H466" s="529">
        <v>3000</v>
      </c>
      <c r="I466" s="513">
        <v>14.15</v>
      </c>
      <c r="J466" s="514">
        <v>0.93</v>
      </c>
      <c r="K466" s="514">
        <f t="shared" si="128"/>
        <v>42449.07</v>
      </c>
      <c r="L466" s="512"/>
      <c r="M466" s="514"/>
    </row>
    <row r="467" spans="1:13" x14ac:dyDescent="0.25">
      <c r="A467" s="512"/>
      <c r="B467" s="561">
        <v>42431</v>
      </c>
      <c r="C467" s="512">
        <v>1000</v>
      </c>
      <c r="D467" s="513">
        <v>8.3699999999999992</v>
      </c>
      <c r="E467" s="514">
        <v>0</v>
      </c>
      <c r="F467" s="514">
        <f t="shared" si="129"/>
        <v>8370</v>
      </c>
      <c r="G467" s="511">
        <v>42492</v>
      </c>
      <c r="H467" s="529">
        <v>1000</v>
      </c>
      <c r="I467" s="513">
        <v>13.48</v>
      </c>
      <c r="J467" s="514">
        <v>0.28999999999999998</v>
      </c>
      <c r="K467" s="514">
        <f t="shared" si="128"/>
        <v>13479.71</v>
      </c>
      <c r="L467" s="512"/>
      <c r="M467" s="514"/>
    </row>
    <row r="468" spans="1:13" x14ac:dyDescent="0.25">
      <c r="A468" s="512"/>
      <c r="B468" s="561">
        <v>42432</v>
      </c>
      <c r="C468" s="512">
        <v>600</v>
      </c>
      <c r="D468" s="513">
        <v>9.3699999999999992</v>
      </c>
      <c r="E468" s="514">
        <v>0</v>
      </c>
      <c r="F468" s="514">
        <f t="shared" si="129"/>
        <v>5621.9999999999991</v>
      </c>
      <c r="G468" s="511">
        <v>42492</v>
      </c>
      <c r="H468" s="529">
        <v>1000</v>
      </c>
      <c r="I468" s="513">
        <v>13.61</v>
      </c>
      <c r="J468" s="514">
        <v>0.3</v>
      </c>
      <c r="K468" s="514">
        <f t="shared" si="128"/>
        <v>13609.7</v>
      </c>
      <c r="L468" s="512"/>
      <c r="M468" s="514"/>
    </row>
    <row r="469" spans="1:13" x14ac:dyDescent="0.25">
      <c r="A469" s="512"/>
      <c r="B469" s="561">
        <v>42432</v>
      </c>
      <c r="C469" s="512">
        <v>600</v>
      </c>
      <c r="D469" s="513">
        <v>8.8800000000000008</v>
      </c>
      <c r="E469" s="514">
        <v>0</v>
      </c>
      <c r="F469" s="514">
        <f t="shared" si="129"/>
        <v>5328.0000000000009</v>
      </c>
      <c r="G469" s="511">
        <v>42493</v>
      </c>
      <c r="H469" s="529">
        <v>322</v>
      </c>
      <c r="I469" s="513">
        <v>13.28</v>
      </c>
      <c r="J469" s="514">
        <v>0.09</v>
      </c>
      <c r="K469" s="514">
        <f t="shared" si="128"/>
        <v>4276.07</v>
      </c>
      <c r="L469" s="512"/>
      <c r="M469" s="514"/>
    </row>
    <row r="470" spans="1:13" x14ac:dyDescent="0.25">
      <c r="A470" s="512"/>
      <c r="B470" s="561">
        <v>42433</v>
      </c>
      <c r="C470" s="512">
        <v>600</v>
      </c>
      <c r="D470" s="513">
        <v>10.42</v>
      </c>
      <c r="E470" s="514">
        <v>0</v>
      </c>
      <c r="F470" s="514">
        <f t="shared" si="129"/>
        <v>6252</v>
      </c>
      <c r="G470" s="511">
        <v>42495</v>
      </c>
      <c r="H470" s="529">
        <v>1000</v>
      </c>
      <c r="I470" s="513">
        <v>12.05</v>
      </c>
      <c r="J470" s="514">
        <v>0.26</v>
      </c>
      <c r="K470" s="514">
        <f t="shared" si="128"/>
        <v>12049.74</v>
      </c>
      <c r="L470" s="512"/>
      <c r="M470" s="514"/>
    </row>
    <row r="471" spans="1:13" x14ac:dyDescent="0.25">
      <c r="A471" s="512"/>
      <c r="B471" s="561">
        <v>42440</v>
      </c>
      <c r="C471" s="512">
        <v>400</v>
      </c>
      <c r="D471" s="513">
        <v>11.12</v>
      </c>
      <c r="E471" s="514">
        <v>0</v>
      </c>
      <c r="F471" s="514">
        <f t="shared" si="129"/>
        <v>4448</v>
      </c>
      <c r="G471" s="511">
        <v>42495</v>
      </c>
      <c r="H471" s="529">
        <v>2000</v>
      </c>
      <c r="I471" s="513">
        <v>12.63</v>
      </c>
      <c r="J471" s="514">
        <v>0.55000000000000004</v>
      </c>
      <c r="K471" s="514">
        <f t="shared" si="128"/>
        <v>25259.45</v>
      </c>
      <c r="L471" s="512"/>
      <c r="M471" s="514"/>
    </row>
    <row r="472" spans="1:13" x14ac:dyDescent="0.25">
      <c r="A472" s="512"/>
      <c r="B472" s="561">
        <v>42446</v>
      </c>
      <c r="C472" s="512">
        <v>1500</v>
      </c>
      <c r="D472" s="513">
        <v>11.445</v>
      </c>
      <c r="E472" s="514">
        <v>0</v>
      </c>
      <c r="F472" s="514">
        <f t="shared" si="129"/>
        <v>17167.5</v>
      </c>
      <c r="G472" s="511">
        <v>42500</v>
      </c>
      <c r="H472" s="529">
        <v>1000</v>
      </c>
      <c r="I472" s="513">
        <v>11.66</v>
      </c>
      <c r="J472" s="514">
        <v>5.25</v>
      </c>
      <c r="K472" s="514">
        <f t="shared" si="128"/>
        <v>11654.75</v>
      </c>
      <c r="L472" s="512"/>
      <c r="M472" s="514"/>
    </row>
    <row r="473" spans="1:13" ht="15" customHeight="1" x14ac:dyDescent="0.25">
      <c r="A473" s="512"/>
      <c r="B473" s="624">
        <v>42447</v>
      </c>
      <c r="C473" s="512">
        <v>1500</v>
      </c>
      <c r="D473" s="513">
        <v>11.42</v>
      </c>
      <c r="E473" s="514">
        <v>0</v>
      </c>
      <c r="F473" s="514">
        <f t="shared" si="129"/>
        <v>17130</v>
      </c>
      <c r="G473" s="511">
        <v>42502</v>
      </c>
      <c r="H473" s="529">
        <v>1500</v>
      </c>
      <c r="I473" s="513">
        <v>12.36</v>
      </c>
      <c r="J473" s="514">
        <v>0.4</v>
      </c>
      <c r="K473" s="514">
        <f t="shared" si="128"/>
        <v>18539.599999999999</v>
      </c>
      <c r="L473" s="512"/>
      <c r="M473" s="514"/>
    </row>
    <row r="474" spans="1:13" x14ac:dyDescent="0.25">
      <c r="A474" s="512"/>
      <c r="B474" s="629"/>
      <c r="C474" s="512">
        <v>500</v>
      </c>
      <c r="D474" s="513">
        <v>11.42</v>
      </c>
      <c r="E474" s="514">
        <v>0</v>
      </c>
      <c r="F474" s="514">
        <f t="shared" si="129"/>
        <v>5710</v>
      </c>
      <c r="G474" s="511">
        <v>42503</v>
      </c>
      <c r="H474" s="529">
        <v>500</v>
      </c>
      <c r="I474" s="513">
        <v>12.49</v>
      </c>
      <c r="J474" s="514">
        <v>0.14000000000000001</v>
      </c>
      <c r="K474" s="514">
        <f t="shared" si="128"/>
        <v>6244.86</v>
      </c>
      <c r="L474" s="512"/>
      <c r="M474" s="514"/>
    </row>
    <row r="475" spans="1:13" x14ac:dyDescent="0.25">
      <c r="A475" s="512"/>
      <c r="B475" s="561">
        <v>42447</v>
      </c>
      <c r="C475" s="512">
        <v>650</v>
      </c>
      <c r="D475" s="513">
        <v>11.545</v>
      </c>
      <c r="E475" s="514">
        <v>0.75</v>
      </c>
      <c r="F475" s="514">
        <f t="shared" si="129"/>
        <v>7505</v>
      </c>
      <c r="G475" s="511">
        <v>42506</v>
      </c>
      <c r="H475" s="529">
        <v>300</v>
      </c>
      <c r="I475" s="513">
        <v>12.85</v>
      </c>
      <c r="J475" s="514">
        <v>0.08</v>
      </c>
      <c r="K475" s="514">
        <f t="shared" si="128"/>
        <v>3854.92</v>
      </c>
      <c r="L475" s="512"/>
      <c r="M475" s="514"/>
    </row>
    <row r="476" spans="1:13" x14ac:dyDescent="0.25">
      <c r="A476" s="512"/>
      <c r="B476" s="561">
        <v>42450</v>
      </c>
      <c r="C476" s="512">
        <v>1350</v>
      </c>
      <c r="D476" s="513">
        <v>11.42</v>
      </c>
      <c r="E476" s="514">
        <v>0</v>
      </c>
      <c r="F476" s="514">
        <f t="shared" si="129"/>
        <v>15417</v>
      </c>
      <c r="G476" s="511">
        <v>42513</v>
      </c>
      <c r="H476" s="529">
        <v>500</v>
      </c>
      <c r="I476" s="513">
        <v>13.05</v>
      </c>
      <c r="J476" s="514">
        <v>0.14000000000000001</v>
      </c>
      <c r="K476" s="514">
        <f t="shared" si="128"/>
        <v>6524.86</v>
      </c>
      <c r="L476" s="512"/>
      <c r="M476" s="514"/>
    </row>
    <row r="477" spans="1:13" x14ac:dyDescent="0.25">
      <c r="A477" s="512"/>
      <c r="B477" s="561">
        <v>42451</v>
      </c>
      <c r="C477" s="512">
        <v>1000</v>
      </c>
      <c r="D477" s="513">
        <v>11.38</v>
      </c>
      <c r="E477" s="514">
        <v>0</v>
      </c>
      <c r="F477" s="514">
        <f t="shared" si="129"/>
        <v>11380</v>
      </c>
      <c r="G477" s="511">
        <v>42515</v>
      </c>
      <c r="H477" s="529">
        <v>500</v>
      </c>
      <c r="I477" s="513">
        <v>13.59</v>
      </c>
      <c r="J477" s="514">
        <v>0.15</v>
      </c>
      <c r="K477" s="514">
        <f t="shared" si="128"/>
        <v>6794.85</v>
      </c>
      <c r="L477" s="512"/>
      <c r="M477" s="514"/>
    </row>
    <row r="478" spans="1:13" x14ac:dyDescent="0.25">
      <c r="A478" s="512"/>
      <c r="B478" s="624">
        <v>42451</v>
      </c>
      <c r="C478" s="512">
        <v>50</v>
      </c>
      <c r="D478" s="513">
        <v>11.22</v>
      </c>
      <c r="E478" s="514">
        <v>0</v>
      </c>
      <c r="F478" s="514">
        <f t="shared" si="129"/>
        <v>561</v>
      </c>
      <c r="G478" s="511">
        <v>42515</v>
      </c>
      <c r="H478" s="529">
        <v>500</v>
      </c>
      <c r="I478" s="513">
        <v>13.57</v>
      </c>
      <c r="J478" s="514">
        <v>0.15</v>
      </c>
      <c r="K478" s="514">
        <f t="shared" si="128"/>
        <v>6784.85</v>
      </c>
      <c r="L478" s="512"/>
      <c r="M478" s="514"/>
    </row>
    <row r="479" spans="1:13" x14ac:dyDescent="0.25">
      <c r="A479" s="512"/>
      <c r="B479" s="624"/>
      <c r="C479" s="512">
        <v>350</v>
      </c>
      <c r="D479" s="513">
        <v>11.22</v>
      </c>
      <c r="E479" s="514">
        <v>0</v>
      </c>
      <c r="F479" s="514">
        <f t="shared" si="129"/>
        <v>3927</v>
      </c>
      <c r="G479" s="511">
        <v>42517</v>
      </c>
      <c r="H479" s="529">
        <v>500</v>
      </c>
      <c r="I479" s="513">
        <v>12.87</v>
      </c>
      <c r="J479" s="514">
        <v>0.14000000000000001</v>
      </c>
      <c r="K479" s="514">
        <f t="shared" si="128"/>
        <v>6434.86</v>
      </c>
      <c r="L479" s="512"/>
      <c r="M479" s="514"/>
    </row>
    <row r="480" spans="1:13" ht="45" x14ac:dyDescent="0.25">
      <c r="A480" s="512"/>
      <c r="B480" s="628" t="s">
        <v>194</v>
      </c>
      <c r="C480" s="512">
        <v>650</v>
      </c>
      <c r="D480" s="513">
        <v>11.22</v>
      </c>
      <c r="E480" s="514">
        <v>0</v>
      </c>
      <c r="F480" s="514">
        <f t="shared" si="129"/>
        <v>7293</v>
      </c>
      <c r="G480" s="511">
        <v>42524</v>
      </c>
      <c r="H480" s="529">
        <v>400</v>
      </c>
      <c r="I480" s="513">
        <v>13.38</v>
      </c>
      <c r="J480" s="514">
        <v>0.12</v>
      </c>
      <c r="K480" s="514">
        <f t="shared" si="128"/>
        <v>5351.88</v>
      </c>
      <c r="L480" s="512"/>
      <c r="M480" s="514"/>
    </row>
    <row r="481" spans="1:13" x14ac:dyDescent="0.25">
      <c r="A481" s="512"/>
      <c r="B481" s="628"/>
      <c r="C481" s="512">
        <v>500</v>
      </c>
      <c r="D481" s="513">
        <v>11.01</v>
      </c>
      <c r="E481" s="514">
        <v>0</v>
      </c>
      <c r="F481" s="514">
        <f t="shared" si="129"/>
        <v>5505</v>
      </c>
      <c r="G481" s="511">
        <v>42527</v>
      </c>
      <c r="H481" s="529">
        <v>1000</v>
      </c>
      <c r="I481" s="513">
        <v>13.82</v>
      </c>
      <c r="J481" s="514">
        <v>0.3</v>
      </c>
      <c r="K481" s="514">
        <f t="shared" si="128"/>
        <v>13819.7</v>
      </c>
      <c r="L481" s="512"/>
      <c r="M481" s="514"/>
    </row>
    <row r="482" spans="1:13" x14ac:dyDescent="0.25">
      <c r="A482" s="512"/>
      <c r="B482" s="628"/>
      <c r="C482" s="512">
        <v>500</v>
      </c>
      <c r="D482" s="513">
        <v>10.75</v>
      </c>
      <c r="E482" s="514">
        <v>0</v>
      </c>
      <c r="F482" s="514">
        <f t="shared" si="129"/>
        <v>5375</v>
      </c>
      <c r="G482" s="511">
        <v>42527</v>
      </c>
      <c r="H482" s="529">
        <v>500</v>
      </c>
      <c r="I482" s="513">
        <v>13.97</v>
      </c>
      <c r="J482" s="514">
        <v>1.1499999999999999</v>
      </c>
      <c r="K482" s="514">
        <f t="shared" si="128"/>
        <v>6983.85</v>
      </c>
      <c r="L482" s="512"/>
      <c r="M482" s="514"/>
    </row>
    <row r="483" spans="1:13" x14ac:dyDescent="0.25">
      <c r="A483" s="512"/>
      <c r="B483" s="628"/>
      <c r="C483" s="512">
        <v>1000</v>
      </c>
      <c r="D483" s="513">
        <v>10.4</v>
      </c>
      <c r="E483" s="514">
        <v>0</v>
      </c>
      <c r="F483" s="514">
        <f t="shared" si="129"/>
        <v>10400</v>
      </c>
      <c r="G483" s="511">
        <v>42528</v>
      </c>
      <c r="H483" s="529">
        <v>500</v>
      </c>
      <c r="I483" s="513">
        <v>14.65</v>
      </c>
      <c r="J483" s="514">
        <v>0.16</v>
      </c>
      <c r="K483" s="514">
        <f t="shared" si="128"/>
        <v>7324.84</v>
      </c>
      <c r="L483" s="512"/>
      <c r="M483" s="514"/>
    </row>
    <row r="484" spans="1:13" x14ac:dyDescent="0.25">
      <c r="A484" s="512"/>
      <c r="B484" s="628"/>
      <c r="C484" s="512">
        <v>1000</v>
      </c>
      <c r="D484" s="513">
        <v>10.185</v>
      </c>
      <c r="E484" s="514">
        <v>0</v>
      </c>
      <c r="F484" s="514">
        <f t="shared" si="129"/>
        <v>10185</v>
      </c>
      <c r="G484" s="511">
        <v>42536</v>
      </c>
      <c r="H484" s="529">
        <v>400</v>
      </c>
      <c r="I484" s="513">
        <v>13.43</v>
      </c>
      <c r="J484" s="514">
        <v>0.12</v>
      </c>
      <c r="K484" s="514">
        <f t="shared" si="128"/>
        <v>5371.88</v>
      </c>
      <c r="L484" s="512"/>
      <c r="M484" s="514"/>
    </row>
    <row r="485" spans="1:13" x14ac:dyDescent="0.25">
      <c r="A485" s="512"/>
      <c r="B485" s="561">
        <v>42461</v>
      </c>
      <c r="C485" s="512">
        <v>2000</v>
      </c>
      <c r="D485" s="513">
        <v>10.43</v>
      </c>
      <c r="E485" s="514">
        <v>0</v>
      </c>
      <c r="F485" s="514">
        <f t="shared" si="129"/>
        <v>20860</v>
      </c>
      <c r="G485" s="511">
        <v>42537</v>
      </c>
      <c r="H485" s="529">
        <v>400</v>
      </c>
      <c r="I485" s="513">
        <v>12.69</v>
      </c>
      <c r="J485" s="514">
        <v>0.11</v>
      </c>
      <c r="K485" s="514">
        <f t="shared" si="128"/>
        <v>5075.8900000000003</v>
      </c>
      <c r="L485" s="512"/>
      <c r="M485" s="514"/>
    </row>
    <row r="486" spans="1:13" x14ac:dyDescent="0.25">
      <c r="A486" s="512"/>
      <c r="B486" s="561">
        <v>42461</v>
      </c>
      <c r="C486" s="512">
        <v>2000</v>
      </c>
      <c r="D486" s="513">
        <v>10.42</v>
      </c>
      <c r="E486" s="514">
        <v>0</v>
      </c>
      <c r="F486" s="514">
        <f t="shared" si="129"/>
        <v>20840</v>
      </c>
      <c r="G486" s="511">
        <v>42538</v>
      </c>
      <c r="H486" s="529">
        <v>500</v>
      </c>
      <c r="I486" s="513">
        <v>13.34</v>
      </c>
      <c r="J486" s="514">
        <v>0.15</v>
      </c>
      <c r="K486" s="514">
        <f t="shared" si="128"/>
        <v>6669.85</v>
      </c>
      <c r="L486" s="512"/>
      <c r="M486" s="514"/>
    </row>
    <row r="487" spans="1:13" ht="45" x14ac:dyDescent="0.25">
      <c r="A487" s="512"/>
      <c r="B487" s="561">
        <v>42465</v>
      </c>
      <c r="C487" s="512">
        <v>100</v>
      </c>
      <c r="D487" s="513">
        <v>10.4</v>
      </c>
      <c r="E487" s="514">
        <v>0</v>
      </c>
      <c r="F487" s="514">
        <f t="shared" si="129"/>
        <v>1040</v>
      </c>
      <c r="G487" s="630" t="s">
        <v>221</v>
      </c>
      <c r="H487" s="529">
        <v>500</v>
      </c>
      <c r="I487" s="513">
        <v>13.91</v>
      </c>
      <c r="J487" s="514">
        <v>0.15</v>
      </c>
      <c r="K487" s="514">
        <f t="shared" si="128"/>
        <v>6954.85</v>
      </c>
      <c r="L487" s="512"/>
      <c r="M487" s="514"/>
    </row>
    <row r="488" spans="1:13" x14ac:dyDescent="0.25">
      <c r="A488" s="512"/>
      <c r="B488" s="561">
        <v>42471</v>
      </c>
      <c r="C488" s="512">
        <v>500</v>
      </c>
      <c r="D488" s="513">
        <v>11.77</v>
      </c>
      <c r="E488" s="514">
        <v>0</v>
      </c>
      <c r="F488" s="514">
        <f t="shared" si="129"/>
        <v>5885</v>
      </c>
      <c r="G488" s="630"/>
      <c r="H488" s="529">
        <v>600</v>
      </c>
      <c r="I488" s="513">
        <v>14.36</v>
      </c>
      <c r="J488" s="514">
        <v>0.19</v>
      </c>
      <c r="K488" s="514">
        <f t="shared" si="128"/>
        <v>8615.81</v>
      </c>
      <c r="L488" s="512"/>
      <c r="M488" s="514"/>
    </row>
    <row r="489" spans="1:13" x14ac:dyDescent="0.25">
      <c r="A489" s="512"/>
      <c r="B489" s="561">
        <v>42471</v>
      </c>
      <c r="C489" s="512">
        <v>500</v>
      </c>
      <c r="D489" s="513">
        <v>11.55</v>
      </c>
      <c r="E489" s="514">
        <v>0</v>
      </c>
      <c r="F489" s="514">
        <f t="shared" si="129"/>
        <v>5775</v>
      </c>
      <c r="G489" s="630"/>
      <c r="H489" s="529">
        <v>500</v>
      </c>
      <c r="I489" s="513">
        <v>14.65</v>
      </c>
      <c r="J489" s="514">
        <v>0.16</v>
      </c>
      <c r="K489" s="514">
        <f t="shared" si="128"/>
        <v>7324.84</v>
      </c>
      <c r="L489" s="512"/>
      <c r="M489" s="514"/>
    </row>
    <row r="490" spans="1:13" x14ac:dyDescent="0.25">
      <c r="A490" s="512"/>
      <c r="B490" s="561">
        <v>42472</v>
      </c>
      <c r="C490" s="512">
        <v>610</v>
      </c>
      <c r="D490" s="513">
        <v>12.95</v>
      </c>
      <c r="E490" s="514">
        <v>0</v>
      </c>
      <c r="F490" s="514">
        <f t="shared" si="129"/>
        <v>7899.5</v>
      </c>
      <c r="G490" s="511">
        <v>42542</v>
      </c>
      <c r="H490" s="529">
        <v>500</v>
      </c>
      <c r="I490" s="513">
        <v>14.95</v>
      </c>
      <c r="J490" s="514">
        <v>0.16</v>
      </c>
      <c r="K490" s="514">
        <f t="shared" si="128"/>
        <v>7474.84</v>
      </c>
      <c r="L490" s="512"/>
      <c r="M490" s="514"/>
    </row>
    <row r="491" spans="1:13" x14ac:dyDescent="0.25">
      <c r="A491" s="512"/>
      <c r="B491" s="561">
        <v>42473</v>
      </c>
      <c r="C491" s="512">
        <v>970</v>
      </c>
      <c r="D491" s="513">
        <v>12.76</v>
      </c>
      <c r="E491" s="514">
        <v>4.0999999999999996</v>
      </c>
      <c r="F491" s="514">
        <f t="shared" si="129"/>
        <v>12381.3</v>
      </c>
      <c r="G491" s="511">
        <v>42542</v>
      </c>
      <c r="H491" s="529">
        <v>378</v>
      </c>
      <c r="I491" s="513">
        <v>15.2</v>
      </c>
      <c r="J491" s="514">
        <v>0.13</v>
      </c>
      <c r="K491" s="514">
        <f t="shared" si="128"/>
        <v>5745.4699999999993</v>
      </c>
      <c r="L491" s="512"/>
      <c r="M491" s="514"/>
    </row>
    <row r="492" spans="1:13" x14ac:dyDescent="0.25">
      <c r="A492" s="512"/>
      <c r="B492" s="561">
        <v>42474</v>
      </c>
      <c r="C492" s="512">
        <v>420</v>
      </c>
      <c r="D492" s="513">
        <v>12.755000000000001</v>
      </c>
      <c r="E492" s="514">
        <v>0.34</v>
      </c>
      <c r="F492" s="514">
        <f t="shared" si="129"/>
        <v>5357.4400000000005</v>
      </c>
      <c r="G492" s="512"/>
      <c r="H492" s="529"/>
      <c r="I492" s="513"/>
      <c r="J492" s="514"/>
      <c r="K492" s="514"/>
      <c r="L492" s="512"/>
      <c r="M492" s="514"/>
    </row>
    <row r="493" spans="1:13" x14ac:dyDescent="0.25">
      <c r="A493" s="512"/>
      <c r="B493" s="561">
        <v>42475</v>
      </c>
      <c r="C493" s="512">
        <v>500</v>
      </c>
      <c r="D493" s="513">
        <v>13.02</v>
      </c>
      <c r="E493" s="514">
        <v>-1.75</v>
      </c>
      <c r="F493" s="514">
        <f t="shared" si="129"/>
        <v>6508.25</v>
      </c>
      <c r="G493" s="512"/>
      <c r="H493" s="529"/>
      <c r="I493" s="513"/>
      <c r="J493" s="514"/>
      <c r="K493" s="514"/>
      <c r="L493" s="512"/>
      <c r="M493" s="514"/>
    </row>
    <row r="494" spans="1:13" x14ac:dyDescent="0.25">
      <c r="A494" s="512"/>
      <c r="B494" s="561">
        <v>42485</v>
      </c>
      <c r="C494" s="512">
        <v>500</v>
      </c>
      <c r="D494" s="513">
        <v>13.95</v>
      </c>
      <c r="E494" s="514">
        <v>0</v>
      </c>
      <c r="F494" s="514">
        <f t="shared" si="129"/>
        <v>6975</v>
      </c>
      <c r="G494" s="512"/>
      <c r="H494" s="529"/>
      <c r="I494" s="513"/>
      <c r="J494" s="514"/>
      <c r="K494" s="514"/>
      <c r="L494" s="512"/>
      <c r="M494" s="514"/>
    </row>
    <row r="495" spans="1:13" x14ac:dyDescent="0.25">
      <c r="A495" s="512"/>
      <c r="B495" s="561">
        <v>42487</v>
      </c>
      <c r="C495" s="512">
        <v>600</v>
      </c>
      <c r="D495" s="513">
        <v>14.63</v>
      </c>
      <c r="E495" s="514">
        <v>0</v>
      </c>
      <c r="F495" s="514">
        <f t="shared" si="129"/>
        <v>8778</v>
      </c>
      <c r="G495" s="512"/>
      <c r="H495" s="529"/>
      <c r="I495" s="513"/>
      <c r="J495" s="514"/>
      <c r="K495" s="514"/>
      <c r="L495" s="512"/>
      <c r="M495" s="514"/>
    </row>
    <row r="496" spans="1:13" x14ac:dyDescent="0.25">
      <c r="A496" s="512"/>
      <c r="B496" s="561">
        <v>42488</v>
      </c>
      <c r="C496" s="512">
        <v>500</v>
      </c>
      <c r="D496" s="513">
        <v>14.52</v>
      </c>
      <c r="E496" s="514">
        <v>0</v>
      </c>
      <c r="F496" s="514">
        <f t="shared" si="129"/>
        <v>7260</v>
      </c>
      <c r="G496" s="512"/>
      <c r="H496" s="529"/>
      <c r="I496" s="513"/>
      <c r="J496" s="514"/>
      <c r="K496" s="514"/>
      <c r="L496" s="512"/>
      <c r="M496" s="514"/>
    </row>
    <row r="497" spans="1:13" ht="30" x14ac:dyDescent="0.25">
      <c r="A497" s="631" t="s">
        <v>199</v>
      </c>
      <c r="B497" s="561">
        <v>42489</v>
      </c>
      <c r="C497" s="512">
        <v>500</v>
      </c>
      <c r="D497" s="513">
        <v>14.35</v>
      </c>
      <c r="E497" s="514">
        <v>0</v>
      </c>
      <c r="F497" s="514">
        <f t="shared" si="129"/>
        <v>7175</v>
      </c>
      <c r="G497" s="512"/>
      <c r="H497" s="529"/>
      <c r="I497" s="513"/>
      <c r="J497" s="514"/>
      <c r="K497" s="514"/>
      <c r="L497" s="512"/>
      <c r="M497" s="514"/>
    </row>
    <row r="498" spans="1:13" ht="15" customHeight="1" x14ac:dyDescent="0.25">
      <c r="A498" s="631"/>
      <c r="B498" s="561">
        <v>42489</v>
      </c>
      <c r="C498" s="512">
        <v>500</v>
      </c>
      <c r="D498" s="513">
        <v>14.15</v>
      </c>
      <c r="E498" s="514">
        <v>0</v>
      </c>
      <c r="F498" s="514">
        <f t="shared" si="129"/>
        <v>7075</v>
      </c>
      <c r="G498" s="512"/>
      <c r="H498" s="529"/>
      <c r="I498" s="513"/>
      <c r="J498" s="514"/>
      <c r="K498" s="514"/>
      <c r="L498" s="512"/>
      <c r="M498" s="514"/>
    </row>
    <row r="499" spans="1:13" x14ac:dyDescent="0.25">
      <c r="A499" s="631"/>
      <c r="B499" s="561">
        <v>42489</v>
      </c>
      <c r="C499" s="512">
        <v>1000</v>
      </c>
      <c r="D499" s="513">
        <v>13.92</v>
      </c>
      <c r="E499" s="514">
        <v>0</v>
      </c>
      <c r="F499" s="514">
        <f t="shared" si="129"/>
        <v>13920</v>
      </c>
      <c r="G499" s="512"/>
      <c r="H499" s="529"/>
      <c r="I499" s="513"/>
      <c r="J499" s="514"/>
      <c r="K499" s="514"/>
      <c r="L499" s="512"/>
      <c r="M499" s="514"/>
    </row>
    <row r="500" spans="1:13" x14ac:dyDescent="0.25">
      <c r="A500" s="631"/>
      <c r="B500" s="561">
        <v>42489</v>
      </c>
      <c r="C500" s="512">
        <v>1000</v>
      </c>
      <c r="D500" s="513">
        <v>13.8</v>
      </c>
      <c r="E500" s="514">
        <v>0</v>
      </c>
      <c r="F500" s="514">
        <f t="shared" si="129"/>
        <v>13800</v>
      </c>
      <c r="G500" s="512"/>
      <c r="H500" s="529"/>
      <c r="I500" s="513"/>
      <c r="J500" s="514"/>
      <c r="K500" s="514"/>
      <c r="L500" s="512"/>
      <c r="M500" s="514"/>
    </row>
    <row r="501" spans="1:13" x14ac:dyDescent="0.25">
      <c r="A501" s="512"/>
      <c r="B501" s="561">
        <v>42492</v>
      </c>
      <c r="C501" s="512">
        <v>1500</v>
      </c>
      <c r="D501" s="513">
        <v>13.25</v>
      </c>
      <c r="E501" s="514">
        <v>0</v>
      </c>
      <c r="F501" s="514">
        <f t="shared" si="129"/>
        <v>19875</v>
      </c>
      <c r="G501" s="512"/>
      <c r="H501" s="529"/>
      <c r="I501" s="513"/>
      <c r="J501" s="514"/>
      <c r="K501" s="514"/>
      <c r="L501" s="512"/>
      <c r="M501" s="514"/>
    </row>
    <row r="502" spans="1:13" x14ac:dyDescent="0.25">
      <c r="A502" s="512"/>
      <c r="B502" s="561">
        <v>42492</v>
      </c>
      <c r="C502" s="512">
        <v>500</v>
      </c>
      <c r="D502" s="513">
        <v>13.6</v>
      </c>
      <c r="E502" s="514">
        <v>0</v>
      </c>
      <c r="F502" s="514">
        <f t="shared" si="129"/>
        <v>6800</v>
      </c>
      <c r="G502" s="512"/>
      <c r="H502" s="529"/>
      <c r="I502" s="513"/>
      <c r="J502" s="514"/>
      <c r="K502" s="514"/>
      <c r="L502" s="512"/>
      <c r="M502" s="514"/>
    </row>
    <row r="503" spans="1:13" x14ac:dyDescent="0.25">
      <c r="A503" s="512"/>
      <c r="B503" s="561">
        <v>42493</v>
      </c>
      <c r="C503" s="512">
        <v>322</v>
      </c>
      <c r="D503" s="513">
        <v>12.85</v>
      </c>
      <c r="E503" s="514">
        <v>0</v>
      </c>
      <c r="F503" s="514">
        <f t="shared" si="129"/>
        <v>4137.7</v>
      </c>
      <c r="G503" s="512"/>
      <c r="H503" s="529"/>
      <c r="I503" s="513"/>
      <c r="J503" s="514"/>
      <c r="K503" s="514"/>
      <c r="L503" s="512"/>
      <c r="M503" s="514"/>
    </row>
    <row r="504" spans="1:13" ht="30" x14ac:dyDescent="0.25">
      <c r="A504" s="615" t="s">
        <v>203</v>
      </c>
      <c r="B504" s="561">
        <v>42494</v>
      </c>
      <c r="C504" s="512">
        <v>1000</v>
      </c>
      <c r="D504" s="513">
        <v>12.25</v>
      </c>
      <c r="E504" s="514">
        <v>0</v>
      </c>
      <c r="F504" s="514">
        <f t="shared" si="129"/>
        <v>12250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615"/>
      <c r="B505" s="561">
        <v>42494</v>
      </c>
      <c r="C505" s="512">
        <v>500</v>
      </c>
      <c r="D505" s="513">
        <v>12.53</v>
      </c>
      <c r="E505" s="514">
        <v>0</v>
      </c>
      <c r="F505" s="514">
        <f t="shared" si="129"/>
        <v>6265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615"/>
      <c r="B506" s="561">
        <v>42494</v>
      </c>
      <c r="C506" s="512">
        <v>500</v>
      </c>
      <c r="D506" s="513">
        <v>12.65</v>
      </c>
      <c r="E506" s="514">
        <v>0</v>
      </c>
      <c r="F506" s="514">
        <f t="shared" si="129"/>
        <v>6325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42495</v>
      </c>
      <c r="C507" s="512">
        <v>1000</v>
      </c>
      <c r="D507" s="513">
        <v>11.95</v>
      </c>
      <c r="E507" s="514">
        <v>0</v>
      </c>
      <c r="F507" s="514">
        <f t="shared" si="129"/>
        <v>11950</v>
      </c>
      <c r="G507" s="512"/>
      <c r="H507" s="529"/>
      <c r="I507" s="513"/>
      <c r="J507" s="514"/>
      <c r="K507" s="514"/>
      <c r="L507" s="512"/>
      <c r="M507" s="514"/>
    </row>
    <row r="508" spans="1:13" x14ac:dyDescent="0.25">
      <c r="A508" s="512"/>
      <c r="B508" s="561">
        <v>42499</v>
      </c>
      <c r="C508" s="512">
        <v>500</v>
      </c>
      <c r="D508" s="513">
        <v>11.48</v>
      </c>
      <c r="E508" s="514">
        <v>0</v>
      </c>
      <c r="F508" s="514">
        <f t="shared" si="129"/>
        <v>5740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512"/>
      <c r="B509" s="561">
        <v>42499</v>
      </c>
      <c r="C509" s="512">
        <v>500</v>
      </c>
      <c r="D509" s="513">
        <v>11.32</v>
      </c>
      <c r="E509" s="514">
        <v>0</v>
      </c>
      <c r="F509" s="514">
        <f t="shared" si="129"/>
        <v>5660</v>
      </c>
      <c r="G509" s="512"/>
      <c r="H509" s="529"/>
      <c r="I509" s="513"/>
      <c r="J509" s="514"/>
      <c r="K509" s="514"/>
      <c r="L509" s="512"/>
      <c r="M509" s="514"/>
    </row>
    <row r="510" spans="1:13" ht="30" x14ac:dyDescent="0.25">
      <c r="A510" s="631" t="s">
        <v>206</v>
      </c>
      <c r="B510" s="561">
        <v>42502</v>
      </c>
      <c r="C510" s="512">
        <v>500</v>
      </c>
      <c r="D510" s="513">
        <v>12.38</v>
      </c>
      <c r="E510" s="514">
        <v>0</v>
      </c>
      <c r="F510" s="514">
        <f t="shared" si="129"/>
        <v>6190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42502</v>
      </c>
      <c r="C511" s="512">
        <v>500</v>
      </c>
      <c r="D511" s="513">
        <v>12.3</v>
      </c>
      <c r="E511" s="514">
        <v>0</v>
      </c>
      <c r="F511" s="514">
        <f t="shared" si="129"/>
        <v>6150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631"/>
      <c r="B512" s="561">
        <v>42502</v>
      </c>
      <c r="C512" s="512">
        <v>500</v>
      </c>
      <c r="D512" s="513">
        <v>12.23</v>
      </c>
      <c r="E512" s="514">
        <v>0</v>
      </c>
      <c r="F512" s="514">
        <f t="shared" si="129"/>
        <v>6115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42503</v>
      </c>
      <c r="C513" s="512">
        <v>500</v>
      </c>
      <c r="D513" s="513">
        <v>12.41</v>
      </c>
      <c r="E513" s="514">
        <v>0</v>
      </c>
      <c r="F513" s="514">
        <f t="shared" si="129"/>
        <v>6205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42506</v>
      </c>
      <c r="C514" s="512">
        <v>300</v>
      </c>
      <c r="D514" s="513">
        <v>12.8</v>
      </c>
      <c r="E514" s="514">
        <v>0</v>
      </c>
      <c r="F514" s="514">
        <f t="shared" si="129"/>
        <v>3840</v>
      </c>
      <c r="G514" s="512"/>
      <c r="H514" s="529"/>
      <c r="I514" s="513"/>
      <c r="J514" s="514"/>
      <c r="K514" s="514"/>
      <c r="L514" s="512"/>
      <c r="M514" s="514"/>
    </row>
    <row r="515" spans="1:13" x14ac:dyDescent="0.25">
      <c r="A515" s="512"/>
      <c r="B515" s="561">
        <v>42514</v>
      </c>
      <c r="C515" s="512">
        <v>500</v>
      </c>
      <c r="D515" s="513">
        <v>13.02</v>
      </c>
      <c r="E515" s="514">
        <v>-1.65</v>
      </c>
      <c r="F515" s="514">
        <f t="shared" ref="F515:F578" si="130">C515*D515+E515</f>
        <v>6508.35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512"/>
      <c r="B516" s="561">
        <v>42515</v>
      </c>
      <c r="C516" s="512">
        <v>500</v>
      </c>
      <c r="D516" s="513">
        <v>13.45</v>
      </c>
      <c r="E516" s="514">
        <v>1</v>
      </c>
      <c r="F516" s="514">
        <f t="shared" si="130"/>
        <v>6726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512"/>
      <c r="B517" s="561">
        <v>42516</v>
      </c>
      <c r="C517" s="512">
        <v>500</v>
      </c>
      <c r="D517" s="513">
        <v>13.28</v>
      </c>
      <c r="E517" s="514">
        <v>-1.04</v>
      </c>
      <c r="F517" s="514">
        <f t="shared" si="130"/>
        <v>6638.96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42517</v>
      </c>
      <c r="C518" s="512">
        <v>500</v>
      </c>
      <c r="D518" s="513">
        <v>12.79</v>
      </c>
      <c r="E518" s="514">
        <v>0</v>
      </c>
      <c r="F518" s="514">
        <f t="shared" si="130"/>
        <v>6395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42524</v>
      </c>
      <c r="C519" s="512">
        <v>400</v>
      </c>
      <c r="D519" s="513">
        <v>13.28</v>
      </c>
      <c r="E519" s="514">
        <v>0</v>
      </c>
      <c r="F519" s="514">
        <f t="shared" si="130"/>
        <v>5312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42529</v>
      </c>
      <c r="C520" s="512">
        <v>500</v>
      </c>
      <c r="D520" s="513">
        <v>14.59</v>
      </c>
      <c r="E520" s="514">
        <v>0</v>
      </c>
      <c r="F520" s="514">
        <f t="shared" si="130"/>
        <v>7295</v>
      </c>
      <c r="G520" s="512"/>
      <c r="H520" s="529"/>
      <c r="I520" s="513"/>
      <c r="J520" s="514"/>
      <c r="K520" s="514"/>
      <c r="L520" s="512"/>
      <c r="M520" s="514"/>
    </row>
    <row r="521" spans="1:13" x14ac:dyDescent="0.25">
      <c r="A521" s="512"/>
      <c r="B521" s="561">
        <v>42531</v>
      </c>
      <c r="C521" s="512">
        <v>800</v>
      </c>
      <c r="D521" s="513">
        <v>13.79</v>
      </c>
      <c r="E521" s="514">
        <v>0</v>
      </c>
      <c r="F521" s="514">
        <f t="shared" si="130"/>
        <v>11032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512"/>
      <c r="B522" s="561">
        <v>42531</v>
      </c>
      <c r="C522" s="512">
        <v>300</v>
      </c>
      <c r="D522" s="513">
        <v>13.4</v>
      </c>
      <c r="E522" s="514">
        <v>0</v>
      </c>
      <c r="F522" s="514">
        <f t="shared" si="130"/>
        <v>4020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512"/>
      <c r="B523" s="561">
        <v>42535</v>
      </c>
      <c r="C523" s="512">
        <v>400</v>
      </c>
      <c r="D523" s="513">
        <v>12.85</v>
      </c>
      <c r="E523" s="514">
        <v>0</v>
      </c>
      <c r="F523" s="514">
        <f t="shared" si="130"/>
        <v>5140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42537</v>
      </c>
      <c r="C524" s="512">
        <v>400</v>
      </c>
      <c r="D524" s="513">
        <v>12.43</v>
      </c>
      <c r="E524" s="514">
        <v>-0.04</v>
      </c>
      <c r="F524" s="514">
        <f t="shared" si="130"/>
        <v>4971.96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42538</v>
      </c>
      <c r="C525" s="512">
        <v>500</v>
      </c>
      <c r="D525" s="513">
        <v>13.14</v>
      </c>
      <c r="E525" s="514">
        <v>0</v>
      </c>
      <c r="F525" s="514">
        <f t="shared" si="130"/>
        <v>6570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42543</v>
      </c>
      <c r="C526" s="512">
        <v>500</v>
      </c>
      <c r="D526" s="513">
        <v>14.75</v>
      </c>
      <c r="E526" s="514">
        <v>0</v>
      </c>
      <c r="F526" s="514">
        <f t="shared" si="130"/>
        <v>7375</v>
      </c>
      <c r="G526" s="511">
        <v>42544</v>
      </c>
      <c r="H526" s="529">
        <v>500</v>
      </c>
      <c r="I526" s="513">
        <v>15.24</v>
      </c>
      <c r="J526" s="514">
        <v>0.17</v>
      </c>
      <c r="K526" s="514">
        <f>H526*I526-J526</f>
        <v>7619.83</v>
      </c>
      <c r="L526" s="512"/>
      <c r="M526" s="514"/>
    </row>
    <row r="527" spans="1:13" x14ac:dyDescent="0.25">
      <c r="A527" s="512"/>
      <c r="B527" s="561">
        <v>42545</v>
      </c>
      <c r="C527" s="512">
        <v>878</v>
      </c>
      <c r="D527" s="513">
        <v>14.41</v>
      </c>
      <c r="E527" s="514">
        <v>0</v>
      </c>
      <c r="F527" s="514">
        <f t="shared" si="130"/>
        <v>12651.98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42545</v>
      </c>
      <c r="C528" s="512">
        <v>335</v>
      </c>
      <c r="D528" s="513">
        <v>14.08</v>
      </c>
      <c r="E528" s="514">
        <v>0</v>
      </c>
      <c r="F528" s="514">
        <f t="shared" si="130"/>
        <v>4716.8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42548</v>
      </c>
      <c r="C529" s="512">
        <v>965</v>
      </c>
      <c r="D529" s="513">
        <v>13.81</v>
      </c>
      <c r="E529" s="514">
        <v>0</v>
      </c>
      <c r="F529" s="514">
        <f t="shared" si="130"/>
        <v>13326.65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42548</v>
      </c>
      <c r="C530" s="512">
        <v>300</v>
      </c>
      <c r="D530" s="513">
        <v>13.58</v>
      </c>
      <c r="E530" s="514">
        <v>0</v>
      </c>
      <c r="F530" s="514">
        <f t="shared" si="130"/>
        <v>4074</v>
      </c>
      <c r="G530" s="511">
        <v>42549</v>
      </c>
      <c r="H530" s="529">
        <v>1100</v>
      </c>
      <c r="I530" s="513">
        <v>14.68</v>
      </c>
      <c r="J530" s="514">
        <v>0.35</v>
      </c>
      <c r="K530" s="514">
        <f t="shared" ref="K530:K615" si="131">H530*I530-J530</f>
        <v>16147.65</v>
      </c>
      <c r="L530" s="512"/>
      <c r="M530" s="514"/>
    </row>
    <row r="531" spans="1:13" ht="45" x14ac:dyDescent="0.25">
      <c r="A531" s="512"/>
      <c r="B531" s="561">
        <v>42556</v>
      </c>
      <c r="C531" s="512">
        <v>2178</v>
      </c>
      <c r="D531" s="513">
        <v>15.08</v>
      </c>
      <c r="E531" s="514">
        <v>0</v>
      </c>
      <c r="F531" s="514">
        <f t="shared" si="130"/>
        <v>32844.239999999998</v>
      </c>
      <c r="G531" s="627" t="s">
        <v>230</v>
      </c>
      <c r="H531" s="529">
        <v>500</v>
      </c>
      <c r="I531" s="513">
        <v>15.48</v>
      </c>
      <c r="J531" s="514">
        <v>0.17</v>
      </c>
      <c r="K531" s="514">
        <f t="shared" si="131"/>
        <v>7739.83</v>
      </c>
      <c r="L531" s="512"/>
      <c r="M531" s="514"/>
    </row>
    <row r="532" spans="1:13" x14ac:dyDescent="0.25">
      <c r="A532" s="512"/>
      <c r="B532" s="561">
        <v>42556</v>
      </c>
      <c r="C532" s="512">
        <v>500</v>
      </c>
      <c r="D532" s="513">
        <v>14.62</v>
      </c>
      <c r="E532" s="514">
        <v>0</v>
      </c>
      <c r="F532" s="514">
        <f t="shared" si="130"/>
        <v>7310</v>
      </c>
      <c r="G532" s="627"/>
      <c r="H532" s="529">
        <v>378</v>
      </c>
      <c r="I532" s="513">
        <v>15.65</v>
      </c>
      <c r="J532" s="514">
        <v>0.13</v>
      </c>
      <c r="K532" s="514">
        <f t="shared" si="131"/>
        <v>5915.57</v>
      </c>
      <c r="L532" s="512"/>
      <c r="M532" s="514"/>
    </row>
    <row r="533" spans="1:13" x14ac:dyDescent="0.25">
      <c r="A533" s="512"/>
      <c r="B533" s="561">
        <v>42557</v>
      </c>
      <c r="C533" s="512">
        <v>500</v>
      </c>
      <c r="D533" s="513">
        <v>14.78</v>
      </c>
      <c r="E533" s="514">
        <v>0</v>
      </c>
      <c r="F533" s="514">
        <f t="shared" si="130"/>
        <v>7390</v>
      </c>
      <c r="G533" s="627"/>
      <c r="H533" s="529">
        <v>500</v>
      </c>
      <c r="I533" s="513">
        <v>15.51</v>
      </c>
      <c r="J533" s="514">
        <v>0.17</v>
      </c>
      <c r="K533" s="514">
        <f t="shared" si="131"/>
        <v>7754.83</v>
      </c>
      <c r="L533" s="512"/>
      <c r="M533" s="514"/>
    </row>
    <row r="534" spans="1:13" x14ac:dyDescent="0.25">
      <c r="A534" s="512"/>
      <c r="B534" s="613">
        <v>42564</v>
      </c>
      <c r="C534" s="512">
        <v>320</v>
      </c>
      <c r="D534" s="513">
        <v>15.48</v>
      </c>
      <c r="E534" s="514">
        <v>0</v>
      </c>
      <c r="F534" s="514">
        <f t="shared" si="130"/>
        <v>4953.6000000000004</v>
      </c>
      <c r="G534" s="627"/>
      <c r="H534" s="529">
        <v>800</v>
      </c>
      <c r="I534" s="513">
        <v>15.78</v>
      </c>
      <c r="J534" s="514">
        <v>0.28000000000000003</v>
      </c>
      <c r="K534" s="514">
        <f t="shared" si="131"/>
        <v>12623.72</v>
      </c>
      <c r="L534" s="512"/>
      <c r="M534" s="514"/>
    </row>
    <row r="535" spans="1:13" x14ac:dyDescent="0.25">
      <c r="A535" s="614"/>
      <c r="B535" s="613">
        <v>42564</v>
      </c>
      <c r="C535" s="512">
        <v>160</v>
      </c>
      <c r="D535" s="513">
        <v>15.48</v>
      </c>
      <c r="E535" s="514">
        <v>0</v>
      </c>
      <c r="F535" s="514">
        <f t="shared" si="130"/>
        <v>2476.8000000000002</v>
      </c>
      <c r="G535" s="511">
        <v>42557</v>
      </c>
      <c r="H535" s="529">
        <v>500</v>
      </c>
      <c r="I535" s="513">
        <v>14.92</v>
      </c>
      <c r="J535" s="514">
        <v>0.16</v>
      </c>
      <c r="K535" s="514">
        <f t="shared" si="131"/>
        <v>7459.84</v>
      </c>
      <c r="L535" s="512"/>
      <c r="M535" s="514"/>
    </row>
    <row r="536" spans="1:13" x14ac:dyDescent="0.25">
      <c r="A536" s="614"/>
      <c r="B536" s="561">
        <v>42570</v>
      </c>
      <c r="C536" s="512">
        <v>200</v>
      </c>
      <c r="D536" s="513">
        <v>15.18</v>
      </c>
      <c r="E536" s="514">
        <v>0</v>
      </c>
      <c r="F536" s="514">
        <f t="shared" si="130"/>
        <v>3036</v>
      </c>
      <c r="G536" s="511">
        <v>42564</v>
      </c>
      <c r="H536" s="529">
        <v>420</v>
      </c>
      <c r="I536" s="513">
        <v>15.68</v>
      </c>
      <c r="J536" s="514">
        <v>0.14000000000000001</v>
      </c>
      <c r="K536" s="514">
        <f t="shared" si="131"/>
        <v>6585.4599999999991</v>
      </c>
      <c r="L536" s="512"/>
      <c r="M536" s="514"/>
    </row>
    <row r="537" spans="1:13" x14ac:dyDescent="0.25">
      <c r="A537" s="614"/>
      <c r="B537" s="561">
        <v>42570</v>
      </c>
      <c r="C537" s="512">
        <v>200</v>
      </c>
      <c r="D537" s="513">
        <v>14.68</v>
      </c>
      <c r="E537" s="514">
        <v>0</v>
      </c>
      <c r="F537" s="514">
        <f t="shared" si="130"/>
        <v>2936</v>
      </c>
      <c r="G537" s="511">
        <v>42571</v>
      </c>
      <c r="H537" s="529">
        <v>200</v>
      </c>
      <c r="I537" s="513">
        <v>14.82</v>
      </c>
      <c r="J537" s="514">
        <v>0.06</v>
      </c>
      <c r="K537" s="514">
        <f t="shared" si="131"/>
        <v>2963.94</v>
      </c>
      <c r="L537" s="512"/>
      <c r="M537" s="514"/>
    </row>
    <row r="538" spans="1:13" x14ac:dyDescent="0.25">
      <c r="A538" s="512"/>
      <c r="B538" s="561">
        <v>42571</v>
      </c>
      <c r="C538" s="512">
        <v>200</v>
      </c>
      <c r="D538" s="513">
        <v>14.33</v>
      </c>
      <c r="E538" s="514">
        <v>-1</v>
      </c>
      <c r="F538" s="514">
        <f t="shared" si="130"/>
        <v>2865</v>
      </c>
      <c r="G538" s="511">
        <v>42572</v>
      </c>
      <c r="H538" s="529">
        <v>200</v>
      </c>
      <c r="I538" s="513">
        <v>14.8</v>
      </c>
      <c r="J538" s="514">
        <v>0.06</v>
      </c>
      <c r="K538" s="514">
        <f t="shared" si="131"/>
        <v>2959.94</v>
      </c>
      <c r="L538" s="512"/>
      <c r="M538" s="514"/>
    </row>
    <row r="539" spans="1:13" x14ac:dyDescent="0.25">
      <c r="A539" s="512"/>
      <c r="B539" s="561">
        <v>42572</v>
      </c>
      <c r="C539" s="512">
        <v>60</v>
      </c>
      <c r="D539" s="513">
        <v>14.58</v>
      </c>
      <c r="E539" s="514">
        <v>0</v>
      </c>
      <c r="F539" s="514">
        <f t="shared" si="130"/>
        <v>874.8</v>
      </c>
      <c r="G539" s="511">
        <v>42577</v>
      </c>
      <c r="H539" s="529">
        <v>200</v>
      </c>
      <c r="I539" s="513">
        <v>13.78</v>
      </c>
      <c r="J539" s="514">
        <v>0.06</v>
      </c>
      <c r="K539" s="514">
        <f t="shared" si="131"/>
        <v>2755.94</v>
      </c>
      <c r="L539" s="512"/>
      <c r="M539" s="514"/>
    </row>
    <row r="540" spans="1:13" x14ac:dyDescent="0.25">
      <c r="A540" s="512"/>
      <c r="B540" s="561">
        <v>42572</v>
      </c>
      <c r="C540" s="512">
        <v>140</v>
      </c>
      <c r="D540" s="513">
        <v>14.65</v>
      </c>
      <c r="E540" s="514">
        <v>0</v>
      </c>
      <c r="F540" s="514">
        <f t="shared" si="130"/>
        <v>2051</v>
      </c>
      <c r="G540" s="511">
        <v>42580</v>
      </c>
      <c r="H540" s="529">
        <v>200</v>
      </c>
      <c r="I540" s="513">
        <v>13.224</v>
      </c>
      <c r="J540" s="514">
        <v>0.08</v>
      </c>
      <c r="K540" s="514">
        <f t="shared" si="131"/>
        <v>2644.7200000000003</v>
      </c>
      <c r="L540" s="512"/>
      <c r="M540" s="514"/>
    </row>
    <row r="541" spans="1:13" x14ac:dyDescent="0.25">
      <c r="A541" s="512"/>
      <c r="B541" s="561">
        <v>42573</v>
      </c>
      <c r="C541" s="512">
        <v>140</v>
      </c>
      <c r="D541" s="513">
        <v>14.08</v>
      </c>
      <c r="E541" s="514">
        <v>0</v>
      </c>
      <c r="F541" s="514">
        <f t="shared" si="130"/>
        <v>1971.2</v>
      </c>
      <c r="G541" s="511">
        <v>42580</v>
      </c>
      <c r="H541" s="529">
        <v>200</v>
      </c>
      <c r="I541" s="513">
        <v>13.58</v>
      </c>
      <c r="J541" s="514">
        <v>0.06</v>
      </c>
      <c r="K541" s="514">
        <f t="shared" si="131"/>
        <v>2715.94</v>
      </c>
      <c r="L541" s="512"/>
      <c r="M541" s="514"/>
    </row>
    <row r="542" spans="1:13" x14ac:dyDescent="0.25">
      <c r="A542" s="512"/>
      <c r="B542" s="561">
        <v>42576</v>
      </c>
      <c r="C542" s="512">
        <v>200</v>
      </c>
      <c r="D542" s="513">
        <v>13.55</v>
      </c>
      <c r="E542" s="514">
        <v>0</v>
      </c>
      <c r="F542" s="514">
        <f t="shared" si="130"/>
        <v>2710</v>
      </c>
      <c r="G542" s="511">
        <v>42586</v>
      </c>
      <c r="H542" s="529">
        <v>400</v>
      </c>
      <c r="I542" s="513">
        <v>13.78</v>
      </c>
      <c r="J542" s="514">
        <v>0.12</v>
      </c>
      <c r="K542" s="514">
        <f t="shared" si="131"/>
        <v>5511.88</v>
      </c>
      <c r="L542" s="512"/>
      <c r="M542" s="514"/>
    </row>
    <row r="543" spans="1:13" x14ac:dyDescent="0.25">
      <c r="A543" s="512"/>
      <c r="B543" s="561">
        <v>42578</v>
      </c>
      <c r="C543" s="512">
        <v>200</v>
      </c>
      <c r="D543" s="513">
        <v>13.18</v>
      </c>
      <c r="E543" s="514">
        <v>0</v>
      </c>
      <c r="F543" s="514">
        <f t="shared" si="130"/>
        <v>2636</v>
      </c>
      <c r="G543" s="511">
        <v>42586</v>
      </c>
      <c r="H543" s="529">
        <v>400</v>
      </c>
      <c r="I543" s="513">
        <v>13.72</v>
      </c>
      <c r="J543" s="514">
        <v>0.12</v>
      </c>
      <c r="K543" s="514">
        <f t="shared" si="131"/>
        <v>5487.88</v>
      </c>
      <c r="L543" s="512"/>
      <c r="M543" s="514"/>
    </row>
    <row r="544" spans="1:13" x14ac:dyDescent="0.25">
      <c r="A544" s="512"/>
      <c r="B544" s="561">
        <v>42580</v>
      </c>
      <c r="C544" s="512">
        <v>200</v>
      </c>
      <c r="D544" s="513">
        <v>13.15</v>
      </c>
      <c r="E544" s="514">
        <v>0</v>
      </c>
      <c r="F544" s="514">
        <f t="shared" si="130"/>
        <v>2630</v>
      </c>
      <c r="G544" s="511">
        <v>42586</v>
      </c>
      <c r="H544" s="529">
        <v>140</v>
      </c>
      <c r="I544" s="513">
        <v>13.88</v>
      </c>
      <c r="J544" s="514">
        <v>0.04</v>
      </c>
      <c r="K544" s="514">
        <f t="shared" si="131"/>
        <v>1943.16</v>
      </c>
      <c r="L544" s="512"/>
      <c r="M544" s="514"/>
    </row>
    <row r="545" spans="1:13" x14ac:dyDescent="0.25">
      <c r="A545" s="512"/>
      <c r="B545" s="561">
        <v>42583</v>
      </c>
      <c r="C545" s="610">
        <v>20</v>
      </c>
      <c r="D545" s="513">
        <v>13.02</v>
      </c>
      <c r="E545" s="514">
        <v>0</v>
      </c>
      <c r="F545" s="514">
        <f t="shared" si="130"/>
        <v>260.39999999999998</v>
      </c>
      <c r="G545" s="511">
        <v>42593</v>
      </c>
      <c r="H545" s="529">
        <v>460</v>
      </c>
      <c r="I545" s="513">
        <v>14.59</v>
      </c>
      <c r="J545" s="514">
        <v>0.15</v>
      </c>
      <c r="K545" s="514">
        <f t="shared" si="131"/>
        <v>6711.25</v>
      </c>
      <c r="L545" s="512"/>
      <c r="M545" s="514"/>
    </row>
    <row r="546" spans="1:13" x14ac:dyDescent="0.25">
      <c r="A546" s="512"/>
      <c r="B546" s="561">
        <v>42583</v>
      </c>
      <c r="C546" s="512">
        <v>180</v>
      </c>
      <c r="D546" s="513">
        <v>13.02</v>
      </c>
      <c r="E546" s="514">
        <v>0</v>
      </c>
      <c r="F546" s="514">
        <f t="shared" si="130"/>
        <v>2343.6</v>
      </c>
      <c r="G546" s="511">
        <v>42594</v>
      </c>
      <c r="H546" s="529">
        <v>500</v>
      </c>
      <c r="I546" s="513">
        <v>14.88</v>
      </c>
      <c r="J546" s="514">
        <v>0.16</v>
      </c>
      <c r="K546" s="514">
        <f t="shared" si="131"/>
        <v>7439.84</v>
      </c>
      <c r="L546" s="512"/>
      <c r="M546" s="514"/>
    </row>
    <row r="547" spans="1:13" x14ac:dyDescent="0.25">
      <c r="A547" s="512"/>
      <c r="B547" s="561">
        <v>42584</v>
      </c>
      <c r="C547" s="512">
        <v>120</v>
      </c>
      <c r="D547" s="513">
        <v>12.68</v>
      </c>
      <c r="E547" s="514">
        <v>0</v>
      </c>
      <c r="F547" s="514">
        <f t="shared" si="130"/>
        <v>1521.6</v>
      </c>
      <c r="G547" s="511">
        <v>42598</v>
      </c>
      <c r="H547" s="529">
        <v>500</v>
      </c>
      <c r="I547" s="513">
        <v>15.18</v>
      </c>
      <c r="J547" s="514">
        <v>0.17</v>
      </c>
      <c r="K547" s="514">
        <f t="shared" si="131"/>
        <v>7589.83</v>
      </c>
      <c r="L547" s="512"/>
      <c r="M547" s="514"/>
    </row>
    <row r="548" spans="1:13" x14ac:dyDescent="0.25">
      <c r="A548" s="512"/>
      <c r="B548" s="561">
        <v>42584</v>
      </c>
      <c r="C548" s="512">
        <v>80</v>
      </c>
      <c r="D548" s="513">
        <v>12.68</v>
      </c>
      <c r="E548" s="514">
        <v>0</v>
      </c>
      <c r="F548" s="514">
        <f t="shared" si="130"/>
        <v>1014.4</v>
      </c>
      <c r="G548" s="511">
        <v>42599</v>
      </c>
      <c r="H548" s="529">
        <v>500</v>
      </c>
      <c r="I548" s="513">
        <v>15.18</v>
      </c>
      <c r="J548" s="514">
        <v>0.17</v>
      </c>
      <c r="K548" s="514">
        <f t="shared" si="131"/>
        <v>7589.83</v>
      </c>
      <c r="L548" s="512"/>
      <c r="M548" s="514"/>
    </row>
    <row r="549" spans="1:13" x14ac:dyDescent="0.25">
      <c r="A549" s="512"/>
      <c r="B549" s="561">
        <v>42585</v>
      </c>
      <c r="C549" s="512">
        <v>242</v>
      </c>
      <c r="D549" s="513">
        <v>13.38</v>
      </c>
      <c r="E549" s="514">
        <v>0</v>
      </c>
      <c r="F549" s="514">
        <f t="shared" si="130"/>
        <v>3237.96</v>
      </c>
      <c r="G549" s="511">
        <v>42599</v>
      </c>
      <c r="H549" s="529">
        <v>500</v>
      </c>
      <c r="I549" s="513">
        <v>15.41</v>
      </c>
      <c r="J549" s="514">
        <v>0.17</v>
      </c>
      <c r="K549" s="514">
        <f t="shared" si="131"/>
        <v>7704.83</v>
      </c>
      <c r="L549" s="512"/>
      <c r="M549" s="514"/>
    </row>
    <row r="550" spans="1:13" x14ac:dyDescent="0.25">
      <c r="A550" s="512"/>
      <c r="B550" s="561">
        <v>42585</v>
      </c>
      <c r="C550" s="512">
        <v>158</v>
      </c>
      <c r="D550" s="513">
        <v>13.38</v>
      </c>
      <c r="E550" s="514">
        <v>0</v>
      </c>
      <c r="F550" s="514">
        <f t="shared" si="130"/>
        <v>2114.04</v>
      </c>
      <c r="G550" s="511">
        <v>42599</v>
      </c>
      <c r="H550" s="529">
        <v>500</v>
      </c>
      <c r="I550" s="513">
        <v>15.65</v>
      </c>
      <c r="J550" s="514">
        <v>0.17</v>
      </c>
      <c r="K550" s="514">
        <f t="shared" si="131"/>
        <v>7824.83</v>
      </c>
      <c r="L550" s="512"/>
      <c r="M550" s="514"/>
    </row>
    <row r="551" spans="1:13" ht="45" x14ac:dyDescent="0.25">
      <c r="A551" s="512"/>
      <c r="B551" s="561">
        <v>42594</v>
      </c>
      <c r="C551" s="512">
        <v>500</v>
      </c>
      <c r="D551" s="513">
        <v>14.65</v>
      </c>
      <c r="E551" s="514">
        <v>0</v>
      </c>
      <c r="F551" s="514">
        <f t="shared" si="130"/>
        <v>7325</v>
      </c>
      <c r="G551" s="632" t="s">
        <v>261</v>
      </c>
      <c r="H551" s="529">
        <v>500</v>
      </c>
      <c r="I551" s="513">
        <v>16.18</v>
      </c>
      <c r="J551" s="514">
        <v>0.18</v>
      </c>
      <c r="K551" s="514">
        <f t="shared" si="131"/>
        <v>8089.82</v>
      </c>
      <c r="L551" s="512"/>
      <c r="M551" s="514"/>
    </row>
    <row r="552" spans="1:13" x14ac:dyDescent="0.25">
      <c r="A552" s="512"/>
      <c r="B552" s="561">
        <v>42599</v>
      </c>
      <c r="C552" s="512">
        <v>242</v>
      </c>
      <c r="D552" s="513">
        <v>14.95</v>
      </c>
      <c r="E552" s="514">
        <v>0</v>
      </c>
      <c r="F552" s="514">
        <f t="shared" si="130"/>
        <v>3617.8999999999996</v>
      </c>
      <c r="G552" s="632"/>
      <c r="H552" s="529">
        <v>500</v>
      </c>
      <c r="I552" s="513">
        <v>16.38</v>
      </c>
      <c r="J552" s="514">
        <v>0.18</v>
      </c>
      <c r="K552" s="514">
        <f t="shared" si="131"/>
        <v>8189.8199999999988</v>
      </c>
      <c r="L552" s="512"/>
      <c r="M552" s="514"/>
    </row>
    <row r="553" spans="1:13" x14ac:dyDescent="0.25">
      <c r="A553" s="512"/>
      <c r="B553" s="561">
        <v>42599</v>
      </c>
      <c r="C553" s="512">
        <v>200</v>
      </c>
      <c r="D553" s="513">
        <v>14.95</v>
      </c>
      <c r="E553" s="514">
        <v>0</v>
      </c>
      <c r="F553" s="514">
        <f t="shared" si="130"/>
        <v>2990</v>
      </c>
      <c r="G553" s="632"/>
      <c r="H553" s="529">
        <v>178</v>
      </c>
      <c r="I553" s="513">
        <v>16.5</v>
      </c>
      <c r="J553" s="514">
        <v>0.06</v>
      </c>
      <c r="K553" s="514">
        <f t="shared" si="131"/>
        <v>2936.94</v>
      </c>
      <c r="L553" s="512"/>
      <c r="M553" s="514"/>
    </row>
    <row r="554" spans="1:13" x14ac:dyDescent="0.25">
      <c r="A554" s="512"/>
      <c r="B554" s="561">
        <v>42599</v>
      </c>
      <c r="C554" s="512">
        <v>36</v>
      </c>
      <c r="D554" s="513">
        <v>14.95</v>
      </c>
      <c r="E554" s="514">
        <v>0</v>
      </c>
      <c r="F554" s="514">
        <f t="shared" si="130"/>
        <v>538.19999999999993</v>
      </c>
      <c r="G554" s="632"/>
      <c r="H554" s="529">
        <v>500</v>
      </c>
      <c r="I554" s="513">
        <v>16.72</v>
      </c>
      <c r="J554" s="514">
        <v>0.18</v>
      </c>
      <c r="K554" s="514">
        <f t="shared" si="131"/>
        <v>8359.82</v>
      </c>
      <c r="L554" s="512"/>
      <c r="M554" s="514"/>
    </row>
    <row r="555" spans="1:13" x14ac:dyDescent="0.25">
      <c r="A555" s="512"/>
      <c r="B555" s="561">
        <v>42599</v>
      </c>
      <c r="C555" s="512">
        <v>22</v>
      </c>
      <c r="D555" s="513">
        <v>14.95</v>
      </c>
      <c r="E555" s="514">
        <v>0</v>
      </c>
      <c r="F555" s="514">
        <f t="shared" si="130"/>
        <v>328.9</v>
      </c>
      <c r="G555" s="511">
        <v>42601</v>
      </c>
      <c r="H555" s="529">
        <v>500</v>
      </c>
      <c r="I555" s="513">
        <v>16.82</v>
      </c>
      <c r="J555" s="514">
        <v>0.18</v>
      </c>
      <c r="K555" s="514">
        <f t="shared" si="131"/>
        <v>8409.82</v>
      </c>
      <c r="L555" s="512"/>
      <c r="M555" s="514"/>
    </row>
    <row r="556" spans="1:13" x14ac:dyDescent="0.25">
      <c r="A556" s="512"/>
      <c r="B556" s="561">
        <v>42604</v>
      </c>
      <c r="C556" s="512">
        <v>1000</v>
      </c>
      <c r="D556" s="513">
        <v>15.68</v>
      </c>
      <c r="E556" s="514">
        <v>0</v>
      </c>
      <c r="F556" s="514">
        <f t="shared" si="130"/>
        <v>15680</v>
      </c>
      <c r="G556" s="511">
        <v>42605</v>
      </c>
      <c r="H556" s="529">
        <v>500</v>
      </c>
      <c r="I556" s="513">
        <v>15.98</v>
      </c>
      <c r="J556" s="514">
        <v>0.17</v>
      </c>
      <c r="K556" s="514">
        <f t="shared" si="131"/>
        <v>7989.83</v>
      </c>
      <c r="L556" s="512"/>
      <c r="M556" s="514"/>
    </row>
    <row r="557" spans="1:13" x14ac:dyDescent="0.25">
      <c r="A557" s="512"/>
      <c r="B557" s="561">
        <v>42604</v>
      </c>
      <c r="C557" s="512">
        <v>500</v>
      </c>
      <c r="D557" s="513">
        <v>15.48</v>
      </c>
      <c r="E557" s="514">
        <v>0</v>
      </c>
      <c r="F557" s="514">
        <f t="shared" si="130"/>
        <v>7740</v>
      </c>
      <c r="G557" s="511">
        <v>42605</v>
      </c>
      <c r="H557" s="529">
        <v>500</v>
      </c>
      <c r="I557" s="513">
        <v>16.25</v>
      </c>
      <c r="J557" s="514">
        <v>0.18</v>
      </c>
      <c r="K557" s="514">
        <f t="shared" si="131"/>
        <v>8124.82</v>
      </c>
      <c r="L557" s="512"/>
      <c r="M557" s="514"/>
    </row>
    <row r="558" spans="1:13" x14ac:dyDescent="0.25">
      <c r="A558" s="512"/>
      <c r="B558" s="561">
        <v>42606</v>
      </c>
      <c r="C558" s="512">
        <v>178</v>
      </c>
      <c r="D558" s="513">
        <v>16.059999999999999</v>
      </c>
      <c r="E558" s="514">
        <v>0</v>
      </c>
      <c r="F558" s="514">
        <f t="shared" si="130"/>
        <v>2858.68</v>
      </c>
      <c r="G558" s="511">
        <v>42605</v>
      </c>
      <c r="H558" s="529">
        <v>500</v>
      </c>
      <c r="I558" s="513">
        <v>16.48</v>
      </c>
      <c r="J558" s="514">
        <v>0.18</v>
      </c>
      <c r="K558" s="514">
        <f t="shared" si="131"/>
        <v>8239.82</v>
      </c>
      <c r="L558" s="512"/>
      <c r="M558" s="514"/>
    </row>
    <row r="559" spans="1:13" x14ac:dyDescent="0.25">
      <c r="A559" s="512"/>
      <c r="B559" s="561">
        <v>42608</v>
      </c>
      <c r="C559" s="512">
        <v>500</v>
      </c>
      <c r="D559" s="513">
        <v>15.98</v>
      </c>
      <c r="E559" s="514">
        <v>0</v>
      </c>
      <c r="F559" s="514">
        <f t="shared" si="130"/>
        <v>7990</v>
      </c>
      <c r="G559" s="511">
        <v>42615</v>
      </c>
      <c r="H559" s="529">
        <v>500</v>
      </c>
      <c r="I559" s="513">
        <v>15.65</v>
      </c>
      <c r="J559" s="514">
        <v>0.17</v>
      </c>
      <c r="K559" s="514">
        <f t="shared" si="131"/>
        <v>7824.83</v>
      </c>
      <c r="L559" s="512"/>
      <c r="M559" s="514"/>
    </row>
    <row r="560" spans="1:13" ht="30" x14ac:dyDescent="0.25">
      <c r="A560" s="512"/>
      <c r="B560" s="561">
        <v>42608</v>
      </c>
      <c r="C560" s="512">
        <v>500</v>
      </c>
      <c r="D560" s="513">
        <v>15.85</v>
      </c>
      <c r="E560" s="514">
        <v>0</v>
      </c>
      <c r="F560" s="514">
        <f t="shared" si="130"/>
        <v>7925</v>
      </c>
      <c r="G560" s="511">
        <v>42621</v>
      </c>
      <c r="H560" s="529">
        <v>500</v>
      </c>
      <c r="I560" s="513">
        <v>16.72</v>
      </c>
      <c r="J560" s="514">
        <v>0.18</v>
      </c>
      <c r="K560" s="514">
        <f t="shared" si="131"/>
        <v>8359.82</v>
      </c>
      <c r="L560" s="633" t="s">
        <v>274</v>
      </c>
      <c r="M560" s="514"/>
    </row>
    <row r="561" spans="1:13" x14ac:dyDescent="0.25">
      <c r="A561" s="512"/>
      <c r="B561" s="561">
        <v>42612</v>
      </c>
      <c r="C561" s="512">
        <v>500</v>
      </c>
      <c r="D561" s="513">
        <v>15.68</v>
      </c>
      <c r="E561" s="514">
        <v>0</v>
      </c>
      <c r="F561" s="514">
        <f t="shared" si="130"/>
        <v>7840</v>
      </c>
      <c r="G561" s="511">
        <v>42621</v>
      </c>
      <c r="H561" s="529">
        <v>500</v>
      </c>
      <c r="I561" s="513">
        <v>16.28</v>
      </c>
      <c r="J561" s="514">
        <v>0.18</v>
      </c>
      <c r="K561" s="514">
        <f t="shared" si="131"/>
        <v>8139.8200000000006</v>
      </c>
      <c r="L561" s="633"/>
      <c r="M561" s="514"/>
    </row>
    <row r="562" spans="1:13" x14ac:dyDescent="0.25">
      <c r="A562" s="512"/>
      <c r="B562" s="561">
        <v>42612</v>
      </c>
      <c r="C562" s="512">
        <v>500</v>
      </c>
      <c r="D562" s="513">
        <v>15.55</v>
      </c>
      <c r="E562" s="514">
        <v>0</v>
      </c>
      <c r="F562" s="514">
        <f t="shared" si="130"/>
        <v>7775</v>
      </c>
      <c r="G562" s="511">
        <v>42621</v>
      </c>
      <c r="H562" s="529">
        <v>220</v>
      </c>
      <c r="I562" s="513">
        <v>16.77</v>
      </c>
      <c r="J562" s="514">
        <v>0.08</v>
      </c>
      <c r="K562" s="514">
        <f t="shared" si="131"/>
        <v>3689.32</v>
      </c>
      <c r="L562" s="633"/>
      <c r="M562" s="514"/>
    </row>
    <row r="563" spans="1:13" x14ac:dyDescent="0.25">
      <c r="A563" s="512"/>
      <c r="B563" s="561">
        <v>42613</v>
      </c>
      <c r="C563" s="512">
        <v>500</v>
      </c>
      <c r="D563" s="513">
        <v>15.244999999999999</v>
      </c>
      <c r="E563" s="514">
        <v>0</v>
      </c>
      <c r="F563" s="514">
        <f t="shared" si="130"/>
        <v>7622.5</v>
      </c>
      <c r="G563" s="511">
        <v>42625</v>
      </c>
      <c r="H563" s="529">
        <v>500</v>
      </c>
      <c r="I563" s="513">
        <v>15.5</v>
      </c>
      <c r="J563" s="514">
        <v>0.17</v>
      </c>
      <c r="K563" s="514">
        <f t="shared" si="131"/>
        <v>7749.83</v>
      </c>
      <c r="L563" s="512"/>
      <c r="M563" s="514"/>
    </row>
    <row r="564" spans="1:13" x14ac:dyDescent="0.25">
      <c r="A564" s="512"/>
      <c r="B564" s="561">
        <v>42613</v>
      </c>
      <c r="C564" s="512">
        <v>500</v>
      </c>
      <c r="D564" s="513">
        <v>15.08</v>
      </c>
      <c r="E564" s="514">
        <v>0</v>
      </c>
      <c r="F564" s="514">
        <f t="shared" si="130"/>
        <v>7540</v>
      </c>
      <c r="G564" s="511">
        <v>42628</v>
      </c>
      <c r="H564" s="529">
        <v>300</v>
      </c>
      <c r="I564" s="513">
        <v>14.46</v>
      </c>
      <c r="J564" s="514">
        <v>0.09</v>
      </c>
      <c r="K564" s="514">
        <f t="shared" si="131"/>
        <v>4337.91</v>
      </c>
      <c r="L564" s="512"/>
      <c r="M564" s="514"/>
    </row>
    <row r="565" spans="1:13" x14ac:dyDescent="0.25">
      <c r="A565" s="512"/>
      <c r="B565" s="561">
        <v>42622</v>
      </c>
      <c r="C565" s="512">
        <v>220</v>
      </c>
      <c r="D565" s="513">
        <v>16.25</v>
      </c>
      <c r="E565" s="514">
        <v>0</v>
      </c>
      <c r="F565" s="514">
        <f t="shared" si="130"/>
        <v>3575</v>
      </c>
      <c r="G565" s="511">
        <v>42634</v>
      </c>
      <c r="H565" s="529">
        <v>322</v>
      </c>
      <c r="I565" s="513">
        <v>14.28</v>
      </c>
      <c r="J565" s="514">
        <v>0.1</v>
      </c>
      <c r="K565" s="514">
        <f t="shared" si="131"/>
        <v>4598.0599999999995</v>
      </c>
      <c r="L565" s="512"/>
      <c r="M565" s="514"/>
    </row>
    <row r="566" spans="1:13" x14ac:dyDescent="0.25">
      <c r="A566" s="512"/>
      <c r="B566" s="561">
        <v>42622</v>
      </c>
      <c r="C566" s="512">
        <v>500</v>
      </c>
      <c r="D566" s="513">
        <v>15.98</v>
      </c>
      <c r="E566" s="514">
        <v>0</v>
      </c>
      <c r="F566" s="514">
        <f t="shared" si="130"/>
        <v>7990</v>
      </c>
      <c r="G566" s="511">
        <v>42634</v>
      </c>
      <c r="H566" s="529">
        <v>400</v>
      </c>
      <c r="I566" s="513">
        <v>14.64</v>
      </c>
      <c r="J566" s="514">
        <v>0.13</v>
      </c>
      <c r="K566" s="514">
        <f t="shared" si="131"/>
        <v>5855.87</v>
      </c>
      <c r="L566" s="512"/>
      <c r="M566" s="514"/>
    </row>
    <row r="567" spans="1:13" x14ac:dyDescent="0.25">
      <c r="A567" s="512"/>
      <c r="B567" s="561">
        <v>42622</v>
      </c>
      <c r="C567" s="512">
        <v>500</v>
      </c>
      <c r="D567" s="513">
        <v>15.75</v>
      </c>
      <c r="E567" s="514">
        <v>0</v>
      </c>
      <c r="F567" s="514">
        <f t="shared" si="130"/>
        <v>7875</v>
      </c>
      <c r="G567" s="511">
        <v>42639</v>
      </c>
      <c r="H567" s="529">
        <v>200</v>
      </c>
      <c r="I567" s="513">
        <v>14.72</v>
      </c>
      <c r="J567" s="514">
        <v>0.06</v>
      </c>
      <c r="K567" s="514">
        <f t="shared" si="131"/>
        <v>2943.94</v>
      </c>
      <c r="L567" s="512"/>
      <c r="M567" s="514"/>
    </row>
    <row r="568" spans="1:13" x14ac:dyDescent="0.25">
      <c r="A568" s="512"/>
      <c r="B568" s="561">
        <v>42625</v>
      </c>
      <c r="C568" s="512">
        <v>500</v>
      </c>
      <c r="D568" s="513">
        <v>15.22</v>
      </c>
      <c r="E568" s="514">
        <v>0</v>
      </c>
      <c r="F568" s="514">
        <f t="shared" si="130"/>
        <v>7610</v>
      </c>
      <c r="G568" s="511">
        <v>42641</v>
      </c>
      <c r="H568" s="529">
        <v>300</v>
      </c>
      <c r="I568" s="513">
        <v>15.28</v>
      </c>
      <c r="J568" s="514">
        <v>0.1</v>
      </c>
      <c r="K568" s="514">
        <f t="shared" si="131"/>
        <v>4583.8999999999996</v>
      </c>
      <c r="L568" s="512"/>
      <c r="M568" s="514"/>
    </row>
    <row r="569" spans="1:13" ht="30" x14ac:dyDescent="0.25">
      <c r="A569" s="615" t="s">
        <v>284</v>
      </c>
      <c r="B569" s="561">
        <v>42626</v>
      </c>
      <c r="C569" s="512">
        <v>600</v>
      </c>
      <c r="D569" s="513">
        <v>14.91</v>
      </c>
      <c r="E569" s="514">
        <v>-3</v>
      </c>
      <c r="F569" s="514">
        <f t="shared" si="130"/>
        <v>8943</v>
      </c>
      <c r="G569" s="511">
        <v>42641</v>
      </c>
      <c r="H569" s="529">
        <v>400</v>
      </c>
      <c r="I569" s="513">
        <v>15.06</v>
      </c>
      <c r="J569" s="514">
        <v>0.13</v>
      </c>
      <c r="K569" s="514">
        <f t="shared" si="131"/>
        <v>6023.87</v>
      </c>
      <c r="L569" s="512"/>
      <c r="M569" s="514"/>
    </row>
    <row r="570" spans="1:13" x14ac:dyDescent="0.25">
      <c r="A570" s="615"/>
      <c r="B570" s="561">
        <v>42626</v>
      </c>
      <c r="C570" s="512">
        <v>400</v>
      </c>
      <c r="D570" s="513">
        <v>14.75</v>
      </c>
      <c r="E570" s="514">
        <v>0</v>
      </c>
      <c r="F570" s="514">
        <f t="shared" si="130"/>
        <v>5900</v>
      </c>
      <c r="G570" s="511">
        <v>42641</v>
      </c>
      <c r="H570" s="529">
        <v>322</v>
      </c>
      <c r="I570" s="513">
        <v>14.39</v>
      </c>
      <c r="J570" s="514">
        <v>0.1</v>
      </c>
      <c r="K570" s="514">
        <f t="shared" si="131"/>
        <v>4633.4799999999996</v>
      </c>
      <c r="L570" s="512"/>
      <c r="M570" s="514"/>
    </row>
    <row r="571" spans="1:13" x14ac:dyDescent="0.25">
      <c r="A571" s="615"/>
      <c r="B571" s="561">
        <v>42626</v>
      </c>
      <c r="C571" s="512">
        <v>300</v>
      </c>
      <c r="D571" s="513">
        <v>14.48</v>
      </c>
      <c r="E571" s="514">
        <v>0</v>
      </c>
      <c r="F571" s="514">
        <f t="shared" si="130"/>
        <v>4344</v>
      </c>
      <c r="G571" s="511">
        <v>42641</v>
      </c>
      <c r="H571" s="529">
        <v>500</v>
      </c>
      <c r="I571" s="513">
        <v>14.26</v>
      </c>
      <c r="J571" s="514">
        <v>0.16</v>
      </c>
      <c r="K571" s="514">
        <f t="shared" si="131"/>
        <v>7129.84</v>
      </c>
      <c r="L571" s="512"/>
      <c r="M571" s="514"/>
    </row>
    <row r="572" spans="1:13" x14ac:dyDescent="0.25">
      <c r="A572" s="615"/>
      <c r="B572" s="561">
        <v>42626</v>
      </c>
      <c r="C572" s="512">
        <v>300</v>
      </c>
      <c r="D572" s="513">
        <v>14.25</v>
      </c>
      <c r="E572" s="514">
        <v>0</v>
      </c>
      <c r="F572" s="514">
        <f t="shared" si="130"/>
        <v>4275</v>
      </c>
      <c r="G572" s="511">
        <v>42642</v>
      </c>
      <c r="H572" s="529">
        <v>300</v>
      </c>
      <c r="I572" s="513">
        <v>15.28</v>
      </c>
      <c r="J572" s="514">
        <v>0.1</v>
      </c>
      <c r="K572" s="514">
        <f t="shared" si="131"/>
        <v>4583.8999999999996</v>
      </c>
      <c r="L572" s="512"/>
      <c r="M572" s="514"/>
    </row>
    <row r="573" spans="1:13" x14ac:dyDescent="0.25">
      <c r="A573" s="615"/>
      <c r="B573" s="561">
        <v>42627</v>
      </c>
      <c r="C573" s="512">
        <v>200</v>
      </c>
      <c r="D573" s="513">
        <v>14.02</v>
      </c>
      <c r="E573" s="514">
        <v>-1</v>
      </c>
      <c r="F573" s="514">
        <f t="shared" si="130"/>
        <v>2803</v>
      </c>
      <c r="G573" s="511">
        <v>42642</v>
      </c>
      <c r="H573" s="529">
        <v>700</v>
      </c>
      <c r="I573" s="513">
        <v>15.78</v>
      </c>
      <c r="J573" s="514">
        <v>0.24</v>
      </c>
      <c r="K573" s="514">
        <f t="shared" si="131"/>
        <v>11045.76</v>
      </c>
      <c r="L573" s="512"/>
      <c r="M573" s="514"/>
    </row>
    <row r="574" spans="1:13" x14ac:dyDescent="0.25">
      <c r="A574" s="512"/>
      <c r="B574" s="561">
        <v>42628</v>
      </c>
      <c r="C574" s="512">
        <v>300</v>
      </c>
      <c r="D574" s="513">
        <v>14.3</v>
      </c>
      <c r="E574" s="514">
        <v>0</v>
      </c>
      <c r="F574" s="514">
        <f t="shared" si="130"/>
        <v>4290</v>
      </c>
      <c r="G574" s="511">
        <v>42642</v>
      </c>
      <c r="H574" s="529">
        <v>214</v>
      </c>
      <c r="I574" s="513">
        <v>15.98</v>
      </c>
      <c r="J574" s="514">
        <v>7.0000000000000007E-2</v>
      </c>
      <c r="K574" s="514">
        <f t="shared" si="131"/>
        <v>3419.65</v>
      </c>
      <c r="L574" s="512"/>
      <c r="M574" s="514"/>
    </row>
    <row r="575" spans="1:13" x14ac:dyDescent="0.25">
      <c r="A575" s="512"/>
      <c r="B575" s="561">
        <v>42632</v>
      </c>
      <c r="C575" s="512">
        <v>200</v>
      </c>
      <c r="D575" s="513">
        <v>14.06</v>
      </c>
      <c r="E575" s="514">
        <v>0</v>
      </c>
      <c r="F575" s="514">
        <f t="shared" si="130"/>
        <v>2812</v>
      </c>
      <c r="G575" s="511">
        <v>42648</v>
      </c>
      <c r="H575" s="529">
        <v>1000</v>
      </c>
      <c r="I575" s="513">
        <v>16.079999999999998</v>
      </c>
      <c r="J575" s="514">
        <v>0.35</v>
      </c>
      <c r="K575" s="514">
        <f t="shared" si="131"/>
        <v>16079.649999999998</v>
      </c>
      <c r="L575" s="512"/>
      <c r="M575" s="514"/>
    </row>
    <row r="576" spans="1:13" x14ac:dyDescent="0.25">
      <c r="A576" s="512"/>
      <c r="B576" s="561">
        <v>42633</v>
      </c>
      <c r="C576" s="512">
        <v>200</v>
      </c>
      <c r="D576" s="513">
        <v>14.11</v>
      </c>
      <c r="E576" s="514">
        <v>0</v>
      </c>
      <c r="F576" s="514">
        <f t="shared" si="130"/>
        <v>2822</v>
      </c>
      <c r="G576" s="511">
        <v>42648</v>
      </c>
      <c r="H576" s="529">
        <v>500</v>
      </c>
      <c r="I576" s="513">
        <v>16.38</v>
      </c>
      <c r="J576" s="514">
        <v>0.18</v>
      </c>
      <c r="K576" s="514">
        <f t="shared" si="131"/>
        <v>8189.8199999999988</v>
      </c>
      <c r="L576" s="512"/>
      <c r="M576" s="514"/>
    </row>
    <row r="577" spans="1:13" x14ac:dyDescent="0.25">
      <c r="A577" s="512"/>
      <c r="B577" s="561">
        <v>42633</v>
      </c>
      <c r="C577" s="512">
        <v>122</v>
      </c>
      <c r="D577" s="513">
        <v>14.1</v>
      </c>
      <c r="E577" s="514">
        <v>0</v>
      </c>
      <c r="F577" s="514">
        <f t="shared" si="130"/>
        <v>1720.2</v>
      </c>
      <c r="G577" s="511">
        <v>42649</v>
      </c>
      <c r="H577" s="529">
        <v>500</v>
      </c>
      <c r="I577" s="513">
        <v>16.16</v>
      </c>
      <c r="J577" s="514">
        <v>0.18</v>
      </c>
      <c r="K577" s="514">
        <f t="shared" si="131"/>
        <v>8079.82</v>
      </c>
      <c r="L577" s="512"/>
      <c r="M577" s="514"/>
    </row>
    <row r="578" spans="1:13" x14ac:dyDescent="0.25">
      <c r="A578" s="512"/>
      <c r="B578" s="561">
        <v>42636</v>
      </c>
      <c r="C578" s="512">
        <v>200</v>
      </c>
      <c r="D578" s="513">
        <v>14.38</v>
      </c>
      <c r="E578" s="514">
        <v>0</v>
      </c>
      <c r="F578" s="514">
        <f t="shared" si="130"/>
        <v>2876</v>
      </c>
      <c r="G578" s="511">
        <v>42671</v>
      </c>
      <c r="H578" s="529">
        <v>1000</v>
      </c>
      <c r="I578" s="513">
        <v>14.22</v>
      </c>
      <c r="J578" s="514">
        <v>0.31</v>
      </c>
      <c r="K578" s="514">
        <f t="shared" si="131"/>
        <v>14219.69</v>
      </c>
      <c r="L578" s="512"/>
      <c r="M578" s="514"/>
    </row>
    <row r="579" spans="1:13" x14ac:dyDescent="0.25">
      <c r="A579" s="512"/>
      <c r="B579" s="561">
        <v>42639</v>
      </c>
      <c r="C579" s="512">
        <v>200</v>
      </c>
      <c r="D579" s="513">
        <v>14.5</v>
      </c>
      <c r="E579" s="514">
        <v>0</v>
      </c>
      <c r="F579" s="514">
        <f t="shared" ref="F579:F593" si="132">C579*D579+E579</f>
        <v>2900</v>
      </c>
      <c r="G579" s="511">
        <v>42674</v>
      </c>
      <c r="H579" s="529">
        <v>300</v>
      </c>
      <c r="I579" s="513">
        <v>13.42</v>
      </c>
      <c r="J579" s="514">
        <v>0.09</v>
      </c>
      <c r="K579" s="514">
        <f t="shared" si="131"/>
        <v>4025.91</v>
      </c>
      <c r="L579" s="512"/>
      <c r="M579" s="514"/>
    </row>
    <row r="580" spans="1:13" x14ac:dyDescent="0.25">
      <c r="A580" s="512"/>
      <c r="B580" s="561">
        <v>42639</v>
      </c>
      <c r="C580" s="512">
        <v>200</v>
      </c>
      <c r="D580" s="513">
        <v>14.38</v>
      </c>
      <c r="E580" s="514">
        <v>0</v>
      </c>
      <c r="F580" s="514">
        <f t="shared" si="132"/>
        <v>2876</v>
      </c>
      <c r="G580" s="511">
        <v>42674</v>
      </c>
      <c r="H580" s="529">
        <v>200</v>
      </c>
      <c r="I580" s="513">
        <v>13.25</v>
      </c>
      <c r="J580" s="514">
        <v>-0.74</v>
      </c>
      <c r="K580" s="514">
        <f t="shared" si="131"/>
        <v>2650.74</v>
      </c>
      <c r="L580" s="512"/>
      <c r="M580" s="514"/>
    </row>
    <row r="581" spans="1:13" x14ac:dyDescent="0.25">
      <c r="A581" s="512"/>
      <c r="B581" s="561">
        <v>42640</v>
      </c>
      <c r="C581" s="512">
        <v>322</v>
      </c>
      <c r="D581" s="513">
        <v>13.97</v>
      </c>
      <c r="E581" s="514">
        <v>0</v>
      </c>
      <c r="F581" s="514">
        <f t="shared" si="132"/>
        <v>4498.34</v>
      </c>
      <c r="G581" s="511">
        <v>42676</v>
      </c>
      <c r="H581" s="529">
        <v>200</v>
      </c>
      <c r="I581" s="513">
        <v>13.05</v>
      </c>
      <c r="J581" s="514">
        <v>0.06</v>
      </c>
      <c r="K581" s="514">
        <f t="shared" si="131"/>
        <v>2609.94</v>
      </c>
      <c r="L581" s="512"/>
      <c r="M581" s="514"/>
    </row>
    <row r="582" spans="1:13" x14ac:dyDescent="0.25">
      <c r="A582" s="512"/>
      <c r="B582" s="561">
        <v>42641</v>
      </c>
      <c r="C582" s="512">
        <v>300</v>
      </c>
      <c r="D582" s="513">
        <v>14.02</v>
      </c>
      <c r="E582" s="514">
        <v>-1.26</v>
      </c>
      <c r="F582" s="514">
        <f t="shared" si="132"/>
        <v>4204.74</v>
      </c>
      <c r="G582" s="511">
        <v>42677</v>
      </c>
      <c r="H582" s="529">
        <v>500</v>
      </c>
      <c r="I582" s="513">
        <v>13.96</v>
      </c>
      <c r="J582" s="514">
        <v>0.15</v>
      </c>
      <c r="K582" s="514">
        <f t="shared" si="131"/>
        <v>6979.85</v>
      </c>
      <c r="L582" s="512"/>
      <c r="M582" s="514"/>
    </row>
    <row r="583" spans="1:13" x14ac:dyDescent="0.25">
      <c r="A583" s="512"/>
      <c r="B583" s="561">
        <v>42641</v>
      </c>
      <c r="C583" s="512">
        <v>200</v>
      </c>
      <c r="D583" s="513">
        <v>14.17</v>
      </c>
      <c r="E583" s="514">
        <v>0</v>
      </c>
      <c r="F583" s="514">
        <f t="shared" si="132"/>
        <v>2834</v>
      </c>
      <c r="G583" s="511">
        <v>42677</v>
      </c>
      <c r="H583" s="529">
        <v>2000</v>
      </c>
      <c r="I583" s="513">
        <v>14.5</v>
      </c>
      <c r="J583" s="514">
        <v>0.63</v>
      </c>
      <c r="K583" s="514">
        <f t="shared" si="131"/>
        <v>28999.37</v>
      </c>
      <c r="L583" s="512"/>
      <c r="M583" s="514"/>
    </row>
    <row r="584" spans="1:13" x14ac:dyDescent="0.25">
      <c r="A584" s="512"/>
      <c r="B584" s="561">
        <v>42642</v>
      </c>
      <c r="C584" s="512">
        <v>414</v>
      </c>
      <c r="D584" s="513">
        <v>15.66</v>
      </c>
      <c r="E584" s="514">
        <v>0</v>
      </c>
      <c r="F584" s="514">
        <f t="shared" si="132"/>
        <v>6483.24</v>
      </c>
      <c r="G584" s="511">
        <v>42682</v>
      </c>
      <c r="H584" s="529">
        <v>1000</v>
      </c>
      <c r="I584" s="513">
        <v>14.28</v>
      </c>
      <c r="J584" s="514">
        <v>0.31</v>
      </c>
      <c r="K584" s="514">
        <f t="shared" si="131"/>
        <v>14279.69</v>
      </c>
      <c r="L584" s="512"/>
      <c r="M584" s="514"/>
    </row>
    <row r="585" spans="1:13" ht="30" x14ac:dyDescent="0.25">
      <c r="A585" s="615" t="s">
        <v>300</v>
      </c>
      <c r="B585" s="561">
        <v>42647</v>
      </c>
      <c r="C585" s="512">
        <v>500</v>
      </c>
      <c r="D585" s="513">
        <v>15.86</v>
      </c>
      <c r="E585" s="514">
        <v>0</v>
      </c>
      <c r="F585" s="514">
        <f t="shared" si="132"/>
        <v>7930</v>
      </c>
      <c r="G585" s="511">
        <v>42685</v>
      </c>
      <c r="H585" s="529">
        <v>500</v>
      </c>
      <c r="I585" s="513">
        <v>15.88</v>
      </c>
      <c r="J585" s="514">
        <v>0.17</v>
      </c>
      <c r="K585" s="514">
        <f t="shared" si="131"/>
        <v>7939.83</v>
      </c>
      <c r="L585" s="512"/>
      <c r="M585" s="514"/>
    </row>
    <row r="586" spans="1:13" x14ac:dyDescent="0.25">
      <c r="A586" s="615"/>
      <c r="B586" s="561">
        <v>42647</v>
      </c>
      <c r="C586" s="512">
        <v>500</v>
      </c>
      <c r="D586" s="513">
        <v>15.62</v>
      </c>
      <c r="E586" s="514">
        <v>0</v>
      </c>
      <c r="F586" s="514">
        <f t="shared" si="132"/>
        <v>7810</v>
      </c>
      <c r="G586" s="511">
        <v>42695</v>
      </c>
      <c r="H586" s="529">
        <v>2272</v>
      </c>
      <c r="I586" s="513">
        <v>16.28</v>
      </c>
      <c r="J586" s="514">
        <v>0.81</v>
      </c>
      <c r="K586" s="514">
        <f t="shared" si="131"/>
        <v>36987.350000000006</v>
      </c>
      <c r="L586" s="512"/>
      <c r="M586" s="514"/>
    </row>
    <row r="587" spans="1:13" x14ac:dyDescent="0.25">
      <c r="A587" s="615"/>
      <c r="B587" s="561">
        <v>42649</v>
      </c>
      <c r="C587" s="512">
        <v>500</v>
      </c>
      <c r="D587" s="513">
        <v>15.97</v>
      </c>
      <c r="E587" s="514">
        <v>0</v>
      </c>
      <c r="F587" s="514">
        <f t="shared" si="132"/>
        <v>7985</v>
      </c>
      <c r="G587" s="511">
        <v>42695</v>
      </c>
      <c r="H587" s="529">
        <v>500</v>
      </c>
      <c r="I587" s="513">
        <v>16.45</v>
      </c>
      <c r="J587" s="514">
        <v>0.18</v>
      </c>
      <c r="K587" s="514">
        <f t="shared" si="131"/>
        <v>8224.82</v>
      </c>
      <c r="L587" s="512"/>
      <c r="M587" s="514"/>
    </row>
    <row r="588" spans="1:13" x14ac:dyDescent="0.25">
      <c r="A588" s="615"/>
      <c r="B588" s="561">
        <v>42649</v>
      </c>
      <c r="C588" s="512">
        <v>500</v>
      </c>
      <c r="D588" s="513">
        <v>15.84</v>
      </c>
      <c r="E588" s="514">
        <v>0</v>
      </c>
      <c r="F588" s="514">
        <f t="shared" si="132"/>
        <v>7920</v>
      </c>
      <c r="G588" s="511">
        <v>42696</v>
      </c>
      <c r="H588" s="529">
        <v>500</v>
      </c>
      <c r="I588" s="513">
        <v>16.54</v>
      </c>
      <c r="J588" s="514">
        <v>0.18</v>
      </c>
      <c r="K588" s="514">
        <f t="shared" si="131"/>
        <v>8269.82</v>
      </c>
      <c r="L588" s="512"/>
      <c r="M588" s="514"/>
    </row>
    <row r="589" spans="1:13" x14ac:dyDescent="0.25">
      <c r="A589" s="512"/>
      <c r="B589" s="561">
        <v>42649</v>
      </c>
      <c r="C589" s="512">
        <v>500</v>
      </c>
      <c r="D589" s="513">
        <v>16.079999999999998</v>
      </c>
      <c r="E589" s="514">
        <v>0</v>
      </c>
      <c r="F589" s="514">
        <f t="shared" si="132"/>
        <v>8039.9999999999991</v>
      </c>
      <c r="G589" s="511">
        <v>42697</v>
      </c>
      <c r="H589" s="529">
        <v>200</v>
      </c>
      <c r="I589" s="513">
        <v>16.79</v>
      </c>
      <c r="J589" s="514">
        <v>7.0000000000000007E-2</v>
      </c>
      <c r="K589" s="514">
        <f t="shared" si="131"/>
        <v>3357.93</v>
      </c>
      <c r="L589" s="512"/>
      <c r="M589" s="514"/>
    </row>
    <row r="590" spans="1:13" x14ac:dyDescent="0.25">
      <c r="A590" s="512"/>
      <c r="B590" s="561">
        <v>42650</v>
      </c>
      <c r="C590" s="512">
        <v>300</v>
      </c>
      <c r="D590" s="513">
        <v>15.75</v>
      </c>
      <c r="E590" s="514">
        <v>0</v>
      </c>
      <c r="F590" s="514">
        <f t="shared" si="132"/>
        <v>4725</v>
      </c>
      <c r="G590" s="511">
        <v>42697</v>
      </c>
      <c r="H590" s="529">
        <v>500</v>
      </c>
      <c r="I590" s="513">
        <v>16.59</v>
      </c>
      <c r="J590" s="514">
        <v>0.18</v>
      </c>
      <c r="K590" s="514">
        <f t="shared" si="131"/>
        <v>8294.82</v>
      </c>
      <c r="L590" s="512"/>
      <c r="M590" s="514"/>
    </row>
    <row r="591" spans="1:13" x14ac:dyDescent="0.25">
      <c r="A591" s="512"/>
      <c r="B591" s="561">
        <v>42650</v>
      </c>
      <c r="C591" s="512">
        <v>300</v>
      </c>
      <c r="D591" s="513">
        <v>15.58</v>
      </c>
      <c r="E591" s="514">
        <v>0</v>
      </c>
      <c r="F591" s="514">
        <f t="shared" si="132"/>
        <v>4674</v>
      </c>
      <c r="G591" s="511">
        <v>42704</v>
      </c>
      <c r="H591" s="529">
        <v>1000</v>
      </c>
      <c r="I591" s="513">
        <v>16.420000000000002</v>
      </c>
      <c r="J591" s="514">
        <v>0.36</v>
      </c>
      <c r="K591" s="514">
        <f t="shared" si="131"/>
        <v>16419.64</v>
      </c>
      <c r="L591" s="512"/>
      <c r="M591" s="514"/>
    </row>
    <row r="592" spans="1:13" x14ac:dyDescent="0.25">
      <c r="A592" s="512"/>
      <c r="B592" s="561">
        <v>42653</v>
      </c>
      <c r="C592" s="512">
        <v>394</v>
      </c>
      <c r="D592" s="513">
        <v>15.72</v>
      </c>
      <c r="E592" s="514">
        <v>0</v>
      </c>
      <c r="F592" s="514">
        <f t="shared" si="132"/>
        <v>6193.68</v>
      </c>
      <c r="G592" s="511">
        <v>42704</v>
      </c>
      <c r="H592" s="529">
        <v>300</v>
      </c>
      <c r="I592" s="513">
        <v>16.78</v>
      </c>
      <c r="J592" s="514">
        <v>1.61</v>
      </c>
      <c r="K592" s="514">
        <f t="shared" si="131"/>
        <v>5032.3900000000003</v>
      </c>
      <c r="L592" s="512"/>
      <c r="M592" s="514"/>
    </row>
    <row r="593" spans="1:13" x14ac:dyDescent="0.25">
      <c r="A593" s="512"/>
      <c r="B593" s="561">
        <v>42653</v>
      </c>
      <c r="C593" s="512">
        <v>6</v>
      </c>
      <c r="D593" s="513">
        <v>15.72</v>
      </c>
      <c r="E593" s="514">
        <v>0</v>
      </c>
      <c r="F593" s="514">
        <f t="shared" si="132"/>
        <v>94.320000000000007</v>
      </c>
      <c r="G593" s="511">
        <v>42704</v>
      </c>
      <c r="H593" s="529">
        <v>1000</v>
      </c>
      <c r="I593" s="513">
        <v>17.079999999999998</v>
      </c>
      <c r="J593" s="514">
        <v>0.37</v>
      </c>
      <c r="K593" s="514">
        <f t="shared" si="131"/>
        <v>17079.63</v>
      </c>
      <c r="L593" s="512"/>
      <c r="M593" s="514"/>
    </row>
    <row r="594" spans="1:13" x14ac:dyDescent="0.25">
      <c r="A594" s="512"/>
      <c r="B594" s="561">
        <v>42655</v>
      </c>
      <c r="C594" s="512">
        <v>22</v>
      </c>
      <c r="D594" s="513">
        <v>15.48</v>
      </c>
      <c r="E594" s="514">
        <v>0</v>
      </c>
      <c r="F594" s="514">
        <f>C594*D594+E594</f>
        <v>340.56</v>
      </c>
      <c r="G594" s="511">
        <v>42704</v>
      </c>
      <c r="H594" s="529">
        <v>1000</v>
      </c>
      <c r="I594" s="513">
        <v>17.32</v>
      </c>
      <c r="J594" s="514">
        <v>0.38</v>
      </c>
      <c r="K594" s="514">
        <f t="shared" si="131"/>
        <v>17319.62</v>
      </c>
      <c r="L594" s="512"/>
      <c r="M594" s="514"/>
    </row>
    <row r="595" spans="1:13" x14ac:dyDescent="0.25">
      <c r="A595" s="512"/>
      <c r="B595" s="561">
        <v>42655</v>
      </c>
      <c r="C595" s="512">
        <v>300</v>
      </c>
      <c r="D595" s="513">
        <v>15.48</v>
      </c>
      <c r="E595" s="514">
        <v>0</v>
      </c>
      <c r="F595" s="514">
        <f>C595*D595+E595</f>
        <v>4644</v>
      </c>
      <c r="G595" s="511">
        <v>42704</v>
      </c>
      <c r="H595" s="529">
        <v>500</v>
      </c>
      <c r="I595" s="513">
        <v>17.64</v>
      </c>
      <c r="J595" s="514">
        <v>0.19</v>
      </c>
      <c r="K595" s="514">
        <f t="shared" si="131"/>
        <v>8819.81</v>
      </c>
      <c r="L595" s="512"/>
      <c r="M595" s="514"/>
    </row>
    <row r="596" spans="1:13" x14ac:dyDescent="0.25">
      <c r="A596" s="616"/>
      <c r="B596" s="561">
        <v>42668</v>
      </c>
      <c r="C596" s="512">
        <v>500</v>
      </c>
      <c r="D596" s="513">
        <v>14.26</v>
      </c>
      <c r="E596" s="514">
        <v>-2.5</v>
      </c>
      <c r="F596" s="514">
        <f t="shared" ref="F596:F605" si="133">C596*D596+E596</f>
        <v>7127.5</v>
      </c>
      <c r="G596" s="511">
        <v>42705</v>
      </c>
      <c r="H596" s="529">
        <v>528</v>
      </c>
      <c r="I596" s="513">
        <v>18.7</v>
      </c>
      <c r="J596" s="514">
        <v>0.22</v>
      </c>
      <c r="K596" s="514">
        <f t="shared" si="131"/>
        <v>9873.380000000001</v>
      </c>
      <c r="L596" s="512"/>
      <c r="M596" s="514"/>
    </row>
    <row r="597" spans="1:13" x14ac:dyDescent="0.25">
      <c r="A597" s="616"/>
      <c r="B597" s="561">
        <v>42668</v>
      </c>
      <c r="C597" s="512">
        <v>500</v>
      </c>
      <c r="D597" s="513">
        <v>14.16</v>
      </c>
      <c r="E597" s="514">
        <v>0</v>
      </c>
      <c r="F597" s="514">
        <f t="shared" si="133"/>
        <v>7080</v>
      </c>
      <c r="G597" s="511">
        <v>42711</v>
      </c>
      <c r="H597" s="529">
        <v>500</v>
      </c>
      <c r="I597" s="513">
        <v>18.329999999999998</v>
      </c>
      <c r="J597" s="514">
        <v>0.2</v>
      </c>
      <c r="K597" s="514">
        <f t="shared" si="131"/>
        <v>9164.7999999999993</v>
      </c>
      <c r="L597" s="512"/>
      <c r="M597" s="514"/>
    </row>
    <row r="598" spans="1:13" x14ac:dyDescent="0.25">
      <c r="A598" s="616"/>
      <c r="B598" s="561">
        <v>42670</v>
      </c>
      <c r="C598" s="512">
        <v>500</v>
      </c>
      <c r="D598" s="513">
        <v>14.18</v>
      </c>
      <c r="E598" s="514">
        <v>0</v>
      </c>
      <c r="F598" s="514">
        <f t="shared" si="133"/>
        <v>7090</v>
      </c>
      <c r="G598" s="511">
        <v>42713</v>
      </c>
      <c r="H598" s="529">
        <v>500</v>
      </c>
      <c r="I598" s="513">
        <v>18.28</v>
      </c>
      <c r="J598" s="514">
        <v>0.2</v>
      </c>
      <c r="K598" s="514">
        <f t="shared" si="131"/>
        <v>9139.7999999999993</v>
      </c>
      <c r="L598" s="512"/>
      <c r="M598" s="514"/>
    </row>
    <row r="599" spans="1:13" x14ac:dyDescent="0.25">
      <c r="A599" s="616"/>
      <c r="B599" s="561">
        <v>42670</v>
      </c>
      <c r="C599" s="512">
        <v>500</v>
      </c>
      <c r="D599" s="513">
        <v>14.05</v>
      </c>
      <c r="E599" s="514">
        <v>0</v>
      </c>
      <c r="F599" s="514">
        <f t="shared" si="133"/>
        <v>7025</v>
      </c>
      <c r="G599" s="511">
        <v>42718</v>
      </c>
      <c r="H599" s="529">
        <v>200</v>
      </c>
      <c r="I599" s="513">
        <v>18.78</v>
      </c>
      <c r="J599" s="514">
        <v>0.08</v>
      </c>
      <c r="K599" s="514">
        <f t="shared" si="131"/>
        <v>3755.92</v>
      </c>
      <c r="L599" s="512"/>
      <c r="M599" s="514"/>
    </row>
    <row r="600" spans="1:13" x14ac:dyDescent="0.25">
      <c r="A600" s="616"/>
      <c r="B600" s="561">
        <v>42670</v>
      </c>
      <c r="C600" s="512">
        <v>500</v>
      </c>
      <c r="D600" s="513">
        <v>13.88</v>
      </c>
      <c r="E600" s="514">
        <v>0</v>
      </c>
      <c r="F600" s="514">
        <f t="shared" si="133"/>
        <v>6940</v>
      </c>
      <c r="G600" s="511">
        <v>42734</v>
      </c>
      <c r="H600" s="529">
        <v>1000</v>
      </c>
      <c r="I600" s="513">
        <v>17.72</v>
      </c>
      <c r="J600" s="514">
        <v>0.39</v>
      </c>
      <c r="K600" s="514">
        <f t="shared" si="131"/>
        <v>17719.61</v>
      </c>
      <c r="L600" s="512"/>
      <c r="M600" s="514"/>
    </row>
    <row r="601" spans="1:13" x14ac:dyDescent="0.25">
      <c r="A601" s="512"/>
      <c r="B601" s="561">
        <v>42671</v>
      </c>
      <c r="C601" s="512">
        <v>1000</v>
      </c>
      <c r="D601" s="513">
        <v>14.15</v>
      </c>
      <c r="E601" s="514">
        <v>0</v>
      </c>
      <c r="F601" s="514">
        <f t="shared" si="133"/>
        <v>14150</v>
      </c>
      <c r="G601" s="511">
        <v>42739</v>
      </c>
      <c r="H601" s="529">
        <v>500</v>
      </c>
      <c r="I601" s="513">
        <v>18.079999999999998</v>
      </c>
      <c r="J601" s="514">
        <v>0.2</v>
      </c>
      <c r="K601" s="514">
        <f t="shared" si="131"/>
        <v>9039.7999999999993</v>
      </c>
      <c r="L601" s="512"/>
      <c r="M601" s="514"/>
    </row>
    <row r="602" spans="1:13" x14ac:dyDescent="0.25">
      <c r="A602" s="512"/>
      <c r="B602" s="561">
        <v>42674</v>
      </c>
      <c r="C602" s="512">
        <v>300</v>
      </c>
      <c r="D602" s="513">
        <v>13.28</v>
      </c>
      <c r="E602" s="514">
        <v>-1.5</v>
      </c>
      <c r="F602" s="514">
        <f t="shared" si="133"/>
        <v>3982.5</v>
      </c>
      <c r="G602" s="511">
        <v>42748</v>
      </c>
      <c r="H602" s="529">
        <v>500</v>
      </c>
      <c r="I602" s="513">
        <v>17.48</v>
      </c>
      <c r="J602" s="514">
        <v>0.19</v>
      </c>
      <c r="K602" s="514">
        <f t="shared" si="131"/>
        <v>8739.81</v>
      </c>
      <c r="L602" s="512"/>
      <c r="M602" s="514"/>
    </row>
    <row r="603" spans="1:13" x14ac:dyDescent="0.25">
      <c r="A603" s="512"/>
      <c r="B603" s="561">
        <v>42674</v>
      </c>
      <c r="C603" s="512">
        <v>200</v>
      </c>
      <c r="D603" s="513">
        <v>13.15</v>
      </c>
      <c r="E603" s="514">
        <v>0.02</v>
      </c>
      <c r="F603" s="514">
        <f t="shared" si="133"/>
        <v>2630.02</v>
      </c>
      <c r="G603" s="511">
        <v>42761</v>
      </c>
      <c r="H603" s="529">
        <v>1000</v>
      </c>
      <c r="I603" s="513">
        <v>17.899999999999999</v>
      </c>
      <c r="J603" s="514">
        <v>0.39</v>
      </c>
      <c r="K603" s="514">
        <f t="shared" si="131"/>
        <v>17899.61</v>
      </c>
      <c r="L603" s="512"/>
      <c r="M603" s="514"/>
    </row>
    <row r="604" spans="1:13" x14ac:dyDescent="0.25">
      <c r="A604" s="512"/>
      <c r="B604" s="561">
        <v>42676</v>
      </c>
      <c r="C604" s="512">
        <v>200</v>
      </c>
      <c r="D604" s="513">
        <v>12.89</v>
      </c>
      <c r="E604" s="514">
        <v>0</v>
      </c>
      <c r="F604" s="514">
        <f t="shared" si="133"/>
        <v>2578</v>
      </c>
      <c r="G604" s="511">
        <v>42766</v>
      </c>
      <c r="H604" s="529">
        <v>300</v>
      </c>
      <c r="I604" s="513">
        <v>16.649999999999999</v>
      </c>
      <c r="J604" s="514">
        <v>0.11</v>
      </c>
      <c r="K604" s="514">
        <f t="shared" si="131"/>
        <v>4994.8900000000003</v>
      </c>
      <c r="L604" s="512"/>
      <c r="M604" s="514"/>
    </row>
    <row r="605" spans="1:13" x14ac:dyDescent="0.25">
      <c r="A605" s="512"/>
      <c r="B605" s="561">
        <v>42678</v>
      </c>
      <c r="C605" s="512">
        <v>500</v>
      </c>
      <c r="D605" s="513">
        <v>13.69</v>
      </c>
      <c r="E605" s="514">
        <v>0</v>
      </c>
      <c r="F605" s="514">
        <f t="shared" si="133"/>
        <v>6845</v>
      </c>
      <c r="G605" s="511">
        <v>42767</v>
      </c>
      <c r="H605" s="529">
        <v>612</v>
      </c>
      <c r="I605" s="513">
        <v>17.03</v>
      </c>
      <c r="J605" s="514">
        <v>0.23</v>
      </c>
      <c r="K605" s="514">
        <f t="shared" si="131"/>
        <v>10422.130000000001</v>
      </c>
      <c r="L605" s="512"/>
      <c r="M605" s="514"/>
    </row>
    <row r="606" spans="1:13" x14ac:dyDescent="0.25">
      <c r="A606" s="512"/>
      <c r="B606" s="561">
        <v>42678</v>
      </c>
      <c r="C606" s="512">
        <v>500</v>
      </c>
      <c r="D606" s="513">
        <v>13.69</v>
      </c>
      <c r="E606" s="514">
        <v>0</v>
      </c>
      <c r="F606" s="514">
        <f>C606*D606+E606</f>
        <v>6845</v>
      </c>
      <c r="G606" s="511">
        <v>42767</v>
      </c>
      <c r="H606" s="529">
        <v>288</v>
      </c>
      <c r="I606" s="513">
        <v>17.12</v>
      </c>
      <c r="J606" s="514">
        <v>0.11</v>
      </c>
      <c r="K606" s="514">
        <f t="shared" si="131"/>
        <v>4930.4500000000007</v>
      </c>
      <c r="L606" s="512"/>
      <c r="M606" s="514"/>
    </row>
    <row r="607" spans="1:13" x14ac:dyDescent="0.25">
      <c r="A607" s="512"/>
      <c r="B607" s="561">
        <v>42691</v>
      </c>
      <c r="C607" s="512">
        <v>150</v>
      </c>
      <c r="D607" s="513">
        <v>15.48</v>
      </c>
      <c r="E607" s="514">
        <v>0</v>
      </c>
      <c r="F607" s="514">
        <f t="shared" ref="F607:F623" si="134">C607*D607+E607</f>
        <v>2322</v>
      </c>
      <c r="G607" s="511">
        <v>42767</v>
      </c>
      <c r="H607" s="529">
        <v>700</v>
      </c>
      <c r="I607" s="513">
        <v>16.57</v>
      </c>
      <c r="J607" s="514">
        <v>0.25</v>
      </c>
      <c r="K607" s="514">
        <f t="shared" si="131"/>
        <v>11598.75</v>
      </c>
      <c r="L607" s="512"/>
      <c r="M607" s="514"/>
    </row>
    <row r="608" spans="1:13" x14ac:dyDescent="0.25">
      <c r="A608" s="512"/>
      <c r="B608" s="561">
        <v>42691</v>
      </c>
      <c r="C608" s="512">
        <v>300</v>
      </c>
      <c r="D608" s="513">
        <v>15.48</v>
      </c>
      <c r="E608" s="514">
        <v>0</v>
      </c>
      <c r="F608" s="514">
        <f t="shared" si="134"/>
        <v>4644</v>
      </c>
      <c r="G608" s="511">
        <v>42768</v>
      </c>
      <c r="H608" s="529">
        <v>200</v>
      </c>
      <c r="I608" s="513">
        <v>16.7</v>
      </c>
      <c r="J608" s="514">
        <v>7.0000000000000007E-2</v>
      </c>
      <c r="K608" s="514">
        <f t="shared" si="131"/>
        <v>3339.93</v>
      </c>
      <c r="L608" s="512"/>
      <c r="M608" s="514"/>
    </row>
    <row r="609" spans="1:13" x14ac:dyDescent="0.25">
      <c r="A609" s="512"/>
      <c r="B609" s="561">
        <v>42696</v>
      </c>
      <c r="C609" s="512">
        <v>1000</v>
      </c>
      <c r="D609" s="513">
        <v>16.12</v>
      </c>
      <c r="E609" s="514">
        <v>0</v>
      </c>
      <c r="F609" s="514">
        <f t="shared" si="134"/>
        <v>16120.000000000002</v>
      </c>
      <c r="G609" s="511">
        <v>42768</v>
      </c>
      <c r="H609" s="529">
        <v>500</v>
      </c>
      <c r="I609" s="513">
        <v>16.600000000000001</v>
      </c>
      <c r="J609" s="514">
        <v>-1.82</v>
      </c>
      <c r="K609" s="514">
        <f t="shared" si="131"/>
        <v>8301.82</v>
      </c>
      <c r="L609" s="512"/>
      <c r="M609" s="514"/>
    </row>
    <row r="610" spans="1:13" x14ac:dyDescent="0.25">
      <c r="A610" s="512"/>
      <c r="B610" s="561">
        <v>42699</v>
      </c>
      <c r="C610" s="512">
        <v>200</v>
      </c>
      <c r="D610" s="513">
        <v>16.28</v>
      </c>
      <c r="E610" s="514">
        <v>0</v>
      </c>
      <c r="F610" s="514">
        <f t="shared" si="134"/>
        <v>3256</v>
      </c>
      <c r="G610" s="511">
        <v>42768</v>
      </c>
      <c r="H610" s="529">
        <v>500</v>
      </c>
      <c r="I610" s="513">
        <v>16.75</v>
      </c>
      <c r="J610" s="514">
        <v>0.18</v>
      </c>
      <c r="K610" s="514">
        <f t="shared" si="131"/>
        <v>8374.82</v>
      </c>
      <c r="L610" s="512"/>
      <c r="M610" s="514"/>
    </row>
    <row r="611" spans="1:13" x14ac:dyDescent="0.25">
      <c r="A611" s="616"/>
      <c r="B611" s="561">
        <v>42699</v>
      </c>
      <c r="C611" s="512">
        <v>500</v>
      </c>
      <c r="D611" s="513">
        <v>16.16</v>
      </c>
      <c r="E611" s="514">
        <v>0</v>
      </c>
      <c r="F611" s="514">
        <f t="shared" si="134"/>
        <v>8080</v>
      </c>
      <c r="G611" s="511">
        <v>42769</v>
      </c>
      <c r="H611" s="617">
        <v>400</v>
      </c>
      <c r="I611" s="618">
        <v>16.95</v>
      </c>
      <c r="J611" s="619">
        <v>0.15</v>
      </c>
      <c r="K611" s="619">
        <f t="shared" si="131"/>
        <v>6779.85</v>
      </c>
      <c r="L611" s="512"/>
      <c r="M611" s="514"/>
    </row>
    <row r="612" spans="1:13" x14ac:dyDescent="0.25">
      <c r="A612" s="616"/>
      <c r="B612" s="561">
        <v>42702</v>
      </c>
      <c r="C612" s="512">
        <v>500</v>
      </c>
      <c r="D612" s="513">
        <v>16.059999999999999</v>
      </c>
      <c r="E612" s="514">
        <v>0</v>
      </c>
      <c r="F612" s="514">
        <f t="shared" si="134"/>
        <v>8029.9999999999991</v>
      </c>
      <c r="G612" s="511">
        <v>42769</v>
      </c>
      <c r="H612" s="617">
        <v>300</v>
      </c>
      <c r="I612" s="618">
        <v>17.32</v>
      </c>
      <c r="J612" s="619">
        <v>0.11</v>
      </c>
      <c r="K612" s="619">
        <f t="shared" si="131"/>
        <v>5195.8900000000003</v>
      </c>
      <c r="L612" s="512"/>
      <c r="M612" s="514"/>
    </row>
    <row r="613" spans="1:13" x14ac:dyDescent="0.25">
      <c r="A613" s="616"/>
      <c r="B613" s="561">
        <v>42702</v>
      </c>
      <c r="C613" s="512">
        <v>200</v>
      </c>
      <c r="D613" s="513">
        <v>15.8</v>
      </c>
      <c r="E613" s="514">
        <v>0</v>
      </c>
      <c r="F613" s="514">
        <f t="shared" si="134"/>
        <v>3160</v>
      </c>
      <c r="G613" s="511">
        <v>42781</v>
      </c>
      <c r="H613" s="529">
        <v>600</v>
      </c>
      <c r="I613" s="513">
        <v>16.52</v>
      </c>
      <c r="J613" s="514">
        <v>0.22</v>
      </c>
      <c r="K613" s="514">
        <f t="shared" si="131"/>
        <v>9911.7800000000007</v>
      </c>
      <c r="L613" s="512"/>
      <c r="M613" s="514"/>
    </row>
    <row r="614" spans="1:13" x14ac:dyDescent="0.25">
      <c r="A614" s="616"/>
      <c r="B614" s="561">
        <v>42702</v>
      </c>
      <c r="C614" s="512">
        <v>300</v>
      </c>
      <c r="D614" s="513">
        <v>15.65</v>
      </c>
      <c r="E614" s="514">
        <v>0</v>
      </c>
      <c r="F614" s="514">
        <f t="shared" si="134"/>
        <v>4695</v>
      </c>
      <c r="G614" s="511">
        <v>42781</v>
      </c>
      <c r="H614" s="529">
        <v>300</v>
      </c>
      <c r="I614" s="513">
        <v>16.440000000000001</v>
      </c>
      <c r="J614" s="514">
        <v>0.11</v>
      </c>
      <c r="K614" s="514">
        <f t="shared" si="131"/>
        <v>4931.8900000000003</v>
      </c>
      <c r="L614" s="512"/>
      <c r="M614" s="514"/>
    </row>
    <row r="615" spans="1:13" x14ac:dyDescent="0.25">
      <c r="A615" s="512"/>
      <c r="B615" s="561">
        <v>42703</v>
      </c>
      <c r="C615" s="512">
        <v>300</v>
      </c>
      <c r="D615" s="513">
        <v>14.78</v>
      </c>
      <c r="E615" s="514">
        <v>0</v>
      </c>
      <c r="F615" s="514">
        <f t="shared" si="134"/>
        <v>4434</v>
      </c>
      <c r="G615" s="511">
        <v>42782</v>
      </c>
      <c r="H615" s="529">
        <v>300</v>
      </c>
      <c r="I615" s="513">
        <v>17</v>
      </c>
      <c r="J615" s="514">
        <v>0.11</v>
      </c>
      <c r="K615" s="514">
        <f t="shared" si="131"/>
        <v>5099.8900000000003</v>
      </c>
      <c r="L615" s="512"/>
      <c r="M615" s="514"/>
    </row>
    <row r="616" spans="1:13" x14ac:dyDescent="0.25">
      <c r="A616" s="512"/>
      <c r="B616" s="561">
        <v>42705</v>
      </c>
      <c r="C616" s="512">
        <v>350</v>
      </c>
      <c r="D616" s="513">
        <v>17.600000000000001</v>
      </c>
      <c r="E616" s="514">
        <v>0</v>
      </c>
      <c r="F616" s="514">
        <f t="shared" si="134"/>
        <v>6160.0000000000009</v>
      </c>
      <c r="G616" s="512"/>
      <c r="H616" s="529"/>
      <c r="I616" s="513"/>
      <c r="J616" s="514"/>
      <c r="K616" s="514"/>
      <c r="L616" s="512"/>
      <c r="M616" s="514"/>
    </row>
    <row r="617" spans="1:13" x14ac:dyDescent="0.25">
      <c r="A617" s="512"/>
      <c r="B617" s="561">
        <v>42711</v>
      </c>
      <c r="C617" s="512">
        <v>500</v>
      </c>
      <c r="D617" s="513">
        <v>18.12</v>
      </c>
      <c r="E617" s="514">
        <v>0</v>
      </c>
      <c r="F617" s="514">
        <f t="shared" si="134"/>
        <v>9060</v>
      </c>
      <c r="G617" s="512"/>
      <c r="H617" s="529"/>
      <c r="I617" s="513"/>
      <c r="J617" s="514"/>
      <c r="K617" s="514"/>
      <c r="L617" s="512"/>
      <c r="M617" s="514"/>
    </row>
    <row r="618" spans="1:13" x14ac:dyDescent="0.25">
      <c r="A618" s="512"/>
      <c r="B618" s="561">
        <v>42713</v>
      </c>
      <c r="C618" s="512">
        <v>500</v>
      </c>
      <c r="D618" s="513">
        <v>18.12</v>
      </c>
      <c r="E618" s="514">
        <v>0</v>
      </c>
      <c r="F618" s="514">
        <f t="shared" si="134"/>
        <v>9060</v>
      </c>
      <c r="G618" s="512"/>
      <c r="H618" s="529"/>
      <c r="I618" s="513"/>
      <c r="J618" s="514"/>
      <c r="K618" s="514"/>
      <c r="L618" s="512"/>
      <c r="M618" s="514"/>
    </row>
    <row r="619" spans="1:13" x14ac:dyDescent="0.25">
      <c r="A619" s="512"/>
      <c r="B619" s="561">
        <v>42718</v>
      </c>
      <c r="C619" s="512">
        <v>200</v>
      </c>
      <c r="D619" s="513">
        <v>18.73</v>
      </c>
      <c r="E619" s="514">
        <v>-1</v>
      </c>
      <c r="F619" s="514">
        <f t="shared" si="134"/>
        <v>3745</v>
      </c>
      <c r="G619" s="512"/>
      <c r="H619" s="529"/>
      <c r="I619" s="513"/>
      <c r="J619" s="514"/>
      <c r="K619" s="514"/>
      <c r="L619" s="512"/>
      <c r="M619" s="514"/>
    </row>
    <row r="620" spans="1:13" x14ac:dyDescent="0.25">
      <c r="A620" s="512"/>
      <c r="B620" s="561">
        <v>42733</v>
      </c>
      <c r="C620" s="512">
        <v>1000</v>
      </c>
      <c r="D620" s="513">
        <v>17.64</v>
      </c>
      <c r="E620" s="514">
        <v>-1.5</v>
      </c>
      <c r="F620" s="514">
        <f t="shared" si="134"/>
        <v>17638.5</v>
      </c>
      <c r="G620" s="512"/>
      <c r="H620" s="529"/>
      <c r="I620" s="513"/>
      <c r="J620" s="514"/>
      <c r="K620" s="514"/>
      <c r="L620" s="512"/>
      <c r="M620" s="514"/>
    </row>
    <row r="621" spans="1:13" x14ac:dyDescent="0.25">
      <c r="A621" s="512"/>
      <c r="B621" s="561">
        <v>42734</v>
      </c>
      <c r="C621" s="512">
        <v>1000</v>
      </c>
      <c r="D621" s="513">
        <v>17.329999999999998</v>
      </c>
      <c r="E621" s="514">
        <v>0</v>
      </c>
      <c r="F621" s="514">
        <f t="shared" si="134"/>
        <v>17330</v>
      </c>
      <c r="G621" s="512"/>
      <c r="H621" s="529"/>
      <c r="I621" s="513"/>
      <c r="J621" s="514"/>
      <c r="K621" s="514"/>
      <c r="L621" s="512"/>
      <c r="M621" s="514"/>
    </row>
    <row r="622" spans="1:13" x14ac:dyDescent="0.25">
      <c r="A622" s="512"/>
      <c r="B622" s="561">
        <v>42741</v>
      </c>
      <c r="C622" s="512">
        <v>500</v>
      </c>
      <c r="D622" s="513">
        <v>17.88</v>
      </c>
      <c r="E622" s="514">
        <v>0</v>
      </c>
      <c r="F622" s="514">
        <f t="shared" si="134"/>
        <v>8940</v>
      </c>
      <c r="G622" s="512"/>
      <c r="H622" s="529"/>
      <c r="I622" s="513"/>
      <c r="J622" s="514"/>
      <c r="K622" s="514"/>
      <c r="L622" s="512"/>
      <c r="M622" s="514"/>
    </row>
    <row r="623" spans="1:13" x14ac:dyDescent="0.25">
      <c r="A623" s="512"/>
      <c r="B623" s="561">
        <v>42748</v>
      </c>
      <c r="C623" s="512">
        <v>500</v>
      </c>
      <c r="D623" s="513">
        <v>17.260000000000002</v>
      </c>
      <c r="E623" s="514">
        <v>0</v>
      </c>
      <c r="F623" s="514">
        <f t="shared" si="134"/>
        <v>8630</v>
      </c>
      <c r="G623" s="512"/>
      <c r="H623" s="529"/>
      <c r="I623" s="513"/>
      <c r="J623" s="514"/>
      <c r="K623" s="514"/>
      <c r="L623" s="512"/>
      <c r="M623" s="514"/>
    </row>
    <row r="624" spans="1:13" x14ac:dyDescent="0.25">
      <c r="A624" s="512"/>
      <c r="B624" s="561"/>
      <c r="C624" s="512"/>
      <c r="D624" s="513"/>
      <c r="E624" s="514"/>
      <c r="F624" s="514"/>
      <c r="G624" s="512"/>
      <c r="H624" s="529"/>
      <c r="I624" s="513"/>
      <c r="J624" s="514"/>
      <c r="K624" s="514"/>
      <c r="L624" s="512"/>
      <c r="M624" s="514"/>
    </row>
    <row r="625" spans="1:13" x14ac:dyDescent="0.25">
      <c r="A625" s="512"/>
      <c r="B625" s="561"/>
      <c r="C625" s="512"/>
      <c r="D625" s="513"/>
      <c r="E625" s="514"/>
      <c r="F625" s="514"/>
      <c r="G625" s="512"/>
      <c r="H625" s="529"/>
      <c r="I625" s="513"/>
      <c r="J625" s="514"/>
      <c r="K625" s="514"/>
      <c r="L625" s="512"/>
      <c r="M625" s="514"/>
    </row>
    <row r="626" spans="1:13" x14ac:dyDescent="0.25">
      <c r="A626" s="615"/>
      <c r="B626" s="561"/>
      <c r="C626" s="512"/>
      <c r="D626" s="513"/>
      <c r="E626" s="514"/>
      <c r="F626" s="514"/>
      <c r="G626" s="512"/>
      <c r="H626" s="529"/>
      <c r="I626" s="513"/>
      <c r="J626" s="514"/>
      <c r="K626" s="514"/>
      <c r="L626" s="512"/>
      <c r="M626" s="514"/>
    </row>
    <row r="627" spans="1:13" x14ac:dyDescent="0.25">
      <c r="A627" s="615"/>
      <c r="B627" s="561"/>
      <c r="C627" s="512"/>
      <c r="D627" s="513"/>
      <c r="E627" s="514"/>
      <c r="F627" s="514"/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615"/>
      <c r="B628" s="561"/>
      <c r="C628" s="512"/>
      <c r="D628" s="513"/>
      <c r="E628" s="514"/>
      <c r="F628" s="514"/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615"/>
      <c r="B629" s="561"/>
      <c r="C629" s="512"/>
      <c r="D629" s="513"/>
      <c r="E629" s="514"/>
      <c r="F629" s="514"/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/>
      <c r="C630" s="512"/>
      <c r="D630" s="513"/>
      <c r="E630" s="514"/>
      <c r="F630" s="514"/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/>
      <c r="C631" s="512"/>
      <c r="D631" s="513"/>
      <c r="E631" s="514"/>
      <c r="F631" s="514"/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/>
      <c r="C632" s="512"/>
      <c r="D632" s="513"/>
      <c r="E632" s="514"/>
      <c r="F632" s="514"/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/>
      <c r="C633" s="512"/>
      <c r="D633" s="513"/>
      <c r="E633" s="514"/>
      <c r="F633" s="514"/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/>
      <c r="C634" s="512"/>
      <c r="D634" s="513"/>
      <c r="E634" s="514"/>
      <c r="F634" s="514"/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512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512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512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512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31" t="s">
        <v>81</v>
      </c>
      <c r="B647" s="620"/>
      <c r="C647" s="554">
        <f>SUM(C386:C646)</f>
        <v>133812</v>
      </c>
      <c r="D647" s="533"/>
      <c r="E647" s="533"/>
      <c r="F647" s="533">
        <f>SUM(F386:F646)</f>
        <v>1899450.8389999999</v>
      </c>
      <c r="G647" s="532"/>
      <c r="H647" s="554">
        <f>SUM(H386:H646)</f>
        <v>133812</v>
      </c>
      <c r="I647" s="621"/>
      <c r="J647" s="533"/>
      <c r="K647" s="533">
        <f>SUM(K386:K646)</f>
        <v>1911314.2100000016</v>
      </c>
      <c r="L647" s="532"/>
      <c r="M647" s="533">
        <f>SUM(M386:M396)</f>
        <v>2752.2000000000003</v>
      </c>
    </row>
    <row r="648" spans="1:13" ht="15.75" thickBot="1" x14ac:dyDescent="0.3">
      <c r="A648" s="534" t="s">
        <v>195</v>
      </c>
      <c r="B648" s="622"/>
      <c r="C648" s="536">
        <f>SumByColor($A$50, C386:C646)</f>
        <v>0</v>
      </c>
      <c r="D648" s="536"/>
      <c r="E648" s="536"/>
      <c r="F648" s="537">
        <f>SumByColor($A$50, F386:F646)</f>
        <v>0</v>
      </c>
      <c r="G648" s="536"/>
      <c r="H648" s="536">
        <f>SumByColor($A$50, H386:H646)</f>
        <v>0</v>
      </c>
      <c r="I648" s="536"/>
      <c r="J648" s="537"/>
      <c r="K648" s="537">
        <f>SumByColor($A$50, K386:K646)</f>
        <v>0</v>
      </c>
      <c r="L648" s="536"/>
      <c r="M648" s="537">
        <f>SumByColor($A$50, M386:M646)</f>
        <v>0</v>
      </c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0" priority="109">
      <formula>F132&gt;0</formula>
    </cfRule>
    <cfRule type="expression" dxfId="130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8" priority="102">
      <formula>F125&gt;0</formula>
    </cfRule>
    <cfRule type="expression" dxfId="1307" priority="103">
      <formula>F125&lt;0</formula>
    </cfRule>
  </conditionalFormatting>
  <conditionalFormatting sqref="H125:H131">
    <cfRule type="expression" dxfId="1306" priority="98">
      <formula>H125&gt;0</formula>
    </cfRule>
    <cfRule type="expression" dxfId="1305" priority="99">
      <formula>H125&lt;0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33:F239">
    <cfRule type="expression" dxfId="1300" priority="58">
      <formula>F233&gt;0</formula>
    </cfRule>
    <cfRule type="expression" dxfId="1299" priority="59">
      <formula>F233&lt;0</formula>
    </cfRule>
  </conditionalFormatting>
  <conditionalFormatting sqref="F158:F176 H158:H176">
    <cfRule type="expression" dxfId="1298" priority="80">
      <formula>F158&gt;0</formula>
    </cfRule>
    <cfRule type="expression" dxfId="1297" priority="81">
      <formula>F158&lt;0</formula>
    </cfRule>
  </conditionalFormatting>
  <conditionalFormatting sqref="F151:F157">
    <cfRule type="expression" dxfId="1296" priority="78">
      <formula>F151&gt;0</formula>
    </cfRule>
    <cfRule type="expression" dxfId="1295" priority="79">
      <formula>F151&lt;0</formula>
    </cfRule>
  </conditionalFormatting>
  <conditionalFormatting sqref="H151:H157">
    <cfRule type="expression" dxfId="1294" priority="76">
      <formula>H151&gt;0</formula>
    </cfRule>
    <cfRule type="expression" dxfId="1293" priority="77">
      <formula>H151&lt;0</formula>
    </cfRule>
  </conditionalFormatting>
  <conditionalFormatting sqref="F184:F202 H184:H202">
    <cfRule type="expression" dxfId="1292" priority="74">
      <formula>F184&gt;0</formula>
    </cfRule>
    <cfRule type="expression" dxfId="1291" priority="75">
      <formula>F184&lt;0</formula>
    </cfRule>
  </conditionalFormatting>
  <conditionalFormatting sqref="F177:F183">
    <cfRule type="expression" dxfId="1290" priority="72">
      <formula>F177&gt;0</formula>
    </cfRule>
    <cfRule type="expression" dxfId="1289" priority="73">
      <formula>F177&lt;0</formula>
    </cfRule>
  </conditionalFormatting>
  <conditionalFormatting sqref="H177:H183">
    <cfRule type="expression" dxfId="1288" priority="70">
      <formula>H177&gt;0</formula>
    </cfRule>
    <cfRule type="expression" dxfId="1287" priority="71">
      <formula>H177&lt;0</formula>
    </cfRule>
  </conditionalFormatting>
  <conditionalFormatting sqref="F210:F227 H210:H227">
    <cfRule type="expression" dxfId="1286" priority="68">
      <formula>F210&gt;0</formula>
    </cfRule>
    <cfRule type="expression" dxfId="1285" priority="69">
      <formula>F210&lt;0</formula>
    </cfRule>
  </conditionalFormatting>
  <conditionalFormatting sqref="F203:F209">
    <cfRule type="expression" dxfId="1284" priority="66">
      <formula>F203&gt;0</formula>
    </cfRule>
    <cfRule type="expression" dxfId="1283" priority="67">
      <formula>F203&lt;0</formula>
    </cfRule>
  </conditionalFormatting>
  <conditionalFormatting sqref="H203:H209">
    <cfRule type="expression" dxfId="1282" priority="64">
      <formula>H203&gt;0</formula>
    </cfRule>
    <cfRule type="expression" dxfId="1281" priority="65">
      <formula>H203&lt;0</formula>
    </cfRule>
  </conditionalFormatting>
  <conditionalFormatting sqref="F228:F232 H228:H232">
    <cfRule type="expression" dxfId="1280" priority="62">
      <formula>F228&gt;0</formula>
    </cfRule>
    <cfRule type="expression" dxfId="1279" priority="63">
      <formula>F228&lt;0</formula>
    </cfRule>
  </conditionalFormatting>
  <conditionalFormatting sqref="F240:F255 H240:H255">
    <cfRule type="expression" dxfId="1278" priority="60">
      <formula>F240&gt;0</formula>
    </cfRule>
    <cfRule type="expression" dxfId="1277" priority="61">
      <formula>F240&lt;0</formula>
    </cfRule>
  </conditionalFormatting>
  <conditionalFormatting sqref="H233:H239">
    <cfRule type="expression" dxfId="1276" priority="56">
      <formula>H233&gt;0</formula>
    </cfRule>
    <cfRule type="expression" dxfId="1275" priority="57">
      <formula>H233&lt;0</formula>
    </cfRule>
  </conditionalFormatting>
  <conditionalFormatting sqref="F256 H256">
    <cfRule type="expression" dxfId="1274" priority="54">
      <formula>F256&gt;0</formula>
    </cfRule>
    <cfRule type="expression" dxfId="1273" priority="55">
      <formula>F256&lt;0</formula>
    </cfRule>
  </conditionalFormatting>
  <conditionalFormatting sqref="F257:F261 H257:H261">
    <cfRule type="expression" dxfId="1272" priority="52">
      <formula>F257&gt;0</formula>
    </cfRule>
    <cfRule type="expression" dxfId="1271" priority="53">
      <formula>F257&lt;0</formula>
    </cfRule>
  </conditionalFormatting>
  <conditionalFormatting sqref="F269:F284 H269:H284">
    <cfRule type="expression" dxfId="1270" priority="50">
      <formula>F269&gt;0</formula>
    </cfRule>
    <cfRule type="expression" dxfId="1269" priority="51">
      <formula>F269&lt;0</formula>
    </cfRule>
  </conditionalFormatting>
  <conditionalFormatting sqref="F262:F268">
    <cfRule type="expression" dxfId="1268" priority="48">
      <formula>F262&gt;0</formula>
    </cfRule>
    <cfRule type="expression" dxfId="1267" priority="49">
      <formula>F262&lt;0</formula>
    </cfRule>
  </conditionalFormatting>
  <conditionalFormatting sqref="H262:H268">
    <cfRule type="expression" dxfId="1266" priority="46">
      <formula>H262&gt;0</formula>
    </cfRule>
    <cfRule type="expression" dxfId="1265" priority="47">
      <formula>H262&lt;0</formula>
    </cfRule>
  </conditionalFormatting>
  <conditionalFormatting sqref="F286:F291 H286:H291">
    <cfRule type="expression" dxfId="1264" priority="44">
      <formula>F286&gt;0</formula>
    </cfRule>
    <cfRule type="expression" dxfId="1263" priority="45">
      <formula>F286&lt;0</formula>
    </cfRule>
  </conditionalFormatting>
  <conditionalFormatting sqref="F292 H292">
    <cfRule type="expression" dxfId="1262" priority="42">
      <formula>F292&gt;0</formula>
    </cfRule>
    <cfRule type="expression" dxfId="1261" priority="43">
      <formula>F292&lt;0</formula>
    </cfRule>
  </conditionalFormatting>
  <conditionalFormatting sqref="F293:F297 H293:H297">
    <cfRule type="expression" dxfId="1260" priority="40">
      <formula>F293&gt;0</formula>
    </cfRule>
    <cfRule type="expression" dxfId="1259" priority="41">
      <formula>F293&lt;0</formula>
    </cfRule>
  </conditionalFormatting>
  <conditionalFormatting sqref="F305:F320 H305:H320">
    <cfRule type="expression" dxfId="1258" priority="38">
      <formula>F305&gt;0</formula>
    </cfRule>
    <cfRule type="expression" dxfId="1257" priority="39">
      <formula>F305&lt;0</formula>
    </cfRule>
  </conditionalFormatting>
  <conditionalFormatting sqref="F298:F304">
    <cfRule type="expression" dxfId="1256" priority="36">
      <formula>F298&gt;0</formula>
    </cfRule>
    <cfRule type="expression" dxfId="1255" priority="37">
      <formula>F298&lt;0</formula>
    </cfRule>
  </conditionalFormatting>
  <conditionalFormatting sqref="H298:H304">
    <cfRule type="expression" dxfId="1254" priority="34">
      <formula>H298&gt;0</formula>
    </cfRule>
    <cfRule type="expression" dxfId="1253" priority="35">
      <formula>H298&lt;0</formula>
    </cfRule>
  </conditionalFormatting>
  <conditionalFormatting sqref="F321:F326 H321:H326">
    <cfRule type="expression" dxfId="1252" priority="32">
      <formula>F321&gt;0</formula>
    </cfRule>
    <cfRule type="expression" dxfId="1251" priority="33">
      <formula>F321&lt;0</formula>
    </cfRule>
  </conditionalFormatting>
  <conditionalFormatting sqref="F327 H327">
    <cfRule type="expression" dxfId="1250" priority="30">
      <formula>F327&gt;0</formula>
    </cfRule>
    <cfRule type="expression" dxfId="1249" priority="31">
      <formula>F327&lt;0</formula>
    </cfRule>
  </conditionalFormatting>
  <conditionalFormatting sqref="F328:F332 H328:H332">
    <cfRule type="expression" dxfId="1248" priority="28">
      <formula>F328&gt;0</formula>
    </cfRule>
    <cfRule type="expression" dxfId="1247" priority="29">
      <formula>F328&lt;0</formula>
    </cfRule>
  </conditionalFormatting>
  <conditionalFormatting sqref="F340:F355 H340:H355">
    <cfRule type="expression" dxfId="1246" priority="26">
      <formula>F340&gt;0</formula>
    </cfRule>
    <cfRule type="expression" dxfId="1245" priority="27">
      <formula>F340&lt;0</formula>
    </cfRule>
  </conditionalFormatting>
  <conditionalFormatting sqref="F333:F339">
    <cfRule type="expression" dxfId="1244" priority="24">
      <formula>F333&gt;0</formula>
    </cfRule>
    <cfRule type="expression" dxfId="1243" priority="25">
      <formula>F333&lt;0</formula>
    </cfRule>
  </conditionalFormatting>
  <conditionalFormatting sqref="H333:H339">
    <cfRule type="expression" dxfId="1242" priority="22">
      <formula>H333&gt;0</formula>
    </cfRule>
    <cfRule type="expression" dxfId="1241" priority="23">
      <formula>H333&lt;0</formula>
    </cfRule>
  </conditionalFormatting>
  <conditionalFormatting sqref="M384">
    <cfRule type="expression" dxfId="1240" priority="20">
      <formula>M384&gt;0</formula>
    </cfRule>
    <cfRule type="expression" dxfId="1239" priority="21">
      <formula>M384&lt;0</formula>
    </cfRule>
  </conditionalFormatting>
  <conditionalFormatting sqref="F72:F120 H72:H120">
    <cfRule type="expression" dxfId="1238" priority="18">
      <formula>F72&gt;0</formula>
    </cfRule>
    <cfRule type="expression" dxfId="1237" priority="19">
      <formula>F72&lt;0</formula>
    </cfRule>
  </conditionalFormatting>
  <conditionalFormatting sqref="F60:F71">
    <cfRule type="expression" dxfId="1236" priority="16">
      <formula>F60&gt;0</formula>
    </cfRule>
    <cfRule type="expression" dxfId="1235" priority="17">
      <formula>F60&lt;0</formula>
    </cfRule>
  </conditionalFormatting>
  <conditionalFormatting sqref="H60:H71">
    <cfRule type="expression" dxfId="1234" priority="14">
      <formula>H60&gt;0</formula>
    </cfRule>
    <cfRule type="expression" dxfId="1233" priority="15">
      <formula>H60&lt;0</formula>
    </cfRule>
  </conditionalFormatting>
  <conditionalFormatting sqref="F54:F59 H54:H59">
    <cfRule type="expression" dxfId="1232" priority="12">
      <formula>F54&gt;0</formula>
    </cfRule>
    <cfRule type="expression" dxfId="1231" priority="13">
      <formula>F54&lt;0</formula>
    </cfRule>
  </conditionalFormatting>
  <conditionalFormatting sqref="J56:K56">
    <cfRule type="expression" dxfId="1230" priority="10">
      <formula>J56&gt;0</formula>
    </cfRule>
    <cfRule type="expression" dxfId="1229" priority="11">
      <formula>J56&lt;0</formula>
    </cfRule>
  </conditionalFormatting>
  <conditionalFormatting sqref="J57:K63 K62:K120">
    <cfRule type="expression" dxfId="1228" priority="8">
      <formula>J57&gt;0</formula>
    </cfRule>
    <cfRule type="expression" dxfId="1227" priority="9">
      <formula>J57&lt;0</formula>
    </cfRule>
  </conditionalFormatting>
  <conditionalFormatting sqref="L56:L120">
    <cfRule type="expression" dxfId="1226" priority="4">
      <formula>L56&gt;0</formula>
    </cfRule>
    <cfRule type="expression" dxfId="1225" priority="5">
      <formula>L56&lt;0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21.5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43000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-14076.80000000001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-15824.770000000004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-0.26901541646486682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6" t="s">
        <v>113</v>
      </c>
      <c r="P15" s="696" t="s">
        <v>749</v>
      </c>
      <c r="Q15" s="696" t="s">
        <v>750</v>
      </c>
      <c r="R15" s="694" t="s">
        <v>743</v>
      </c>
      <c r="S15" s="694" t="s">
        <v>744</v>
      </c>
      <c r="T15" s="696" t="s">
        <v>746</v>
      </c>
      <c r="U15" s="696" t="s">
        <v>747</v>
      </c>
      <c r="V15" s="694" t="s">
        <v>745</v>
      </c>
      <c r="W15" s="695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7">
        <v>42901</v>
      </c>
      <c r="P16" s="693"/>
      <c r="Q16" s="693"/>
      <c r="R16" s="690">
        <v>0.57499999999999996</v>
      </c>
      <c r="S16" s="690">
        <v>0.57999999999999996</v>
      </c>
      <c r="T16" s="693">
        <v>35.6</v>
      </c>
      <c r="U16" s="693">
        <v>36.299999999999997</v>
      </c>
      <c r="V16" s="690"/>
      <c r="W16" s="691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7">
        <v>42986</v>
      </c>
      <c r="P17" s="693" t="s">
        <v>741</v>
      </c>
      <c r="Q17" s="693" t="s">
        <v>742</v>
      </c>
      <c r="R17" s="692">
        <v>0.39</v>
      </c>
      <c r="S17" s="690">
        <v>0.39</v>
      </c>
      <c r="T17" s="693">
        <v>27.5</v>
      </c>
      <c r="U17" s="693">
        <v>27.6</v>
      </c>
      <c r="V17" s="690" t="s">
        <v>795</v>
      </c>
      <c r="W17" s="691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8"/>
      <c r="P18" s="693"/>
      <c r="Q18" s="693"/>
      <c r="R18" s="690"/>
      <c r="S18" s="690"/>
      <c r="T18" s="693"/>
      <c r="U18" s="693"/>
      <c r="V18" s="690"/>
      <c r="W18" s="691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B26" s="29"/>
      <c r="D26" s="78"/>
      <c r="O26" s="698"/>
      <c r="P26" s="693"/>
      <c r="Q26" s="693"/>
      <c r="R26" s="690"/>
      <c r="S26" s="690"/>
      <c r="T26" s="693"/>
      <c r="U26" s="693"/>
      <c r="V26" s="690"/>
      <c r="W26" s="691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1"/>
      <c r="W32" s="134"/>
    </row>
    <row r="33" spans="1:23" x14ac:dyDescent="0.25">
      <c r="O33" s="702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2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2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2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2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2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23.650000000000002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23.435000000000002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23.220000000000002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23.005000000000003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22.790000000000003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22.574999999999999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22.36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22.145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21.93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21.715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21.5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21.285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21.07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20.855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20.64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20.425000000000001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20.209999999999997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19.995000000000001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19.78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19.565000000000001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19.350000000000001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5">C84*(E84-D84)</f>
        <v>-33.800000000000097</v>
      </c>
      <c r="G84" s="373">
        <f t="shared" ref="G84:G97" si="66">D84*C84</f>
        <v>3591.7999999999997</v>
      </c>
      <c r="H84" s="374">
        <f t="shared" ref="H84:H97" si="67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5"/>
        <v>85.200000000000387</v>
      </c>
      <c r="G85" s="373">
        <f t="shared" si="66"/>
        <v>3591.7999999999997</v>
      </c>
      <c r="H85" s="374">
        <f t="shared" si="67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5"/>
        <v>-136.80000000000021</v>
      </c>
      <c r="G86" s="373">
        <f t="shared" si="66"/>
        <v>3591.7999999999997</v>
      </c>
      <c r="H86" s="374">
        <f t="shared" si="67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5"/>
        <v>-147.56000000000029</v>
      </c>
      <c r="G87" s="373">
        <f t="shared" si="66"/>
        <v>4959.3599999999997</v>
      </c>
      <c r="H87" s="374">
        <f t="shared" si="67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5"/>
        <v>-49.199999999999591</v>
      </c>
      <c r="G88" s="373">
        <f t="shared" si="66"/>
        <v>8408.4</v>
      </c>
      <c r="H88" s="374">
        <f t="shared" si="67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5"/>
        <v>109.60000000000036</v>
      </c>
      <c r="G89" s="373">
        <f t="shared" si="66"/>
        <v>6994.4000000000005</v>
      </c>
      <c r="H89" s="374">
        <f t="shared" si="67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5"/>
        <v>-6.4000000000007162</v>
      </c>
      <c r="G90" s="373">
        <f t="shared" si="66"/>
        <v>6994.4000000000005</v>
      </c>
      <c r="H90" s="374">
        <f t="shared" si="67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5"/>
        <v>166.71999999999912</v>
      </c>
      <c r="G91" s="373">
        <f t="shared" si="66"/>
        <v>5554.880000000001</v>
      </c>
      <c r="H91" s="374">
        <f t="shared" si="67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5"/>
        <v>218.88000000000034</v>
      </c>
      <c r="G92" s="373">
        <f t="shared" si="66"/>
        <v>5544.32</v>
      </c>
      <c r="H92" s="374">
        <f t="shared" si="67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5"/>
        <v>298.88000000000034</v>
      </c>
      <c r="G93" s="373">
        <f t="shared" si="66"/>
        <v>5544.32</v>
      </c>
      <c r="H93" s="374">
        <f t="shared" si="67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5"/>
        <v>363.18000000000006</v>
      </c>
      <c r="G94" s="373">
        <f t="shared" si="66"/>
        <v>1845.42</v>
      </c>
      <c r="H94" s="374">
        <f t="shared" si="67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5"/>
        <v>329.12000000000035</v>
      </c>
      <c r="G95" s="373">
        <f t="shared" si="66"/>
        <v>5384.48</v>
      </c>
      <c r="H95" s="374">
        <f t="shared" si="67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5"/>
        <v>169.60000000000036</v>
      </c>
      <c r="G96" s="373">
        <f t="shared" si="66"/>
        <v>5384</v>
      </c>
      <c r="H96" s="374">
        <f t="shared" si="67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5"/>
        <v>474.7199999999998</v>
      </c>
      <c r="G97" s="373">
        <f t="shared" si="66"/>
        <v>5384.48</v>
      </c>
      <c r="H97" s="374">
        <f t="shared" si="67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68">C98*(E98-D98)</f>
        <v>588.31999999999994</v>
      </c>
      <c r="G98" s="373">
        <f t="shared" ref="G98:G111" si="69">D98*C98</f>
        <v>5384.48</v>
      </c>
      <c r="H98" s="374">
        <f t="shared" ref="H98:H140" si="70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68"/>
        <v>673.12000000000012</v>
      </c>
      <c r="G99" s="373">
        <f t="shared" si="69"/>
        <v>5384.48</v>
      </c>
      <c r="H99" s="374">
        <f t="shared" si="70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68"/>
        <v>597.9200000000003</v>
      </c>
      <c r="G100" s="373">
        <f t="shared" si="69"/>
        <v>5384.48</v>
      </c>
      <c r="H100" s="374">
        <f t="shared" si="70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68"/>
        <v>489.12000000000035</v>
      </c>
      <c r="G101" s="373">
        <f t="shared" si="69"/>
        <v>5384.48</v>
      </c>
      <c r="H101" s="374">
        <f t="shared" si="70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68"/>
        <v>409.12000000000035</v>
      </c>
      <c r="G102" s="373">
        <f t="shared" si="69"/>
        <v>5384.48</v>
      </c>
      <c r="H102" s="374">
        <f t="shared" si="70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68"/>
        <v>439.52</v>
      </c>
      <c r="G103" s="373">
        <f t="shared" si="69"/>
        <v>5384.48</v>
      </c>
      <c r="H103" s="374">
        <f t="shared" si="70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68"/>
        <v>369.12000000000035</v>
      </c>
      <c r="G104" s="373">
        <f t="shared" si="69"/>
        <v>5384.48</v>
      </c>
      <c r="H104" s="374">
        <f t="shared" si="70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68"/>
        <v>341.92000000000007</v>
      </c>
      <c r="G105" s="373">
        <f t="shared" si="69"/>
        <v>5384.48</v>
      </c>
      <c r="H105" s="374">
        <f t="shared" si="70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68"/>
        <v>442.72000000000048</v>
      </c>
      <c r="G106" s="373">
        <f t="shared" si="69"/>
        <v>5384.48</v>
      </c>
      <c r="H106" s="374">
        <f t="shared" si="70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68"/>
        <v>90.619999999999621</v>
      </c>
      <c r="G107" s="373">
        <f t="shared" si="69"/>
        <v>7821.38</v>
      </c>
      <c r="H107" s="374">
        <f t="shared" si="70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68"/>
        <v>51.480000000000103</v>
      </c>
      <c r="G108" s="373">
        <f t="shared" si="69"/>
        <v>8837.92</v>
      </c>
      <c r="H108" s="374">
        <f t="shared" si="70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68"/>
        <v>-376.80000000000007</v>
      </c>
      <c r="G109" s="373">
        <f t="shared" si="69"/>
        <v>10159.799999999999</v>
      </c>
      <c r="H109" s="374">
        <f t="shared" si="70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68"/>
        <v>-388.00000000000239</v>
      </c>
      <c r="G110" s="373">
        <f t="shared" si="69"/>
        <v>13408.000000000002</v>
      </c>
      <c r="H110" s="374">
        <f t="shared" si="70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68"/>
        <v>-262.9400000000004</v>
      </c>
      <c r="G111" s="373">
        <f t="shared" si="69"/>
        <v>13354.939999999999</v>
      </c>
      <c r="H111" s="374">
        <f t="shared" si="70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68"/>
        <v>-514.93999999999858</v>
      </c>
      <c r="G112" s="373">
        <f t="shared" ref="G112:G117" si="71">D112*C112</f>
        <v>13354.939999999999</v>
      </c>
      <c r="H112" s="374">
        <f t="shared" si="70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68"/>
        <v>-582.93999999999892</v>
      </c>
      <c r="G113" s="373">
        <f t="shared" si="71"/>
        <v>16522.939999999999</v>
      </c>
      <c r="H113" s="374">
        <f t="shared" si="70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68"/>
        <v>-292.93999999999801</v>
      </c>
      <c r="G114" s="373">
        <f t="shared" si="71"/>
        <v>16522.939999999999</v>
      </c>
      <c r="H114" s="374">
        <f t="shared" si="70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68"/>
        <v>-217.93999999999869</v>
      </c>
      <c r="G115" s="373">
        <f t="shared" si="71"/>
        <v>16522.939999999999</v>
      </c>
      <c r="H115" s="374">
        <f t="shared" si="70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68"/>
        <v>-92.93999999999869</v>
      </c>
      <c r="G116" s="373">
        <f t="shared" si="71"/>
        <v>16522.939999999999</v>
      </c>
      <c r="H116" s="374">
        <f t="shared" si="70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68"/>
        <v>-397.93999999999841</v>
      </c>
      <c r="G117" s="373">
        <f t="shared" si="71"/>
        <v>16522.939999999999</v>
      </c>
      <c r="H117" s="374">
        <f t="shared" si="70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68"/>
        <v>-27.939999999997411</v>
      </c>
      <c r="G118" s="373">
        <f t="shared" ref="G118:G140" si="72">D118*C118</f>
        <v>16522.939999999999</v>
      </c>
      <c r="H118" s="374">
        <f t="shared" si="70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68"/>
        <v>-142.9399999999994</v>
      </c>
      <c r="G119" s="373">
        <f t="shared" si="72"/>
        <v>16522.939999999999</v>
      </c>
      <c r="H119" s="374">
        <f t="shared" si="70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68"/>
        <v>-357.93999999999926</v>
      </c>
      <c r="G120" s="373">
        <f t="shared" si="72"/>
        <v>16522.939999999999</v>
      </c>
      <c r="H120" s="374">
        <f t="shared" si="70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68"/>
        <v>-442.94000000000011</v>
      </c>
      <c r="G121" s="373">
        <f t="shared" si="72"/>
        <v>16522.939999999999</v>
      </c>
      <c r="H121" s="374">
        <f t="shared" si="70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68"/>
        <v>-542.93999999999801</v>
      </c>
      <c r="G122" s="373">
        <f t="shared" si="72"/>
        <v>16522.939999999999</v>
      </c>
      <c r="H122" s="374">
        <f t="shared" si="70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68"/>
        <v>-224.94000000000014</v>
      </c>
      <c r="G123" s="373">
        <f t="shared" si="72"/>
        <v>16474.939999999999</v>
      </c>
      <c r="H123" s="374">
        <f t="shared" si="70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68"/>
        <v>-139.93999999999929</v>
      </c>
      <c r="G124" s="373">
        <f t="shared" si="72"/>
        <v>16474.939999999999</v>
      </c>
      <c r="H124" s="374">
        <f t="shared" si="70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68"/>
        <v>-847.93799999999919</v>
      </c>
      <c r="G125" s="373">
        <f t="shared" si="72"/>
        <v>19639.937999999998</v>
      </c>
      <c r="H125" s="374">
        <f t="shared" si="70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68"/>
        <v>-833.93799999999771</v>
      </c>
      <c r="G126" s="373">
        <f t="shared" si="72"/>
        <v>22757.937999999998</v>
      </c>
      <c r="H126" s="374">
        <f t="shared" si="70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68"/>
        <v>-840.93799999999885</v>
      </c>
      <c r="G127" s="373">
        <f t="shared" si="72"/>
        <v>22757.937999999998</v>
      </c>
      <c r="H127" s="374">
        <f t="shared" si="70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68"/>
        <v>-700.9379999999968</v>
      </c>
      <c r="G128" s="373">
        <f t="shared" si="72"/>
        <v>22757.937999999998</v>
      </c>
      <c r="H128" s="374">
        <f t="shared" si="70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68"/>
        <v>-1125.9439999999984</v>
      </c>
      <c r="G129" s="373">
        <f t="shared" si="72"/>
        <v>25837.944</v>
      </c>
      <c r="H129" s="374">
        <f t="shared" si="70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68"/>
        <v>-1205.9439999999995</v>
      </c>
      <c r="G130" s="373">
        <f t="shared" si="72"/>
        <v>25837.944</v>
      </c>
      <c r="H130" s="374">
        <f t="shared" si="70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68"/>
        <v>-965.94399999999894</v>
      </c>
      <c r="G131" s="373">
        <f t="shared" si="72"/>
        <v>25837.944</v>
      </c>
      <c r="H131" s="374">
        <f t="shared" si="70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68"/>
        <v>-1477.9439999999995</v>
      </c>
      <c r="G132" s="373">
        <f t="shared" si="72"/>
        <v>25837.944</v>
      </c>
      <c r="H132" s="374">
        <f t="shared" si="70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68"/>
        <v>-1773.936000000002</v>
      </c>
      <c r="G133" s="373">
        <f t="shared" si="72"/>
        <v>28845.936000000002</v>
      </c>
      <c r="H133" s="374">
        <f t="shared" si="70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68"/>
        <v>-1935.9360000000017</v>
      </c>
      <c r="G134" s="373">
        <f t="shared" si="72"/>
        <v>28845.936000000002</v>
      </c>
      <c r="H134" s="374">
        <f t="shared" si="70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68"/>
        <v>-1989.9360000000006</v>
      </c>
      <c r="G135" s="373">
        <f t="shared" si="72"/>
        <v>28845.936000000002</v>
      </c>
      <c r="H135" s="374">
        <f t="shared" si="70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68"/>
        <v>-2133.9360000000006</v>
      </c>
      <c r="G136" s="373">
        <f t="shared" si="72"/>
        <v>28845.936000000002</v>
      </c>
      <c r="H136" s="374">
        <f t="shared" si="70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68"/>
        <v>-2505.9399999999991</v>
      </c>
      <c r="G137" s="373">
        <f t="shared" si="72"/>
        <v>31785.94</v>
      </c>
      <c r="H137" s="374">
        <f t="shared" si="70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68"/>
        <v>-2945.94</v>
      </c>
      <c r="G138" s="373">
        <f t="shared" si="72"/>
        <v>31785.94</v>
      </c>
      <c r="H138" s="374">
        <f t="shared" si="70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68"/>
        <v>-2415.9399999999991</v>
      </c>
      <c r="G139" s="373">
        <f t="shared" si="72"/>
        <v>31785.94</v>
      </c>
      <c r="H139" s="374">
        <f t="shared" si="70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68"/>
        <v>-2785.94</v>
      </c>
      <c r="G140" s="373">
        <f t="shared" si="72"/>
        <v>31785.94</v>
      </c>
      <c r="H140" s="374">
        <f t="shared" si="70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3">C141*(E141-D141)</f>
        <v>-1145.9399999999996</v>
      </c>
      <c r="G141" s="373">
        <f t="shared" ref="G141:G146" si="74">D141*C141</f>
        <v>31785.94</v>
      </c>
      <c r="H141" s="374">
        <f t="shared" ref="H141:H146" si="75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3"/>
        <v>-520.01099999999701</v>
      </c>
      <c r="G142" s="373">
        <f t="shared" si="74"/>
        <v>28654.010999999999</v>
      </c>
      <c r="H142" s="374">
        <f t="shared" si="75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3"/>
        <v>-783.99999999999886</v>
      </c>
      <c r="G143" s="373">
        <f t="shared" si="74"/>
        <v>31764</v>
      </c>
      <c r="H143" s="374">
        <f t="shared" si="75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3"/>
        <v>350.64000000000027</v>
      </c>
      <c r="G144" s="373">
        <f t="shared" si="74"/>
        <v>15759.359999999999</v>
      </c>
      <c r="H144" s="374">
        <f t="shared" si="75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3"/>
        <v>-398.86400000000037</v>
      </c>
      <c r="G145" s="373">
        <f t="shared" si="74"/>
        <v>25214.864000000001</v>
      </c>
      <c r="H145" s="374">
        <f t="shared" si="75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3"/>
        <v>1280.8600000000013</v>
      </c>
      <c r="G146" s="373">
        <f t="shared" si="74"/>
        <v>12271.14</v>
      </c>
      <c r="H146" s="374">
        <f t="shared" si="75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6">C147*(E147-D147)</f>
        <v>648.8599999999991</v>
      </c>
      <c r="G147" s="373">
        <f t="shared" ref="G147:G153" si="77">D147*C147</f>
        <v>12271.14</v>
      </c>
      <c r="H147" s="374">
        <f t="shared" ref="H147:H153" si="78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6"/>
        <v>1108.8599999999985</v>
      </c>
      <c r="G148" s="373">
        <f t="shared" si="77"/>
        <v>12211.14</v>
      </c>
      <c r="H148" s="374">
        <f t="shared" si="78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6"/>
        <v>1467.7889999999991</v>
      </c>
      <c r="G149" s="373">
        <f t="shared" si="77"/>
        <v>8789.2109999999993</v>
      </c>
      <c r="H149" s="374">
        <f t="shared" si="78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6"/>
        <v>1645.7100000000005</v>
      </c>
      <c r="G150" s="373">
        <f t="shared" si="77"/>
        <v>5310.29</v>
      </c>
      <c r="H150" s="374">
        <f t="shared" si="78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6"/>
        <v>1537.7099999999996</v>
      </c>
      <c r="G151" s="373">
        <f t="shared" si="77"/>
        <v>8728.2900000000009</v>
      </c>
      <c r="H151" s="374">
        <f t="shared" si="78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6"/>
        <v>1754.0499999999997</v>
      </c>
      <c r="G152" s="373">
        <f t="shared" si="77"/>
        <v>1717.95</v>
      </c>
      <c r="H152" s="374">
        <f t="shared" si="78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6"/>
        <v>1742.0399999999997</v>
      </c>
      <c r="G153" s="373">
        <f t="shared" si="77"/>
        <v>8673.9599999999991</v>
      </c>
      <c r="H153" s="374">
        <f t="shared" si="78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79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79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79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0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79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0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79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0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79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0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79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0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79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0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79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0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79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0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79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0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79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0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79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0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79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0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79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0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79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0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79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0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79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0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79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79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79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4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3">
    <cfRule type="expression" dxfId="1157" priority="5">
      <formula>K61&gt;0</formula>
    </cfRule>
    <cfRule type="expression" dxfId="1156" priority="6">
      <formula>K61&lt;0</formula>
    </cfRule>
  </conditionalFormatting>
  <conditionalFormatting sqref="F61:F63">
    <cfRule type="expression" dxfId="1155" priority="3">
      <formula>F61&gt;0</formula>
    </cfRule>
    <cfRule type="expression" dxfId="1154" priority="4">
      <formula>F61&lt;0</formula>
    </cfRule>
  </conditionalFormatting>
  <conditionalFormatting sqref="H61:H6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topLeftCell="D1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7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7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202.05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6061.5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606.67000000000007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381.89999999999964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6.7240650750052755E-2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222.25500000000002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220.23450000000003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218.21400000000003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216.19350000000003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214.17300000000003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212.15250000000003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210.13200000000001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208.11150000000001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206.09100000000001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204.07050000000001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202.05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200.02950000000001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198.00900000000001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195.98850000000002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193.96800000000002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191.94749999999999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189.92699999999999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187.90650000000002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185.88600000000002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183.86550000000003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181.84500000000003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3" t="s">
        <v>1</v>
      </c>
      <c r="B67" s="703" t="s">
        <v>2</v>
      </c>
      <c r="C67" s="703" t="s">
        <v>4</v>
      </c>
      <c r="D67" s="704" t="s">
        <v>5</v>
      </c>
      <c r="E67" s="704" t="s">
        <v>94</v>
      </c>
      <c r="F67" s="704" t="s">
        <v>60</v>
      </c>
      <c r="G67" s="703" t="s">
        <v>3</v>
      </c>
      <c r="H67" s="703" t="s">
        <v>6</v>
      </c>
      <c r="I67" s="704" t="s">
        <v>7</v>
      </c>
      <c r="J67" s="704" t="s">
        <v>95</v>
      </c>
      <c r="K67" s="704" t="s">
        <v>61</v>
      </c>
      <c r="L67" s="703" t="s">
        <v>37</v>
      </c>
      <c r="M67" s="703" t="s">
        <v>38</v>
      </c>
    </row>
    <row r="68" spans="1:13" x14ac:dyDescent="0.25">
      <c r="A68" s="705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6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7" t="s">
        <v>81</v>
      </c>
      <c r="B84" s="708"/>
      <c r="C84" s="708">
        <f>SUM(C68:C72)</f>
        <v>15</v>
      </c>
      <c r="D84" s="709"/>
      <c r="E84" s="709"/>
      <c r="F84" s="709">
        <f>SUM(F68:F72)</f>
        <v>3150.1499999999996</v>
      </c>
      <c r="G84" s="708"/>
      <c r="H84" s="710">
        <f>SUM(H68:H71)</f>
        <v>15</v>
      </c>
      <c r="I84" s="709"/>
      <c r="J84" s="709"/>
      <c r="K84" s="709">
        <f>SUM(K68:K71)</f>
        <v>3374.92</v>
      </c>
      <c r="L84" s="708"/>
      <c r="M84" s="709">
        <f>SUM(M68:M76)</f>
        <v>0</v>
      </c>
    </row>
    <row r="85" spans="1:13" ht="15.75" thickBot="1" x14ac:dyDescent="0.3">
      <c r="A85" s="711" t="s">
        <v>195</v>
      </c>
      <c r="B85" s="744"/>
      <c r="C85" s="712">
        <f>SumByColor($A$19,C68:C83)</f>
        <v>0</v>
      </c>
      <c r="D85" s="712"/>
      <c r="E85" s="712"/>
      <c r="F85" s="713">
        <f>SumByColor($A$19,F68:F83)</f>
        <v>0</v>
      </c>
      <c r="G85" s="712"/>
      <c r="H85" s="712">
        <f>SumByColor($A$19,H68:H83)</f>
        <v>0</v>
      </c>
      <c r="I85" s="712"/>
      <c r="J85" s="712"/>
      <c r="K85" s="713">
        <f>SumByColor($A$19,K69:K83)</f>
        <v>0</v>
      </c>
      <c r="L85" s="712"/>
      <c r="M85" s="713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81.8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12270</v>
      </c>
    </row>
    <row r="6" spans="1:21" x14ac:dyDescent="0.25">
      <c r="B6" s="487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7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-3045.7099999999991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-3045.7099999999991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-0.19886182227268598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89.98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89.162000000000006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88.344000000000008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87.525999999999996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86.707999999999998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85.89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85.072000000000003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84.254000000000005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83.435999999999993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82.617999999999995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81.8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80.981999999999999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80.164000000000001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79.345999999999989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78.527999999999992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77.709999999999994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76.891999999999996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76.073999999999998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75.256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74.438000000000002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73.62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4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7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166.4401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3328.8020000000001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480.72200000000066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337.69200000000046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0.11289855605444149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3.0040837514517236E-3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6" t="s">
        <v>113</v>
      </c>
      <c r="P16" s="696" t="s">
        <v>749</v>
      </c>
      <c r="Q16" s="696" t="s">
        <v>750</v>
      </c>
      <c r="R16" s="694" t="s">
        <v>743</v>
      </c>
      <c r="S16" s="694" t="s">
        <v>744</v>
      </c>
      <c r="T16" s="696" t="s">
        <v>746</v>
      </c>
      <c r="U16" s="696" t="s">
        <v>747</v>
      </c>
      <c r="V16" s="694" t="s">
        <v>745</v>
      </c>
      <c r="W16" s="695" t="s">
        <v>748</v>
      </c>
    </row>
    <row r="17" spans="1:23" x14ac:dyDescent="0.25">
      <c r="O17" s="697">
        <v>43013</v>
      </c>
      <c r="P17" s="693" t="s">
        <v>824</v>
      </c>
      <c r="Q17" s="693" t="s">
        <v>825</v>
      </c>
      <c r="R17" s="692">
        <v>2.02</v>
      </c>
      <c r="S17" s="690">
        <v>2.08</v>
      </c>
      <c r="T17" s="693">
        <v>41.55</v>
      </c>
      <c r="U17" s="693">
        <v>42.3</v>
      </c>
      <c r="V17" s="690"/>
      <c r="W17" s="691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7"/>
      <c r="P18" s="693"/>
      <c r="Q18" s="693"/>
      <c r="R18" s="690"/>
      <c r="S18" s="690"/>
      <c r="T18" s="693"/>
      <c r="U18" s="693"/>
      <c r="V18" s="690"/>
      <c r="W18" s="691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x14ac:dyDescent="0.25"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8"/>
      <c r="P26" s="693"/>
      <c r="Q26" s="693"/>
      <c r="R26" s="690"/>
      <c r="S26" s="690"/>
      <c r="T26" s="693"/>
      <c r="U26" s="693"/>
      <c r="V26" s="690"/>
      <c r="W26" s="691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8"/>
      <c r="P27" s="693"/>
      <c r="Q27" s="693"/>
      <c r="R27" s="690"/>
      <c r="S27" s="690"/>
      <c r="T27" s="693"/>
      <c r="U27" s="693"/>
      <c r="V27" s="690"/>
      <c r="W27" s="691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183.08411000000001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181.41970900000001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179.75530800000001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178.09090700000002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176.42650600000002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174.76210500000002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173.09770399999999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171.433303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169.768902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168.104501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166.4401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164.775699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163.11129800000001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161.44689700000001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159.78249600000001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158.11809499999998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156.45369399999998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154.78929300000001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153.12489200000002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151.46049100000002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149.79608999999999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68.599999999999994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2744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-16.070000000000618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-142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-4.9203049203049201E-2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75.459999999999994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74.774000000000001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74.087999999999994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73.402000000000001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72.715999999999994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72.03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71.343999999999994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70.658000000000001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69.971999999999994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69.286000000000001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68.599999999999994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67.913999999999987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67.227999999999994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66.541999999999987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65.855999999999995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65.169999999999987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64.483999999999995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63.797999999999995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63.111999999999995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62.425999999999995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61.739999999999995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6:F33">
    <cfRule type="expression" dxfId="911" priority="19">
      <formula>F26&gt;0</formula>
    </cfRule>
    <cfRule type="expression" dxfId="910" priority="20">
      <formula>F26&lt;0</formula>
    </cfRule>
  </conditionalFormatting>
  <conditionalFormatting sqref="H26:H33">
    <cfRule type="expression" dxfId="909" priority="17">
      <formula>H26&gt;0</formula>
    </cfRule>
    <cfRule type="expression" dxfId="908" priority="18">
      <formula>H26&lt;0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">
    <cfRule type="expression" dxfId="895" priority="3">
      <formula>F25&gt;0</formula>
    </cfRule>
    <cfRule type="expression" dxfId="894" priority="4">
      <formula>F25&lt;0</formula>
    </cfRule>
  </conditionalFormatting>
  <conditionalFormatting sqref="H25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66.87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13374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-1497.1599999999999</v>
      </c>
      <c r="R7" s="29">
        <v>43045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-1497.1599999999999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-0.10067540124643941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100</v>
      </c>
      <c r="D19" s="350"/>
      <c r="E19" s="350"/>
      <c r="F19" s="351">
        <f>SumByColor($A$19,F2:F17)</f>
        <v>6573</v>
      </c>
      <c r="G19" s="350"/>
      <c r="H19" s="350">
        <f>SumByColor($A$19,H2:H17)</f>
        <v>100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6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6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6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6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6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6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6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6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73.557000000000016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72.888300000000015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72.219600000000014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71.550900000000013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70.882200000000012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70.21350000000001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69.544800000000009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68.876100000000008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68.207400000000007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67.538700000000006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66.87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66.201300000000003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65.532600000000002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64.863900000000001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64.1952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63.526499999999999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62.857799999999997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62.18910000000001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61.520400000000009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60.851700000000008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60.183000000000007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5"/>
      <c r="U1" s="750" t="s">
        <v>831</v>
      </c>
      <c r="V1" s="750" t="s">
        <v>779</v>
      </c>
      <c r="W1" s="750" t="s">
        <v>830</v>
      </c>
      <c r="X1" s="725"/>
      <c r="Y1" s="725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6" t="s">
        <v>832</v>
      </c>
      <c r="U2" s="749">
        <v>42948</v>
      </c>
      <c r="V2" s="749">
        <v>43039</v>
      </c>
      <c r="W2" s="693"/>
      <c r="X2" s="693"/>
      <c r="Y2" s="693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7" t="s">
        <v>774</v>
      </c>
      <c r="U3" s="693"/>
      <c r="V3" s="693"/>
      <c r="W3" s="693"/>
      <c r="X3" s="693"/>
      <c r="Y3" s="693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22.38</v>
      </c>
      <c r="R4" s="488">
        <v>0</v>
      </c>
      <c r="T4" s="728" t="s">
        <v>792</v>
      </c>
      <c r="U4" s="732">
        <v>320</v>
      </c>
      <c r="V4" s="732">
        <v>310</v>
      </c>
      <c r="W4" s="732">
        <v>320</v>
      </c>
      <c r="X4" s="693"/>
      <c r="Y4" s="693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17904</v>
      </c>
      <c r="T5" s="729" t="s">
        <v>785</v>
      </c>
      <c r="U5" s="732">
        <v>340</v>
      </c>
      <c r="V5" s="732">
        <v>330</v>
      </c>
      <c r="W5" s="732">
        <v>350</v>
      </c>
      <c r="X5" s="693"/>
      <c r="Y5" s="693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0" t="s">
        <v>777</v>
      </c>
      <c r="U6" s="732">
        <v>336</v>
      </c>
      <c r="V6" s="747">
        <v>329</v>
      </c>
      <c r="W6" s="747"/>
      <c r="X6" s="693"/>
      <c r="Y6" s="693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238.68999999999869</v>
      </c>
      <c r="R7">
        <v>800</v>
      </c>
      <c r="T7" s="730" t="s">
        <v>818</v>
      </c>
      <c r="U7" s="732">
        <v>343</v>
      </c>
      <c r="V7" s="732">
        <v>326</v>
      </c>
      <c r="W7" s="732"/>
      <c r="X7" s="693"/>
      <c r="Y7" s="693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-1213.5699999999997</v>
      </c>
      <c r="T8" s="730" t="s">
        <v>786</v>
      </c>
      <c r="U8" s="732">
        <v>2.2999999999999998</v>
      </c>
      <c r="V8" s="732">
        <v>2.2000000000000002</v>
      </c>
      <c r="W8" s="732">
        <v>2.2999999999999998</v>
      </c>
      <c r="X8" s="693"/>
      <c r="Y8" s="693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-6.3479302024263523E-2</v>
      </c>
      <c r="T9" s="730" t="s">
        <v>787</v>
      </c>
      <c r="U9" s="732">
        <v>2.6</v>
      </c>
      <c r="V9" s="732">
        <v>2.5</v>
      </c>
      <c r="W9" s="732">
        <v>2.6</v>
      </c>
      <c r="X9" s="693"/>
      <c r="Y9" s="693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0" t="s">
        <v>807</v>
      </c>
      <c r="U10" s="732">
        <v>2.6</v>
      </c>
      <c r="V10" s="732">
        <v>2.1</v>
      </c>
      <c r="W10" s="732"/>
      <c r="X10" s="693"/>
      <c r="Y10" s="693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2.6809651474530832E-2</v>
      </c>
      <c r="R11">
        <v>0.6</v>
      </c>
      <c r="T11" s="693"/>
      <c r="U11" s="732"/>
      <c r="V11" s="693"/>
      <c r="W11" s="693"/>
      <c r="X11" s="693"/>
      <c r="Y11" s="693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0" t="s">
        <v>780</v>
      </c>
      <c r="U12" s="732"/>
      <c r="V12" s="738">
        <v>7.0000000000000007E-2</v>
      </c>
      <c r="W12" s="738" t="s">
        <v>833</v>
      </c>
      <c r="X12" s="693"/>
      <c r="Y12" s="693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0" t="s">
        <v>788</v>
      </c>
      <c r="U13" s="732"/>
      <c r="V13" s="738">
        <v>0.09</v>
      </c>
      <c r="W13" s="738"/>
      <c r="X13" s="693"/>
      <c r="Y13" s="693"/>
    </row>
    <row r="14" spans="1:25" x14ac:dyDescent="0.25">
      <c r="H14" s="70"/>
      <c r="T14" s="730" t="s">
        <v>816</v>
      </c>
      <c r="U14" s="739">
        <v>0.08</v>
      </c>
      <c r="V14" s="748">
        <v>0.09</v>
      </c>
      <c r="W14" s="748"/>
      <c r="X14" s="693"/>
      <c r="Y14" s="693"/>
    </row>
    <row r="15" spans="1:25" x14ac:dyDescent="0.25">
      <c r="H15" s="70"/>
      <c r="T15" s="730" t="s">
        <v>781</v>
      </c>
      <c r="U15" s="732"/>
      <c r="V15" s="693"/>
      <c r="W15" s="693"/>
      <c r="X15" s="693"/>
      <c r="Y15" s="693"/>
    </row>
    <row r="16" spans="1:25" x14ac:dyDescent="0.25">
      <c r="H16" s="70"/>
      <c r="T16" s="730" t="s">
        <v>782</v>
      </c>
      <c r="U16" s="732"/>
      <c r="V16" s="693"/>
      <c r="W16" s="693"/>
      <c r="X16" s="693"/>
      <c r="Y16" s="693"/>
    </row>
    <row r="17" spans="1:27" x14ac:dyDescent="0.25">
      <c r="T17" s="730" t="s">
        <v>798</v>
      </c>
      <c r="U17" s="732">
        <v>76</v>
      </c>
      <c r="V17" s="732">
        <v>67</v>
      </c>
      <c r="W17" s="732"/>
      <c r="X17" s="693"/>
      <c r="Y17" s="693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3"/>
      <c r="U18" s="732"/>
      <c r="V18" s="693"/>
      <c r="W18" s="693"/>
      <c r="X18" s="693"/>
      <c r="Y18" s="693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30" t="s">
        <v>793</v>
      </c>
      <c r="U19" s="735" t="s">
        <v>797</v>
      </c>
      <c r="V19" s="730" t="s">
        <v>797</v>
      </c>
      <c r="W19" s="730" t="s">
        <v>797</v>
      </c>
      <c r="X19" s="693"/>
      <c r="Y19" s="693"/>
    </row>
    <row r="20" spans="1:27" x14ac:dyDescent="0.25">
      <c r="T20" s="730" t="s">
        <v>794</v>
      </c>
      <c r="U20" s="738">
        <v>0.84</v>
      </c>
      <c r="V20" s="748">
        <v>0.8</v>
      </c>
      <c r="W20" s="748"/>
      <c r="X20" s="693"/>
      <c r="Y20" s="693"/>
    </row>
    <row r="21" spans="1:27" x14ac:dyDescent="0.25">
      <c r="T21" s="730" t="s">
        <v>818</v>
      </c>
      <c r="U21" s="738">
        <v>0.82</v>
      </c>
      <c r="V21" s="738">
        <v>0.84</v>
      </c>
      <c r="W21" s="738"/>
      <c r="X21" s="693"/>
      <c r="Y21" s="693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7" t="s">
        <v>815</v>
      </c>
      <c r="U22" s="732">
        <v>975</v>
      </c>
      <c r="V22" s="732">
        <v>799</v>
      </c>
      <c r="W22" s="732"/>
      <c r="X22" s="693"/>
      <c r="Y22" s="693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3"/>
      <c r="U23" s="732"/>
      <c r="V23" s="693"/>
      <c r="W23" s="693"/>
      <c r="X23" s="693"/>
      <c r="Y23" s="693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7" t="s">
        <v>775</v>
      </c>
      <c r="U24" s="732"/>
      <c r="V24" s="693"/>
      <c r="W24" s="693"/>
      <c r="X24" s="693"/>
      <c r="Y24" s="693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8" t="s">
        <v>789</v>
      </c>
      <c r="U25" s="732">
        <v>170</v>
      </c>
      <c r="V25" s="732">
        <v>165</v>
      </c>
      <c r="W25" s="732">
        <v>175</v>
      </c>
      <c r="X25" s="693"/>
      <c r="Y25" s="693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9" t="s">
        <v>790</v>
      </c>
      <c r="U26" s="732">
        <v>185</v>
      </c>
      <c r="V26" s="732">
        <v>180</v>
      </c>
      <c r="W26" s="732">
        <v>195</v>
      </c>
      <c r="X26" s="693"/>
      <c r="Y26" s="693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0" t="s">
        <v>777</v>
      </c>
      <c r="U27" s="732">
        <v>179</v>
      </c>
      <c r="V27" s="747">
        <v>182</v>
      </c>
      <c r="W27" s="747"/>
      <c r="X27" s="693"/>
      <c r="Y27" s="693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0" t="s">
        <v>818</v>
      </c>
      <c r="U28" s="732">
        <v>178</v>
      </c>
      <c r="V28" s="732">
        <v>160</v>
      </c>
      <c r="W28" s="732"/>
      <c r="X28" s="693"/>
      <c r="Y28" s="693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0" t="s">
        <v>786</v>
      </c>
      <c r="U29" s="732">
        <v>2</v>
      </c>
      <c r="V29" s="732">
        <v>1.9</v>
      </c>
      <c r="W29" s="732">
        <v>1.9</v>
      </c>
      <c r="X29" s="693"/>
      <c r="Y29" s="693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0" t="s">
        <v>787</v>
      </c>
      <c r="U30" s="732">
        <v>2.2999999999999998</v>
      </c>
      <c r="V30" s="732">
        <v>2.2000000000000002</v>
      </c>
      <c r="W30" s="732">
        <v>2.2000000000000002</v>
      </c>
      <c r="X30" s="693"/>
      <c r="Y30" s="693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0" t="s">
        <v>778</v>
      </c>
      <c r="U31" s="732">
        <v>2.2000000000000002</v>
      </c>
      <c r="V31" s="747">
        <v>2.2000000000000002</v>
      </c>
      <c r="W31" s="747"/>
      <c r="X31" s="693"/>
      <c r="Y31" s="693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3"/>
      <c r="U32" s="732"/>
      <c r="V32" s="693"/>
      <c r="W32" s="693"/>
      <c r="X32" s="693"/>
      <c r="Y32" s="693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0" t="s">
        <v>780</v>
      </c>
      <c r="U33" s="732"/>
      <c r="V33" s="738">
        <v>0.15</v>
      </c>
      <c r="W33" s="751" t="s">
        <v>834</v>
      </c>
      <c r="X33" s="693"/>
      <c r="Y33" s="693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0" t="s">
        <v>788</v>
      </c>
      <c r="U34" s="732"/>
      <c r="V34" s="738">
        <v>0.18</v>
      </c>
      <c r="W34" s="738"/>
      <c r="X34" s="693"/>
      <c r="Y34" s="693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0" t="s">
        <v>816</v>
      </c>
      <c r="U35" s="738">
        <v>0.23</v>
      </c>
      <c r="V35" s="748">
        <v>0.21</v>
      </c>
      <c r="W35" s="748"/>
      <c r="X35" s="693"/>
      <c r="Y35" s="693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0" t="s">
        <v>781</v>
      </c>
      <c r="U36" s="732"/>
      <c r="V36" s="693"/>
      <c r="W36" s="693"/>
      <c r="X36" s="693"/>
      <c r="Y36" s="693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0" t="s">
        <v>782</v>
      </c>
      <c r="U37" s="732"/>
      <c r="V37" s="693"/>
      <c r="W37" s="693"/>
      <c r="X37" s="693"/>
      <c r="Y37" s="693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0" t="s">
        <v>817</v>
      </c>
      <c r="U38" s="732">
        <v>110</v>
      </c>
      <c r="V38" s="747">
        <v>99</v>
      </c>
      <c r="W38" s="747"/>
      <c r="X38" s="693"/>
      <c r="Y38" s="693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0" t="s">
        <v>793</v>
      </c>
      <c r="U39" s="735" t="s">
        <v>808</v>
      </c>
      <c r="V39" s="730" t="s">
        <v>797</v>
      </c>
      <c r="W39" s="730" t="s">
        <v>835</v>
      </c>
      <c r="X39" s="693"/>
      <c r="Y39" s="693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30" t="s">
        <v>794</v>
      </c>
      <c r="U40" s="738">
        <v>0.93</v>
      </c>
      <c r="V40" s="748">
        <v>0.87</v>
      </c>
      <c r="W40" s="748"/>
      <c r="X40" s="693"/>
      <c r="Y40" s="693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24.618000000000002</v>
      </c>
      <c r="Q41" s="2"/>
      <c r="T41" s="693"/>
      <c r="U41" s="732"/>
      <c r="V41" s="693"/>
      <c r="W41" s="693"/>
      <c r="X41" s="693"/>
      <c r="Y41" s="693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24.394200000000001</v>
      </c>
      <c r="Q42" s="2"/>
      <c r="T42" s="737" t="s">
        <v>815</v>
      </c>
      <c r="U42" s="732">
        <v>468</v>
      </c>
      <c r="V42" s="747">
        <v>474</v>
      </c>
      <c r="W42" s="747"/>
      <c r="X42" s="693"/>
      <c r="Y42" s="693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24.170400000000001</v>
      </c>
      <c r="Q43" s="2"/>
      <c r="T43" s="693"/>
      <c r="U43" s="732"/>
      <c r="V43" s="693"/>
      <c r="W43" s="693"/>
      <c r="X43" s="693"/>
      <c r="Y43" s="693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23.9466</v>
      </c>
      <c r="Q44" s="2"/>
      <c r="T44" s="727" t="s">
        <v>776</v>
      </c>
      <c r="U44" s="732"/>
      <c r="V44" s="693"/>
      <c r="W44" s="693"/>
      <c r="X44" s="693"/>
      <c r="Y44" s="693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23.722799999999999</v>
      </c>
      <c r="Q45" s="2"/>
      <c r="T45" s="730" t="s">
        <v>786</v>
      </c>
      <c r="U45" s="732">
        <v>1.4</v>
      </c>
      <c r="V45" s="732">
        <v>2.2999999999999998</v>
      </c>
      <c r="W45" s="732">
        <v>1.5</v>
      </c>
      <c r="X45" s="693"/>
      <c r="Y45" s="693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23.498999999999999</v>
      </c>
      <c r="Q46" s="2"/>
      <c r="T46" s="730" t="s">
        <v>787</v>
      </c>
      <c r="U46" s="732">
        <v>1.7</v>
      </c>
      <c r="V46" s="732">
        <v>2.6</v>
      </c>
      <c r="W46" s="732">
        <v>1.8</v>
      </c>
      <c r="X46" s="693"/>
      <c r="Y46" s="693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23.275199999999998</v>
      </c>
      <c r="Q47" s="2"/>
      <c r="T47" s="730" t="s">
        <v>778</v>
      </c>
      <c r="U47" s="732">
        <v>1.6</v>
      </c>
      <c r="V47" s="747">
        <v>2.5</v>
      </c>
      <c r="W47" s="747"/>
      <c r="X47" s="693"/>
      <c r="Y47" s="693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23.051400000000001</v>
      </c>
      <c r="Q48" s="2"/>
      <c r="T48" s="693"/>
      <c r="U48" s="732"/>
      <c r="V48" s="693"/>
      <c r="W48" s="693"/>
      <c r="X48" s="693"/>
      <c r="Y48" s="693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22.8276</v>
      </c>
      <c r="Q49" s="2"/>
      <c r="T49" s="730" t="s">
        <v>783</v>
      </c>
      <c r="U49" s="732">
        <v>20</v>
      </c>
      <c r="V49" s="730" t="s">
        <v>823</v>
      </c>
      <c r="W49" s="735">
        <v>20</v>
      </c>
      <c r="X49" s="693"/>
      <c r="Y49" s="693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22.6038</v>
      </c>
      <c r="Q50" s="2"/>
      <c r="T50" s="730" t="s">
        <v>791</v>
      </c>
      <c r="U50" s="732"/>
      <c r="V50" s="693"/>
      <c r="W50" s="693"/>
      <c r="X50" s="693"/>
      <c r="Y50" s="693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22.38</v>
      </c>
      <c r="Q51" s="2"/>
      <c r="T51" s="730" t="s">
        <v>819</v>
      </c>
      <c r="U51" s="732">
        <v>24</v>
      </c>
      <c r="V51" s="747">
        <v>25</v>
      </c>
      <c r="W51" s="747"/>
      <c r="X51" s="693"/>
      <c r="Y51" s="693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22.156199999999998</v>
      </c>
      <c r="Q52" s="2"/>
      <c r="T52" s="727"/>
      <c r="U52" s="733"/>
      <c r="V52" s="693"/>
      <c r="W52" s="693"/>
      <c r="X52" s="693"/>
      <c r="Y52" s="693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21.932399999999998</v>
      </c>
      <c r="Q53" s="2"/>
      <c r="T53" s="730" t="s">
        <v>817</v>
      </c>
      <c r="U53" s="734">
        <v>39</v>
      </c>
      <c r="V53" s="732">
        <v>64</v>
      </c>
      <c r="W53" s="732"/>
      <c r="X53" s="693"/>
      <c r="Y53" s="693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21.708599999999997</v>
      </c>
      <c r="T54" s="730" t="s">
        <v>820</v>
      </c>
      <c r="U54" s="740">
        <f>U53/U57</f>
        <v>6.6895368782161235E-2</v>
      </c>
      <c r="V54" s="740">
        <f>V53/V57</f>
        <v>6.8743286788399569E-2</v>
      </c>
      <c r="W54" s="740"/>
      <c r="X54" s="693"/>
      <c r="Y54" s="693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21.4848</v>
      </c>
      <c r="T55" s="730" t="s">
        <v>821</v>
      </c>
      <c r="U55" s="732">
        <v>356</v>
      </c>
      <c r="V55" s="747">
        <v>366</v>
      </c>
      <c r="W55" s="747"/>
      <c r="X55" s="693"/>
      <c r="Y55" s="693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21.260999999999999</v>
      </c>
      <c r="T56" s="741" t="s">
        <v>822</v>
      </c>
      <c r="U56" s="732">
        <v>374</v>
      </c>
      <c r="V56" s="732">
        <v>380</v>
      </c>
      <c r="W56" s="732"/>
      <c r="X56" s="693"/>
      <c r="Y56" s="693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21.037199999999999</v>
      </c>
      <c r="T57" s="737" t="s">
        <v>815</v>
      </c>
      <c r="U57" s="734">
        <v>583</v>
      </c>
      <c r="V57" s="732">
        <v>931</v>
      </c>
      <c r="W57" s="732"/>
      <c r="X57" s="693"/>
      <c r="Y57" s="693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20.813400000000001</v>
      </c>
      <c r="T58" s="730"/>
      <c r="U58" s="734"/>
      <c r="V58" s="693"/>
      <c r="W58" s="693"/>
      <c r="X58" s="693"/>
      <c r="Y58" s="693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20.589600000000001</v>
      </c>
      <c r="T59" s="730"/>
      <c r="U59" s="734"/>
      <c r="V59" s="693"/>
      <c r="W59" s="693"/>
      <c r="X59" s="693"/>
      <c r="Y59" s="693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20.3658</v>
      </c>
      <c r="T60" s="731" t="s">
        <v>784</v>
      </c>
      <c r="U60" s="734"/>
      <c r="V60" s="693"/>
      <c r="W60" s="693"/>
      <c r="X60" s="693"/>
      <c r="Y60" s="693"/>
    </row>
    <row r="61" spans="1:25" x14ac:dyDescent="0.25">
      <c r="O61" s="81">
        <v>0.9</v>
      </c>
      <c r="P61" s="81">
        <f t="shared" si="10"/>
        <v>20.141999999999999</v>
      </c>
      <c r="T61" s="730"/>
      <c r="U61" s="734"/>
      <c r="V61" s="693"/>
      <c r="W61" s="693"/>
      <c r="X61" s="693"/>
      <c r="Y61" s="693"/>
    </row>
    <row r="62" spans="1:25" x14ac:dyDescent="0.25">
      <c r="T62" s="731" t="s">
        <v>812</v>
      </c>
      <c r="U62" s="734">
        <v>95</v>
      </c>
      <c r="V62" s="693">
        <v>213.9</v>
      </c>
      <c r="W62" s="693"/>
      <c r="X62" s="693"/>
      <c r="Y62" s="693"/>
    </row>
    <row r="63" spans="1:25" x14ac:dyDescent="0.25">
      <c r="T63" s="731" t="s">
        <v>810</v>
      </c>
      <c r="U63" s="734">
        <v>97</v>
      </c>
      <c r="V63" s="693">
        <v>227.5</v>
      </c>
      <c r="W63" s="693"/>
      <c r="X63" s="693"/>
      <c r="Y63" s="693"/>
    </row>
    <row r="64" spans="1:25" x14ac:dyDescent="0.25">
      <c r="T64" s="731" t="s">
        <v>809</v>
      </c>
      <c r="U64" s="734">
        <v>0.28000000000000003</v>
      </c>
      <c r="V64" s="693">
        <v>0.65</v>
      </c>
      <c r="W64" s="693"/>
      <c r="X64" s="693"/>
      <c r="Y64" s="693"/>
    </row>
    <row r="65" spans="2:28" x14ac:dyDescent="0.25">
      <c r="T65" s="731" t="s">
        <v>811</v>
      </c>
      <c r="U65" s="734">
        <v>1.8</v>
      </c>
      <c r="V65" s="693">
        <v>1.98</v>
      </c>
      <c r="W65" s="693"/>
      <c r="X65" s="693"/>
      <c r="Y65" s="693"/>
    </row>
    <row r="66" spans="2:28" x14ac:dyDescent="0.25">
      <c r="T66" s="731"/>
      <c r="U66" s="734"/>
      <c r="V66" s="693"/>
      <c r="W66" s="693"/>
      <c r="X66" s="693"/>
      <c r="Y66" s="693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1"/>
      <c r="U67" s="734"/>
      <c r="V67" s="693"/>
      <c r="W67" s="693"/>
      <c r="X67" s="693"/>
      <c r="Y67" s="693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3">C68*(E68-D68)</f>
        <v>-30.999999999999872</v>
      </c>
      <c r="G68" s="373">
        <f t="shared" ref="G68:G73" si="24">D68*C68</f>
        <v>2500</v>
      </c>
      <c r="H68" s="374">
        <f t="shared" ref="H68:H73" si="25">(E68-D68)/D68</f>
        <v>-1.2399999999999949E-2</v>
      </c>
      <c r="I68" s="373"/>
      <c r="T68" s="731" t="s">
        <v>813</v>
      </c>
      <c r="U68" s="734">
        <v>661</v>
      </c>
      <c r="V68" s="693">
        <v>726.4</v>
      </c>
      <c r="W68" s="693"/>
      <c r="X68" s="693"/>
      <c r="Y68" s="693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3"/>
        <v>26.000000000000156</v>
      </c>
      <c r="G69" s="373">
        <f t="shared" si="24"/>
        <v>2500</v>
      </c>
      <c r="H69" s="374">
        <f t="shared" si="25"/>
        <v>1.0400000000000062E-2</v>
      </c>
      <c r="I69" s="373"/>
      <c r="T69" s="731" t="s">
        <v>814</v>
      </c>
      <c r="U69" s="734">
        <v>3.8</v>
      </c>
      <c r="V69" s="693">
        <v>3.72</v>
      </c>
      <c r="W69" s="693"/>
      <c r="X69" s="693"/>
      <c r="Y69" s="693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3"/>
        <v>157.00000000000003</v>
      </c>
      <c r="G70" s="373">
        <f t="shared" si="24"/>
        <v>2500</v>
      </c>
      <c r="H70" s="374">
        <f t="shared" si="25"/>
        <v>6.2800000000000009E-2</v>
      </c>
      <c r="I70" s="373"/>
      <c r="T70" s="730"/>
      <c r="U70" s="734"/>
      <c r="V70" s="693"/>
      <c r="W70" s="693"/>
      <c r="X70" s="693"/>
      <c r="Y70" s="693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3"/>
        <v>46.999999999999886</v>
      </c>
      <c r="G71" s="373">
        <f t="shared" si="24"/>
        <v>2500</v>
      </c>
      <c r="H71" s="374">
        <f t="shared" si="25"/>
        <v>1.8799999999999956E-2</v>
      </c>
      <c r="I71" s="373"/>
      <c r="T71" s="730"/>
      <c r="U71" s="734"/>
      <c r="V71" s="693"/>
      <c r="W71" s="693"/>
      <c r="X71" s="693"/>
      <c r="Y71" s="693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3"/>
        <v>69.000000000000128</v>
      </c>
      <c r="G72" s="373">
        <f t="shared" si="24"/>
        <v>2500</v>
      </c>
      <c r="H72" s="374">
        <f t="shared" si="25"/>
        <v>2.7600000000000052E-2</v>
      </c>
      <c r="I72" s="373"/>
      <c r="T72" s="730"/>
      <c r="U72" s="734"/>
      <c r="V72" s="693"/>
      <c r="W72" s="693"/>
      <c r="X72" s="693"/>
      <c r="Y72" s="693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3"/>
        <v>148.00000000000006</v>
      </c>
      <c r="G73" s="373">
        <f t="shared" si="24"/>
        <v>2500</v>
      </c>
      <c r="H73" s="374">
        <f t="shared" si="25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6">C74*(E74-D74)</f>
        <v>428.00000000000011</v>
      </c>
      <c r="G74" s="373">
        <f t="shared" ref="G74:G80" si="27">D74*C74</f>
        <v>2500</v>
      </c>
      <c r="H74" s="374">
        <f t="shared" ref="H74:H80" si="28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6"/>
        <v>368</v>
      </c>
      <c r="G75" s="373">
        <f t="shared" si="27"/>
        <v>2500</v>
      </c>
      <c r="H75" s="374">
        <f t="shared" si="28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6"/>
        <v>401.00000000000017</v>
      </c>
      <c r="G76" s="373">
        <f t="shared" si="27"/>
        <v>2500</v>
      </c>
      <c r="H76" s="374">
        <f t="shared" si="28"/>
        <v>0.16040000000000007</v>
      </c>
      <c r="I76" s="373"/>
      <c r="R76" t="s">
        <v>800</v>
      </c>
      <c r="T76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6"/>
        <v>389.00000000000006</v>
      </c>
      <c r="G77" s="373">
        <f t="shared" si="27"/>
        <v>2500</v>
      </c>
      <c r="H77" s="374">
        <f t="shared" si="28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6"/>
        <v>362.99999999999989</v>
      </c>
      <c r="G78" s="373">
        <f t="shared" si="27"/>
        <v>2500</v>
      </c>
      <c r="H78" s="374">
        <f t="shared" si="28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6"/>
        <v>434</v>
      </c>
      <c r="G79" s="373">
        <f t="shared" si="27"/>
        <v>2500</v>
      </c>
      <c r="H79" s="374">
        <f t="shared" si="28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6"/>
        <v>200</v>
      </c>
      <c r="G80" s="373">
        <f t="shared" si="27"/>
        <v>2500</v>
      </c>
      <c r="H80" s="374">
        <f t="shared" si="28"/>
        <v>0.08</v>
      </c>
      <c r="I80" s="373"/>
      <c r="T80" s="696" t="s">
        <v>113</v>
      </c>
      <c r="U80" s="696" t="s">
        <v>749</v>
      </c>
      <c r="V80" s="696" t="s">
        <v>750</v>
      </c>
      <c r="W80" s="694" t="s">
        <v>743</v>
      </c>
      <c r="X80" s="694" t="s">
        <v>744</v>
      </c>
      <c r="Y80" s="696" t="s">
        <v>746</v>
      </c>
      <c r="Z80" s="696" t="s">
        <v>747</v>
      </c>
      <c r="AA80" s="694" t="s">
        <v>745</v>
      </c>
      <c r="AB80" s="695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7">
        <v>43046</v>
      </c>
      <c r="U81" s="693"/>
      <c r="V81" s="693"/>
      <c r="W81" s="692"/>
      <c r="X81" s="692"/>
      <c r="Y81" s="693"/>
      <c r="Z81" s="693"/>
      <c r="AA81" s="690"/>
      <c r="AB81" s="691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6"/>
      <c r="U82" s="693"/>
      <c r="V82" s="693"/>
      <c r="W82" s="692"/>
      <c r="X82" s="690"/>
      <c r="Y82" s="693"/>
      <c r="Z82" s="693"/>
      <c r="AA82" s="690"/>
      <c r="AB82" s="691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8"/>
      <c r="U83" s="693"/>
      <c r="V83" s="693"/>
      <c r="W83" s="690"/>
      <c r="X83" s="690"/>
      <c r="Y83" s="693"/>
      <c r="Z83" s="693"/>
      <c r="AA83" s="690"/>
      <c r="AB83" s="691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8"/>
      <c r="U84" s="693"/>
      <c r="V84" s="693"/>
      <c r="W84" s="690"/>
      <c r="X84" s="690"/>
      <c r="Y84" s="693"/>
      <c r="Z84" s="693"/>
      <c r="AA84" s="690"/>
      <c r="AB84" s="691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29">C85*(E85-D85)</f>
        <v>-9.9999999999999645</v>
      </c>
      <c r="G85" s="256">
        <f t="shared" ref="G85:G90" si="30">D85*C85</f>
        <v>1287</v>
      </c>
      <c r="H85" s="270">
        <f t="shared" ref="H85:H90" si="31">(E85-D85)/D85</f>
        <v>-7.7700077700077431E-3</v>
      </c>
      <c r="I85" s="256"/>
      <c r="T85" s="698"/>
      <c r="U85" s="693"/>
      <c r="V85" s="693"/>
      <c r="W85" s="690"/>
      <c r="X85" s="690"/>
      <c r="Y85" s="693"/>
      <c r="Z85" s="693"/>
      <c r="AA85" s="690"/>
      <c r="AB85" s="691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29"/>
        <v>-45.999999999999908</v>
      </c>
      <c r="G86" s="256">
        <f t="shared" si="30"/>
        <v>1287</v>
      </c>
      <c r="H86" s="270">
        <f t="shared" si="31"/>
        <v>-3.5742035742035674E-2</v>
      </c>
      <c r="I86" s="256"/>
      <c r="T86" s="698"/>
      <c r="U86" s="693"/>
      <c r="V86" s="693"/>
      <c r="W86" s="690"/>
      <c r="X86" s="690"/>
      <c r="Y86" s="693"/>
      <c r="Z86" s="693"/>
      <c r="AA86" s="690"/>
      <c r="AB86" s="691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29"/>
        <v>-82.000000000000028</v>
      </c>
      <c r="G87" s="256">
        <f t="shared" si="30"/>
        <v>2496</v>
      </c>
      <c r="H87" s="270">
        <f t="shared" si="31"/>
        <v>-3.2852564102564111E-2</v>
      </c>
      <c r="I87" s="256"/>
      <c r="T87" s="698"/>
      <c r="U87" s="693"/>
      <c r="V87" s="693"/>
      <c r="W87" s="690"/>
      <c r="X87" s="690"/>
      <c r="Y87" s="693"/>
      <c r="Z87" s="693"/>
      <c r="AA87" s="690"/>
      <c r="AB87" s="691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29"/>
        <v>-99.000000000000028</v>
      </c>
      <c r="G88" s="256">
        <f t="shared" si="30"/>
        <v>3720</v>
      </c>
      <c r="H88" s="270">
        <f t="shared" si="31"/>
        <v>-2.6612903225806457E-2</v>
      </c>
      <c r="I88" s="256"/>
      <c r="T88" s="698"/>
      <c r="U88" s="693"/>
      <c r="V88" s="693"/>
      <c r="W88" s="690"/>
      <c r="X88" s="690"/>
      <c r="Y88" s="693"/>
      <c r="Z88" s="693"/>
      <c r="AA88" s="690"/>
      <c r="AB88" s="691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29"/>
        <v>-121.50000000000034</v>
      </c>
      <c r="G89" s="256">
        <f t="shared" si="30"/>
        <v>3720</v>
      </c>
      <c r="H89" s="270">
        <f t="shared" si="31"/>
        <v>-3.2661290322580736E-2</v>
      </c>
      <c r="I89" s="256"/>
      <c r="T89" s="698"/>
      <c r="U89" s="693"/>
      <c r="V89" s="693"/>
      <c r="W89" s="690"/>
      <c r="X89" s="690"/>
      <c r="Y89" s="693"/>
      <c r="Z89" s="693"/>
      <c r="AA89" s="690"/>
      <c r="AB89" s="691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29"/>
        <v>-50.999999999999979</v>
      </c>
      <c r="G90" s="256">
        <f t="shared" si="30"/>
        <v>3720</v>
      </c>
      <c r="H90" s="270">
        <f t="shared" si="31"/>
        <v>-1.3709677419354832E-2</v>
      </c>
      <c r="I90" s="256"/>
      <c r="T90" s="698"/>
      <c r="U90" s="693"/>
      <c r="V90" s="693"/>
      <c r="W90" s="690"/>
      <c r="X90" s="690"/>
      <c r="Y90" s="693"/>
      <c r="Z90" s="693"/>
      <c r="AA90" s="690"/>
      <c r="AB90" s="691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2">C91*(E91-D91)</f>
        <v>13.499999999999979</v>
      </c>
      <c r="G91" s="256">
        <f t="shared" ref="G91:G102" si="33">D91*C91</f>
        <v>3720</v>
      </c>
      <c r="H91" s="270">
        <f t="shared" ref="H91:H102" si="34">(E91-D91)/D91</f>
        <v>3.6290322580645102E-3</v>
      </c>
      <c r="I91" s="256"/>
      <c r="T91" s="698"/>
      <c r="U91" s="693"/>
      <c r="V91" s="693"/>
      <c r="W91" s="690"/>
      <c r="X91" s="690"/>
      <c r="Y91" s="693"/>
      <c r="Z91" s="693"/>
      <c r="AA91" s="690"/>
      <c r="AB91" s="691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2"/>
        <v>40.499999999999936</v>
      </c>
      <c r="G92" s="256">
        <f t="shared" si="33"/>
        <v>3720</v>
      </c>
      <c r="H92" s="270">
        <f t="shared" si="34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2"/>
        <v>7.5000000000001066</v>
      </c>
      <c r="G93" s="256">
        <f t="shared" si="33"/>
        <v>3720</v>
      </c>
      <c r="H93" s="270">
        <f t="shared" si="34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2"/>
        <v>-33.000000000000362</v>
      </c>
      <c r="G94" s="256">
        <f t="shared" si="33"/>
        <v>3720</v>
      </c>
      <c r="H94" s="270">
        <f t="shared" si="34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2"/>
        <v>-211.50000000000003</v>
      </c>
      <c r="G95" s="256">
        <f t="shared" si="33"/>
        <v>3720</v>
      </c>
      <c r="H95" s="270">
        <f t="shared" si="34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2"/>
        <v>-144.00000000000011</v>
      </c>
      <c r="G96" s="256">
        <f t="shared" si="33"/>
        <v>3720</v>
      </c>
      <c r="H96" s="270">
        <f t="shared" si="34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2"/>
        <v>-73.500000000000298</v>
      </c>
      <c r="G97" s="256">
        <f t="shared" si="33"/>
        <v>3720</v>
      </c>
      <c r="H97" s="270">
        <f t="shared" si="34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2"/>
        <v>-104.53499999999991</v>
      </c>
      <c r="G98" s="256">
        <f t="shared" si="33"/>
        <v>3694.0349999999999</v>
      </c>
      <c r="H98" s="270">
        <f t="shared" si="34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2"/>
        <v>-164.53499999999968</v>
      </c>
      <c r="G99" s="256">
        <f t="shared" si="33"/>
        <v>3694.0349999999999</v>
      </c>
      <c r="H99" s="270">
        <f t="shared" si="34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2"/>
        <v>8.2949999999998525</v>
      </c>
      <c r="G100" s="256">
        <f t="shared" si="33"/>
        <v>3639.7050000000004</v>
      </c>
      <c r="H100" s="270">
        <f t="shared" si="34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2"/>
        <v>69.794999999999874</v>
      </c>
      <c r="G101" s="256">
        <f t="shared" si="33"/>
        <v>3639.7050000000004</v>
      </c>
      <c r="H101" s="270">
        <f t="shared" si="34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2"/>
        <v>589.25999999999976</v>
      </c>
      <c r="G102" s="256">
        <f t="shared" si="33"/>
        <v>2250.7400000000002</v>
      </c>
      <c r="H102" s="270">
        <f t="shared" si="34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79.424999999999997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77.64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7764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7942.5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-178.5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-178.5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-2.2474032105760152E-2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7942.5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85.404000000000011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84.627600000000001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83.851200000000006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83.07480000000001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82.298400000000001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81.522000000000006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80.74560000000001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79.969200000000001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79.192800000000005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78.416399999999996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77.64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76.863600000000005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76.087199999999996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75.3108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74.534399999999991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73.757999999999996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72.9816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72.205200000000005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71.42880000000001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70.6524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69.876000000000005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4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4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4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4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4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6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4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6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4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6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6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6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6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6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6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6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6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6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6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6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6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6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7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7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7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8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8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8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8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5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5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5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5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7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56.35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6762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1974.5800000000017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370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5.7884856070087608E-2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61.985000000000007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61.421500000000009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60.858000000000004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60.294500000000006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59.731000000000002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59.167500000000004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58.604000000000006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58.040500000000002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57.477000000000004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56.913499999999999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56.35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55.786500000000004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55.222999999999999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54.659500000000001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54.095999999999997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53.532499999999999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52.969000000000001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52.405500000000004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51.842000000000006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51.278500000000001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50.715000000000003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5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1">
      <formula>Q8&gt;0</formula>
    </cfRule>
    <cfRule type="expression" dxfId="553" priority="52">
      <formula>Q8&lt;0</formula>
    </cfRule>
  </conditionalFormatting>
  <conditionalFormatting sqref="Q7">
    <cfRule type="expression" dxfId="552" priority="53">
      <formula>Q7&gt;0</formula>
    </cfRule>
    <cfRule type="expression" dxfId="551" priority="54">
      <formula>Q7&lt;0</formula>
    </cfRule>
  </conditionalFormatting>
  <conditionalFormatting sqref="M50">
    <cfRule type="expression" dxfId="550" priority="41">
      <formula>M50&gt;0</formula>
    </cfRule>
    <cfRule type="expression" dxfId="549" priority="42">
      <formula>M50&lt;0</formula>
    </cfRule>
  </conditionalFormatting>
  <conditionalFormatting sqref="M50">
    <cfRule type="expression" dxfId="548" priority="43">
      <formula>M50&gt;0</formula>
    </cfRule>
    <cfRule type="expression" dxfId="547" priority="44">
      <formula>M50&lt;0</formula>
    </cfRule>
  </conditionalFormatting>
  <conditionalFormatting sqref="F24:F26">
    <cfRule type="expression" dxfId="546" priority="29">
      <formula>F24&gt;0</formula>
    </cfRule>
    <cfRule type="expression" dxfId="545" priority="30">
      <formula>F24&lt;0</formula>
    </cfRule>
  </conditionalFormatting>
  <conditionalFormatting sqref="F24:F26">
    <cfRule type="expression" dxfId="544" priority="31">
      <formula>F24&gt;0</formula>
    </cfRule>
    <cfRule type="expression" dxfId="543" priority="32">
      <formula>F24&lt;0</formula>
    </cfRule>
  </conditionalFormatting>
  <conditionalFormatting sqref="H24:H26">
    <cfRule type="expression" dxfId="542" priority="27">
      <formula>H24&gt;0</formula>
    </cfRule>
    <cfRule type="expression" dxfId="541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40" priority="66">
      <formula>F22&gt;0</formula>
    </cfRule>
    <cfRule type="expression" dxfId="53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8" priority="53">
      <formula>F41&gt;0</formula>
    </cfRule>
    <cfRule type="expression" dxfId="537" priority="54">
      <formula>F41&lt;0</formula>
    </cfRule>
  </conditionalFormatting>
  <conditionalFormatting sqref="F41">
    <cfRule type="expression" dxfId="536" priority="57">
      <formula>F41&gt;0</formula>
    </cfRule>
    <cfRule type="expression" dxfId="535" priority="58">
      <formula>F41&lt;0</formula>
    </cfRule>
  </conditionalFormatting>
  <conditionalFormatting sqref="H41">
    <cfRule type="expression" dxfId="534" priority="35">
      <formula>H41&gt;0</formula>
    </cfRule>
    <cfRule type="expression" dxfId="533" priority="36">
      <formula>H41&lt;0</formula>
    </cfRule>
  </conditionalFormatting>
  <conditionalFormatting sqref="F89:F95">
    <cfRule type="expression" dxfId="532" priority="29">
      <formula>F89&gt;0</formula>
    </cfRule>
    <cfRule type="expression" dxfId="531" priority="30">
      <formula>F89&lt;0</formula>
    </cfRule>
  </conditionalFormatting>
  <conditionalFormatting sqref="F96:F110">
    <cfRule type="expression" dxfId="530" priority="25">
      <formula>F96&gt;0</formula>
    </cfRule>
    <cfRule type="expression" dxfId="529" priority="26">
      <formula>F96&lt;0</formula>
    </cfRule>
  </conditionalFormatting>
  <conditionalFormatting sqref="F96:F110">
    <cfRule type="expression" dxfId="528" priority="27">
      <formula>F96&gt;0</formula>
    </cfRule>
    <cfRule type="expression" dxfId="527" priority="28">
      <formula>F96&lt;0</formula>
    </cfRule>
  </conditionalFormatting>
  <conditionalFormatting sqref="H89:H100">
    <cfRule type="expression" dxfId="526" priority="23">
      <formula>H89&gt;0</formula>
    </cfRule>
    <cfRule type="expression" dxfId="525" priority="24">
      <formula>H89&lt;0</formula>
    </cfRule>
  </conditionalFormatting>
  <conditionalFormatting sqref="H101">
    <cfRule type="expression" dxfId="524" priority="21">
      <formula>H101&gt;0</formula>
    </cfRule>
    <cfRule type="expression" dxfId="523" priority="22">
      <formula>H101&lt;0</formula>
    </cfRule>
  </conditionalFormatting>
  <conditionalFormatting sqref="F111:F116">
    <cfRule type="expression" dxfId="522" priority="19">
      <formula>F111&gt;0</formula>
    </cfRule>
    <cfRule type="expression" dxfId="521" priority="20">
      <formula>F111&lt;0</formula>
    </cfRule>
  </conditionalFormatting>
  <conditionalFormatting sqref="H103:H116">
    <cfRule type="expression" dxfId="520" priority="17">
      <formula>H103&gt;0</formula>
    </cfRule>
    <cfRule type="expression" dxfId="519" priority="18">
      <formula>H103&lt;0</formula>
    </cfRule>
  </conditionalFormatting>
  <conditionalFormatting sqref="H102">
    <cfRule type="expression" dxfId="518" priority="15">
      <formula>H102&gt;0</formula>
    </cfRule>
    <cfRule type="expression" dxfId="517" priority="16">
      <formula>H102&lt;0</formula>
    </cfRule>
  </conditionalFormatting>
  <conditionalFormatting sqref="M42">
    <cfRule type="expression" dxfId="516" priority="13">
      <formula>M42&gt;0</formula>
    </cfRule>
    <cfRule type="expression" dxfId="515" priority="14">
      <formula>M42&lt;0</formula>
    </cfRule>
  </conditionalFormatting>
  <conditionalFormatting sqref="Q7">
    <cfRule type="expression" dxfId="514" priority="9">
      <formula>Q7&gt;0</formula>
    </cfRule>
    <cfRule type="expression" dxfId="513" priority="10">
      <formula>Q7&lt;0</formula>
    </cfRule>
  </conditionalFormatting>
  <conditionalFormatting sqref="Q8">
    <cfRule type="expression" dxfId="512" priority="7">
      <formula>Q8&gt;0</formula>
    </cfRule>
    <cfRule type="expression" dxfId="511" priority="8">
      <formula>Q8&lt;0</formula>
    </cfRule>
  </conditionalFormatting>
  <conditionalFormatting sqref="F117:F130 H117:H130">
    <cfRule type="expression" dxfId="510" priority="1">
      <formula>F117&gt;0</formula>
    </cfRule>
    <cfRule type="expression" dxfId="50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3" t="s">
        <v>78</v>
      </c>
      <c r="P28" s="683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3" t="s">
        <v>1</v>
      </c>
      <c r="B43" s="722" t="s">
        <v>2</v>
      </c>
      <c r="C43" s="703" t="s">
        <v>4</v>
      </c>
      <c r="D43" s="704" t="s">
        <v>5</v>
      </c>
      <c r="E43" s="704" t="s">
        <v>94</v>
      </c>
      <c r="F43" s="704" t="s">
        <v>60</v>
      </c>
      <c r="G43" s="703" t="s">
        <v>3</v>
      </c>
      <c r="H43" s="703" t="s">
        <v>6</v>
      </c>
      <c r="I43" s="704" t="s">
        <v>7</v>
      </c>
      <c r="J43" s="704" t="s">
        <v>95</v>
      </c>
      <c r="K43" s="704" t="s">
        <v>61</v>
      </c>
      <c r="L43" s="703" t="s">
        <v>37</v>
      </c>
      <c r="M43" s="703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5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6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7" t="s">
        <v>81</v>
      </c>
      <c r="B80" s="723"/>
      <c r="C80" s="708">
        <f>SUM(C44:C79)</f>
        <v>2220</v>
      </c>
      <c r="D80" s="709"/>
      <c r="E80" s="709"/>
      <c r="F80" s="709">
        <f>SUM(F44:F79)</f>
        <v>59686.19</v>
      </c>
      <c r="G80" s="708"/>
      <c r="H80" s="710">
        <f>SUM(H44:H79)</f>
        <v>2220</v>
      </c>
      <c r="I80" s="709"/>
      <c r="J80" s="709"/>
      <c r="K80" s="709">
        <f>SUM(K44:K79)</f>
        <v>63691.15</v>
      </c>
      <c r="L80" s="708"/>
      <c r="M80" s="709">
        <f>SUM(M44:M79)</f>
        <v>372</v>
      </c>
    </row>
    <row r="81" spans="1:13" ht="15.75" thickBot="1" x14ac:dyDescent="0.3">
      <c r="A81" s="711" t="s">
        <v>195</v>
      </c>
      <c r="B81" s="724"/>
      <c r="C81" s="712">
        <f>SumByColor($A$19,C44:C79)</f>
        <v>50</v>
      </c>
      <c r="D81" s="712"/>
      <c r="E81" s="712"/>
      <c r="F81" s="713">
        <f>SumByColor($A$19,F44:F79)</f>
        <v>1535</v>
      </c>
      <c r="G81" s="712"/>
      <c r="H81" s="712">
        <f>SumByColor($A$19,H44:H79)</f>
        <v>50</v>
      </c>
      <c r="I81" s="712"/>
      <c r="J81" s="712"/>
      <c r="K81" s="713">
        <f>SumByColor($A$19,K44:K79)</f>
        <v>1634</v>
      </c>
      <c r="L81" s="712"/>
      <c r="M81" s="713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8" priority="84">
      <formula>F7&gt;0</formula>
    </cfRule>
    <cfRule type="expression" dxfId="507" priority="85">
      <formula>F7&lt;0</formula>
    </cfRule>
  </conditionalFormatting>
  <conditionalFormatting sqref="Q8">
    <cfRule type="expression" dxfId="506" priority="82">
      <formula>Q8&gt;0</formula>
    </cfRule>
    <cfRule type="expression" dxfId="505" priority="83">
      <formula>Q8&lt;0</formula>
    </cfRule>
  </conditionalFormatting>
  <conditionalFormatting sqref="F29:F36">
    <cfRule type="expression" dxfId="504" priority="62">
      <formula>F29&gt;0</formula>
    </cfRule>
    <cfRule type="expression" dxfId="503" priority="63">
      <formula>F29&lt;0</formula>
    </cfRule>
  </conditionalFormatting>
  <conditionalFormatting sqref="J32:J38">
    <cfRule type="expression" dxfId="502" priority="57">
      <formula>J32&gt;0</formula>
    </cfRule>
    <cfRule type="expression" dxfId="501" priority="58">
      <formula>J32&lt;0</formula>
    </cfRule>
  </conditionalFormatting>
  <conditionalFormatting sqref="M42">
    <cfRule type="expression" dxfId="500" priority="55">
      <formula>M42&gt;0</formula>
    </cfRule>
    <cfRule type="expression" dxfId="499" priority="56">
      <formula>M42&lt;0</formula>
    </cfRule>
  </conditionalFormatting>
  <conditionalFormatting sqref="F98:F134 H98:H134 H137:H142 F137:F142 F144:F153 H144:H153">
    <cfRule type="expression" dxfId="498" priority="53">
      <formula>F98&gt;0</formula>
    </cfRule>
    <cfRule type="expression" dxfId="497" priority="54">
      <formula>F98&lt;0</formula>
    </cfRule>
  </conditionalFormatting>
  <conditionalFormatting sqref="F90:F97">
    <cfRule type="expression" dxfId="496" priority="51">
      <formula>F90&gt;0</formula>
    </cfRule>
    <cfRule type="expression" dxfId="495" priority="52">
      <formula>F90&lt;0</formula>
    </cfRule>
  </conditionalFormatting>
  <conditionalFormatting sqref="H90:H97">
    <cfRule type="expression" dxfId="494" priority="49">
      <formula>H90&gt;0</formula>
    </cfRule>
    <cfRule type="expression" dxfId="493" priority="50">
      <formula>H90&lt;0</formula>
    </cfRule>
  </conditionalFormatting>
  <conditionalFormatting sqref="F135:F136 H135:H136">
    <cfRule type="expression" dxfId="492" priority="47">
      <formula>F135&gt;0</formula>
    </cfRule>
    <cfRule type="expression" dxfId="491" priority="48">
      <formula>F135&lt;0</formula>
    </cfRule>
  </conditionalFormatting>
  <conditionalFormatting sqref="H143 F143">
    <cfRule type="expression" dxfId="490" priority="45">
      <formula>F143&gt;0</formula>
    </cfRule>
    <cfRule type="expression" dxfId="489" priority="46">
      <formula>F143&lt;0</formula>
    </cfRule>
  </conditionalFormatting>
  <conditionalFormatting sqref="F154:F161">
    <cfRule type="expression" dxfId="488" priority="31">
      <formula>F154&gt;0</formula>
    </cfRule>
    <cfRule type="expression" dxfId="487" priority="32">
      <formula>F154&lt;0</formula>
    </cfRule>
  </conditionalFormatting>
  <conditionalFormatting sqref="H154:H161">
    <cfRule type="expression" dxfId="486" priority="29">
      <formula>H154&gt;0</formula>
    </cfRule>
    <cfRule type="expression" dxfId="485" priority="30">
      <formula>H154&lt;0</formula>
    </cfRule>
  </conditionalFormatting>
  <conditionalFormatting sqref="Q10">
    <cfRule type="expression" dxfId="484" priority="27">
      <formula>Q10&gt;0</formula>
    </cfRule>
    <cfRule type="expression" dxfId="483" priority="28">
      <formula>Q10&lt;0</formula>
    </cfRule>
  </conditionalFormatting>
  <conditionalFormatting sqref="F37:F38">
    <cfRule type="expression" dxfId="482" priority="25">
      <formula>F37&gt;0</formula>
    </cfRule>
    <cfRule type="expression" dxfId="481" priority="26">
      <formula>F37&lt;0</formula>
    </cfRule>
  </conditionalFormatting>
  <conditionalFormatting sqref="H37:H38">
    <cfRule type="expression" dxfId="480" priority="23">
      <formula>H37&gt;0</formula>
    </cfRule>
    <cfRule type="expression" dxfId="479" priority="24">
      <formula>H37&lt;0</formula>
    </cfRule>
  </conditionalFormatting>
  <conditionalFormatting sqref="F167">
    <cfRule type="expression" dxfId="478" priority="21">
      <formula>F167&gt;0</formula>
    </cfRule>
    <cfRule type="expression" dxfId="477" priority="22">
      <formula>F167&lt;0</formula>
    </cfRule>
  </conditionalFormatting>
  <conditionalFormatting sqref="F168:F179">
    <cfRule type="expression" dxfId="476" priority="19">
      <formula>F168&gt;0</formula>
    </cfRule>
    <cfRule type="expression" dxfId="475" priority="20">
      <formula>F168&lt;0</formula>
    </cfRule>
  </conditionalFormatting>
  <conditionalFormatting sqref="H167:H179">
    <cfRule type="expression" dxfId="474" priority="17">
      <formula>H167&gt;0</formula>
    </cfRule>
    <cfRule type="expression" dxfId="473" priority="18">
      <formula>H167&lt;0</formula>
    </cfRule>
  </conditionalFormatting>
  <conditionalFormatting sqref="J175:J197 J201">
    <cfRule type="expression" dxfId="472" priority="15">
      <formula>J175&gt;0</formula>
    </cfRule>
    <cfRule type="expression" dxfId="471" priority="16">
      <formula>J175&lt;0</formula>
    </cfRule>
  </conditionalFormatting>
  <conditionalFormatting sqref="F180:F197 F201">
    <cfRule type="expression" dxfId="470" priority="13">
      <formula>F180&gt;0</formula>
    </cfRule>
    <cfRule type="expression" dxfId="469" priority="14">
      <formula>F180&lt;0</formula>
    </cfRule>
  </conditionalFormatting>
  <conditionalFormatting sqref="H180:H197 H201">
    <cfRule type="expression" dxfId="468" priority="11">
      <formula>H180&gt;0</formula>
    </cfRule>
    <cfRule type="expression" dxfId="467" priority="12">
      <formula>H180&lt;0</formula>
    </cfRule>
  </conditionalFormatting>
  <conditionalFormatting sqref="I32:J35">
    <cfRule type="expression" dxfId="466" priority="9">
      <formula>I32&gt;0</formula>
    </cfRule>
    <cfRule type="expression" dxfId="465" priority="10">
      <formula>I32&lt;0</formula>
    </cfRule>
  </conditionalFormatting>
  <conditionalFormatting sqref="F198:F200">
    <cfRule type="expression" dxfId="464" priority="7">
      <formula>F198&gt;0</formula>
    </cfRule>
    <cfRule type="expression" dxfId="463" priority="8">
      <formula>F198&lt;0</formula>
    </cfRule>
  </conditionalFormatting>
  <conditionalFormatting sqref="H198:H200">
    <cfRule type="expression" dxfId="462" priority="5">
      <formula>H198&gt;0</formula>
    </cfRule>
    <cfRule type="expression" dxfId="461" priority="6">
      <formula>H198&lt;0</formula>
    </cfRule>
  </conditionalFormatting>
  <conditionalFormatting sqref="J198:J200">
    <cfRule type="expression" dxfId="460" priority="3">
      <formula>J198&gt;0</formula>
    </cfRule>
    <cfRule type="expression" dxfId="459" priority="4">
      <formula>J198&lt;0</formula>
    </cfRule>
  </conditionalFormatting>
  <conditionalFormatting sqref="F202:F211 H202:H211 J202:J211">
    <cfRule type="expression" dxfId="458" priority="1">
      <formula>F202&gt;0</formula>
    </cfRule>
    <cfRule type="expression" dxfId="45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2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59.36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2968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1347.5099999999984</v>
      </c>
      <c r="R7" s="29">
        <v>43045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124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4.360056258790436E-2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6" t="s">
        <v>113</v>
      </c>
      <c r="P15" s="696" t="s">
        <v>749</v>
      </c>
      <c r="Q15" s="696" t="s">
        <v>750</v>
      </c>
      <c r="R15" s="694" t="s">
        <v>743</v>
      </c>
      <c r="S15" s="694" t="s">
        <v>744</v>
      </c>
      <c r="T15" s="696" t="s">
        <v>746</v>
      </c>
      <c r="U15" s="696" t="s">
        <v>747</v>
      </c>
      <c r="V15" s="694" t="s">
        <v>745</v>
      </c>
      <c r="W15" s="695" t="s">
        <v>748</v>
      </c>
    </row>
    <row r="16" spans="1:23" x14ac:dyDescent="0.25">
      <c r="G16" s="29"/>
      <c r="H16" s="70"/>
      <c r="O16" s="697">
        <v>42963</v>
      </c>
      <c r="P16" s="693" t="s">
        <v>751</v>
      </c>
      <c r="Q16" s="693"/>
      <c r="R16" s="692">
        <v>1.18</v>
      </c>
      <c r="S16" s="692">
        <v>1.23</v>
      </c>
      <c r="T16" s="693">
        <v>16.28</v>
      </c>
      <c r="U16" s="693">
        <v>16.399999999999999</v>
      </c>
      <c r="V16" s="690" t="s">
        <v>755</v>
      </c>
      <c r="W16" s="691"/>
    </row>
    <row r="17" spans="1:23" x14ac:dyDescent="0.25">
      <c r="G17" s="29"/>
      <c r="O17" s="699"/>
      <c r="P17" s="693"/>
      <c r="Q17" s="693"/>
      <c r="R17" s="692"/>
      <c r="S17" s="690"/>
      <c r="T17" s="693"/>
      <c r="U17" s="693"/>
      <c r="V17" s="690"/>
      <c r="W17" s="691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8"/>
      <c r="P18" s="693"/>
      <c r="Q18" s="693"/>
      <c r="R18" s="690"/>
      <c r="S18" s="690"/>
      <c r="T18" s="693"/>
      <c r="U18" s="693"/>
      <c r="V18" s="690"/>
      <c r="W18" s="691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8"/>
      <c r="P26" s="693"/>
      <c r="Q26" s="693"/>
      <c r="R26" s="690"/>
      <c r="S26" s="690"/>
      <c r="T26" s="693"/>
      <c r="U26" s="693"/>
      <c r="V26" s="690"/>
      <c r="W26" s="691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65.296000000000006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64.702399999999997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64.108800000000002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63.5152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62.921600000000005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62.328000000000003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61.734400000000001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61.140799999999999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60.547200000000004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59.953600000000002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59.36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58.766399999999997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58.172799999999995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57.5792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56.985599999999998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56.391999999999996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55.798399999999994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55.204800000000006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54.611200000000004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54.017600000000002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53.423999999999999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1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1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1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1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1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1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1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1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1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1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1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1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1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1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1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1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1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1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1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1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1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1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1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1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1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6" priority="62">
      <formula>Q7&gt;0</formula>
    </cfRule>
    <cfRule type="expression" dxfId="455" priority="63">
      <formula>Q7&lt;0</formula>
    </cfRule>
  </conditionalFormatting>
  <conditionalFormatting sqref="Q8">
    <cfRule type="expression" dxfId="454" priority="60">
      <formula>Q8&gt;0</formula>
    </cfRule>
    <cfRule type="expression" dxfId="453" priority="61">
      <formula>Q8&lt;0</formula>
    </cfRule>
  </conditionalFormatting>
  <conditionalFormatting sqref="F26:F43">
    <cfRule type="expression" dxfId="452" priority="44">
      <formula>F26&gt;0</formula>
    </cfRule>
    <cfRule type="expression" dxfId="451" priority="45">
      <formula>F26&lt;0</formula>
    </cfRule>
  </conditionalFormatting>
  <conditionalFormatting sqref="H45 H47:H48 H50:H51 H53 H26:H43">
    <cfRule type="expression" dxfId="450" priority="42">
      <formula>H26&gt;0</formula>
    </cfRule>
    <cfRule type="expression" dxfId="449" priority="43">
      <formula>H26&lt;0</formula>
    </cfRule>
  </conditionalFormatting>
  <conditionalFormatting sqref="J29">
    <cfRule type="expression" dxfId="448" priority="40">
      <formula>J29&gt;0</formula>
    </cfRule>
    <cfRule type="expression" dxfId="447" priority="41">
      <formula>J29&lt;0</formula>
    </cfRule>
  </conditionalFormatting>
  <conditionalFormatting sqref="J30:J35">
    <cfRule type="expression" dxfId="446" priority="38">
      <formula>J30&gt;0</formula>
    </cfRule>
    <cfRule type="expression" dxfId="445" priority="39">
      <formula>J30&lt;0</formula>
    </cfRule>
  </conditionalFormatting>
  <conditionalFormatting sqref="J36:J37">
    <cfRule type="expression" dxfId="444" priority="36">
      <formula>J36&gt;0</formula>
    </cfRule>
    <cfRule type="expression" dxfId="443" priority="37">
      <formula>J36&lt;0</formula>
    </cfRule>
  </conditionalFormatting>
  <conditionalFormatting sqref="J38:J45 J48 J51">
    <cfRule type="expression" dxfId="442" priority="34">
      <formula>J38&gt;0</formula>
    </cfRule>
    <cfRule type="expression" dxfId="441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0" priority="31">
      <formula>M59&gt;0</formula>
    </cfRule>
    <cfRule type="expression" dxfId="439" priority="32">
      <formula>M59&lt;0</formula>
    </cfRule>
  </conditionalFormatting>
  <conditionalFormatting sqref="Q10">
    <cfRule type="expression" dxfId="438" priority="29">
      <formula>Q10&gt;0</formula>
    </cfRule>
    <cfRule type="expression" dxfId="437" priority="30">
      <formula>Q10&lt;0</formula>
    </cfRule>
  </conditionalFormatting>
  <conditionalFormatting sqref="F84:F103">
    <cfRule type="expression" dxfId="436" priority="27">
      <formula>F84&gt;0</formula>
    </cfRule>
    <cfRule type="expression" dxfId="435" priority="28">
      <formula>F84&lt;0</formula>
    </cfRule>
  </conditionalFormatting>
  <conditionalFormatting sqref="H107:H108 H110:H111 H113 H84:H103">
    <cfRule type="expression" dxfId="434" priority="25">
      <formula>H84&gt;0</formula>
    </cfRule>
    <cfRule type="expression" dxfId="433" priority="26">
      <formula>H84&lt;0</formula>
    </cfRule>
  </conditionalFormatting>
  <conditionalFormatting sqref="J89">
    <cfRule type="expression" dxfId="432" priority="23">
      <formula>J89&gt;0</formula>
    </cfRule>
    <cfRule type="expression" dxfId="431" priority="24">
      <formula>J89&lt;0</formula>
    </cfRule>
  </conditionalFormatting>
  <conditionalFormatting sqref="J90:J95">
    <cfRule type="expression" dxfId="430" priority="21">
      <formula>J90&gt;0</formula>
    </cfRule>
    <cfRule type="expression" dxfId="429" priority="22">
      <formula>J90&lt;0</formula>
    </cfRule>
  </conditionalFormatting>
  <conditionalFormatting sqref="J96:J97">
    <cfRule type="expression" dxfId="428" priority="19">
      <formula>J96&gt;0</formula>
    </cfRule>
    <cfRule type="expression" dxfId="427" priority="20">
      <formula>J96&lt;0</formula>
    </cfRule>
  </conditionalFormatting>
  <conditionalFormatting sqref="J98:J104 J108 J111">
    <cfRule type="expression" dxfId="426" priority="17">
      <formula>J98&gt;0</formula>
    </cfRule>
    <cfRule type="expression" dxfId="425" priority="18">
      <formula>J98&lt;0</formula>
    </cfRule>
  </conditionalFormatting>
  <conditionalFormatting sqref="J25">
    <cfRule type="expression" dxfId="424" priority="13">
      <formula>J25&gt;0</formula>
    </cfRule>
    <cfRule type="expression" dxfId="423" priority="14">
      <formula>J25&lt;0</formula>
    </cfRule>
  </conditionalFormatting>
  <conditionalFormatting sqref="F105:F106">
    <cfRule type="expression" dxfId="422" priority="11">
      <formula>F105&gt;0</formula>
    </cfRule>
    <cfRule type="expression" dxfId="421" priority="12">
      <formula>F105&lt;0</formula>
    </cfRule>
  </conditionalFormatting>
  <conditionalFormatting sqref="H105:H106">
    <cfRule type="expression" dxfId="420" priority="9">
      <formula>H105&gt;0</formula>
    </cfRule>
    <cfRule type="expression" dxfId="419" priority="10">
      <formula>H105&lt;0</formula>
    </cfRule>
  </conditionalFormatting>
  <conditionalFormatting sqref="J105">
    <cfRule type="expression" dxfId="418" priority="7">
      <formula>J105&gt;0</formula>
    </cfRule>
    <cfRule type="expression" dxfId="417" priority="8">
      <formula>J105&lt;0</formula>
    </cfRule>
  </conditionalFormatting>
  <conditionalFormatting sqref="J106">
    <cfRule type="expression" dxfId="416" priority="5">
      <formula>J106&gt;0</formula>
    </cfRule>
    <cfRule type="expression" dxfId="415" priority="6">
      <formula>J106&lt;0</formula>
    </cfRule>
  </conditionalFormatting>
  <conditionalFormatting sqref="F24:F25">
    <cfRule type="expression" dxfId="414" priority="3">
      <formula>F24&gt;0</formula>
    </cfRule>
    <cfRule type="expression" dxfId="413" priority="4">
      <formula>F24&lt;0</formula>
    </cfRule>
  </conditionalFormatting>
  <conditionalFormatting sqref="H24:H25">
    <cfRule type="expression" dxfId="412" priority="1">
      <formula>H24&gt;0</formula>
    </cfRule>
    <cfRule type="expression" dxfId="411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280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39.311071428571431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7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30.77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87">
        <v>43041</v>
      </c>
      <c r="C5" s="4">
        <v>100</v>
      </c>
      <c r="D5" s="3">
        <v>33.58</v>
      </c>
      <c r="E5" s="3">
        <v>0</v>
      </c>
      <c r="F5" s="3">
        <f>C5*D5</f>
        <v>3358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8615.6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11007.1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-2316.48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-2391.5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-0.21726885373985882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280</v>
      </c>
      <c r="D18" s="37"/>
      <c r="E18" s="37"/>
      <c r="F18" s="37">
        <f>SUM(F2:F17)</f>
        <v>11007.1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>
        <v>43042</v>
      </c>
      <c r="C25" s="10">
        <v>280</v>
      </c>
      <c r="D25" s="39">
        <v>39.311100000000003</v>
      </c>
      <c r="E25" s="39">
        <v>30.77</v>
      </c>
      <c r="F25" s="39">
        <f>C25*(E25-D25)</f>
        <v>-2391.5080000000012</v>
      </c>
      <c r="G25" s="39">
        <f>D25*C25</f>
        <v>11007.108</v>
      </c>
      <c r="H25" s="228">
        <f>(E25-D25)/D25</f>
        <v>-0.21726942263126708</v>
      </c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33.847000000000001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2">O44*$Q$4</f>
        <v>33.539300000000004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2"/>
        <v>33.2316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2"/>
        <v>32.923900000000003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2"/>
        <v>32.616199999999999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2"/>
        <v>32.308500000000002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2"/>
        <v>32.000799999999998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31.693100000000001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31.385400000000001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31.0777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2"/>
        <v>30.77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2"/>
        <v>30.462299999999999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2"/>
        <v>30.154599999999999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2"/>
        <v>29.846899999999998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3">C57*(E57-D57)</f>
        <v>-94.799999999999898</v>
      </c>
      <c r="G57" s="256">
        <f t="shared" ref="G57:G63" si="4">D57*C57</f>
        <v>2401.8000000000002</v>
      </c>
      <c r="H57" s="270">
        <f t="shared" ref="H57:H63" si="5">(E57-D57)/D57</f>
        <v>-3.9470397202098384E-2</v>
      </c>
      <c r="I57" s="270"/>
      <c r="O57" s="81">
        <v>0.96</v>
      </c>
      <c r="P57" s="81">
        <f t="shared" si="2"/>
        <v>29.539199999999997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3"/>
        <v>-86.100000000000136</v>
      </c>
      <c r="G58" s="256">
        <f t="shared" si="4"/>
        <v>1239.3000000000002</v>
      </c>
      <c r="H58" s="268">
        <f t="shared" si="5"/>
        <v>-6.9474703461631676E-2</v>
      </c>
      <c r="I58" s="268"/>
      <c r="O58" s="81">
        <v>0.95</v>
      </c>
      <c r="P58" s="81">
        <f t="shared" si="2"/>
        <v>29.231499999999997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3"/>
        <v>-54.000000000000128</v>
      </c>
      <c r="G59" s="256">
        <f t="shared" si="4"/>
        <v>1239.3000000000002</v>
      </c>
      <c r="H59" s="268">
        <f t="shared" si="5"/>
        <v>-4.3572984749455437E-2</v>
      </c>
      <c r="I59" s="268"/>
      <c r="O59" s="81">
        <v>0.94</v>
      </c>
      <c r="P59" s="81">
        <f t="shared" si="2"/>
        <v>28.923799999999996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3"/>
        <v>-29.849999999999923</v>
      </c>
      <c r="G60" s="256">
        <f t="shared" si="4"/>
        <v>1239.1500000000001</v>
      </c>
      <c r="H60" s="268">
        <f t="shared" si="5"/>
        <v>-2.4089093330105251E-2</v>
      </c>
      <c r="I60" s="268"/>
      <c r="O60" s="81">
        <v>0.93</v>
      </c>
      <c r="P60" s="81">
        <f t="shared" si="2"/>
        <v>28.616099999999999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3"/>
        <v>-9.7500000000000853</v>
      </c>
      <c r="G61" s="256">
        <f t="shared" si="4"/>
        <v>1239.1500000000001</v>
      </c>
      <c r="H61" s="268">
        <f t="shared" si="5"/>
        <v>-7.8682968163661261E-3</v>
      </c>
      <c r="I61" s="268"/>
      <c r="O61" s="81">
        <v>0.92</v>
      </c>
      <c r="P61" s="81">
        <f t="shared" si="2"/>
        <v>28.308400000000002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3"/>
        <v>-51.449999999999889</v>
      </c>
      <c r="G62" s="256">
        <f t="shared" si="4"/>
        <v>1239.1500000000001</v>
      </c>
      <c r="H62" s="268">
        <f t="shared" si="5"/>
        <v>-4.1520397046362338E-2</v>
      </c>
      <c r="I62" s="268"/>
      <c r="O62" s="81">
        <v>0.91</v>
      </c>
      <c r="P62" s="81">
        <f t="shared" si="2"/>
        <v>28.000700000000002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3"/>
        <v>1.9499999999999318</v>
      </c>
      <c r="G63" s="256">
        <f t="shared" si="4"/>
        <v>1239.1500000000001</v>
      </c>
      <c r="H63" s="268">
        <f t="shared" si="5"/>
        <v>1.5736593632731564E-3</v>
      </c>
      <c r="I63" s="268"/>
      <c r="O63" s="81">
        <v>0.9</v>
      </c>
      <c r="P63" s="81">
        <f t="shared" si="2"/>
        <v>27.693000000000001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480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16.170354166666662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11.4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5472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7761.7699999999977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-2289.7699999999986</v>
      </c>
      <c r="R7">
        <v>180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-2289.7699999999986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7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-0.29500616483095987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B10" s="487">
        <v>43041</v>
      </c>
      <c r="C10" s="4">
        <v>200</v>
      </c>
      <c r="D10" s="2">
        <v>11.28</v>
      </c>
      <c r="E10" s="2">
        <v>0</v>
      </c>
      <c r="F10" s="2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380</v>
      </c>
      <c r="I18" s="350"/>
      <c r="J18" s="350"/>
      <c r="K18" s="351">
        <f>SumByColor($A$18,K3:K16)</f>
        <v>7126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12.540000000000001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12.426000000000002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12.312000000000001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12.198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12.084000000000001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11.97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11.856000000000002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11.742000000000001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11.628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11.514000000000001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11.4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11.286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11.172000000000001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11.058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10.943999999999999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10.83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10.715999999999999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10.602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10.488000000000001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10.374000000000001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10.26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38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366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79">
        <f>IF(Q2=0, Q4, (F23-M23-K23)/Q2)</f>
        <v>30.376284153005468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7.41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2712.06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11117.720000000001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-7970.7300000000014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-8405.6600000000017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-0.75605969569300191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13800</v>
      </c>
      <c r="D23" s="18"/>
      <c r="E23" s="18"/>
      <c r="F23" s="18">
        <f>SUM(F2:F22)</f>
        <v>32192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48" t="s">
        <v>195</v>
      </c>
      <c r="B24" s="349"/>
      <c r="C24" s="350">
        <f>SumByColor($A$24,C2:C22)</f>
        <v>8300</v>
      </c>
      <c r="D24" s="350"/>
      <c r="E24" s="350"/>
      <c r="F24" s="351">
        <f>SumByColor($A$24,F2:F22)</f>
        <v>19545</v>
      </c>
      <c r="G24" s="350"/>
      <c r="H24" s="350">
        <f>SumByColor($A$24,H2:H22)</f>
        <v>8300</v>
      </c>
      <c r="I24" s="350"/>
      <c r="J24" s="350"/>
      <c r="K24" s="351">
        <f>SumByColor($A$24,K2:K22)</f>
        <v>20420</v>
      </c>
      <c r="L24" s="350"/>
      <c r="M24" s="567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4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3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3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3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4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4">
        <v>3.9</v>
      </c>
      <c r="J40" s="39"/>
      <c r="K40" s="39"/>
      <c r="O40" s="755" t="s">
        <v>78</v>
      </c>
      <c r="P40" s="755"/>
    </row>
    <row r="41" spans="2:21" ht="15.75" thickTop="1" x14ac:dyDescent="0.25">
      <c r="B41" s="189">
        <v>42674</v>
      </c>
      <c r="C41" s="7">
        <v>800</v>
      </c>
      <c r="D41" s="523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3" t="s">
        <v>309</v>
      </c>
      <c r="J41" s="39"/>
      <c r="K41" s="39"/>
      <c r="O41" s="81">
        <v>1.1000000000000001</v>
      </c>
      <c r="P41" s="81">
        <f>O41*$Q$4</f>
        <v>8.1510000000000016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8.0769000000000002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68">
        <v>1500</v>
      </c>
      <c r="D43" s="569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8.0028000000000006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7.928700000000001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7.8546000000000005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7.7805000000000009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7.7064000000000004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7.6323000000000008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7.5582000000000003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7.4841000000000006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7.41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7.3358999999999996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7.2618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7.1876999999999995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68">
        <v>1500</v>
      </c>
      <c r="D55" s="569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7.1135999999999999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7.0394999999999994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6.9653999999999998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6.8913000000000002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6.8172000000000006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6.7431000000000001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6.6690000000000005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2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80" si="43">C77*(E77-D77)</f>
        <v>-6705.86</v>
      </c>
      <c r="G77" s="39">
        <f t="shared" ref="G77:G80" si="44">D77*C77</f>
        <v>10368.679999999998</v>
      </c>
      <c r="H77" s="228">
        <f t="shared" ref="H77:H80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A80">
        <v>266</v>
      </c>
      <c r="B80" s="189">
        <v>43040</v>
      </c>
      <c r="C80" s="10">
        <v>366</v>
      </c>
      <c r="D80" s="238">
        <v>30.376300000000001</v>
      </c>
      <c r="E80" s="39">
        <v>8.86</v>
      </c>
      <c r="F80" s="232">
        <f t="shared" si="43"/>
        <v>-7874.9657999999999</v>
      </c>
      <c r="G80" s="39">
        <f t="shared" si="44"/>
        <v>11117.7258</v>
      </c>
      <c r="H80" s="228">
        <f t="shared" si="45"/>
        <v>-0.7083252404012339</v>
      </c>
      <c r="I80" s="39"/>
      <c r="J80" s="39"/>
      <c r="K80" s="232">
        <v>-7440</v>
      </c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78" t="s">
        <v>1</v>
      </c>
      <c r="B97" s="378" t="s">
        <v>2</v>
      </c>
      <c r="C97" s="378" t="s">
        <v>4</v>
      </c>
      <c r="D97" s="380" t="s">
        <v>5</v>
      </c>
      <c r="E97" s="380" t="s">
        <v>94</v>
      </c>
      <c r="F97" s="380" t="s">
        <v>60</v>
      </c>
      <c r="G97" s="378" t="s">
        <v>3</v>
      </c>
      <c r="H97" s="378" t="s">
        <v>6</v>
      </c>
      <c r="I97" s="380" t="s">
        <v>7</v>
      </c>
      <c r="J97" s="380" t="s">
        <v>95</v>
      </c>
      <c r="K97" s="380" t="s">
        <v>61</v>
      </c>
      <c r="L97" s="378" t="s">
        <v>37</v>
      </c>
      <c r="M97" s="378" t="s">
        <v>38</v>
      </c>
    </row>
    <row r="98" spans="1:13" x14ac:dyDescent="0.25">
      <c r="A98" s="381" t="s">
        <v>9</v>
      </c>
      <c r="B98" s="371">
        <v>42356</v>
      </c>
      <c r="C98" s="372">
        <v>250</v>
      </c>
      <c r="D98" s="373">
        <v>4.45</v>
      </c>
      <c r="E98" s="373">
        <v>0</v>
      </c>
      <c r="F98" s="373">
        <f>C98*D98+E98</f>
        <v>1112.5</v>
      </c>
      <c r="G98" s="371">
        <v>42398</v>
      </c>
      <c r="H98" s="376">
        <v>250</v>
      </c>
      <c r="I98" s="373">
        <v>4.5199999999999996</v>
      </c>
      <c r="J98" s="373">
        <v>0.02</v>
      </c>
      <c r="K98" s="373">
        <f>H98*I98-J98</f>
        <v>1129.98</v>
      </c>
      <c r="L98" s="372"/>
      <c r="M98" s="372"/>
    </row>
    <row r="99" spans="1:13" x14ac:dyDescent="0.25">
      <c r="A99" s="382"/>
      <c r="B99" s="371">
        <v>42382</v>
      </c>
      <c r="C99" s="372">
        <v>250</v>
      </c>
      <c r="D99" s="373">
        <v>4.25</v>
      </c>
      <c r="E99" s="373">
        <v>0</v>
      </c>
      <c r="F99" s="373">
        <f>C99*D99+E99</f>
        <v>1062.5</v>
      </c>
      <c r="G99" s="371">
        <v>42418</v>
      </c>
      <c r="H99" s="376">
        <v>250</v>
      </c>
      <c r="I99" s="373">
        <v>4.45</v>
      </c>
      <c r="J99" s="373">
        <v>0.02</v>
      </c>
      <c r="K99" s="373">
        <f>H99*I99-J99</f>
        <v>1112.48</v>
      </c>
      <c r="L99" s="372"/>
      <c r="M99" s="372"/>
    </row>
    <row r="100" spans="1:13" x14ac:dyDescent="0.25">
      <c r="A100" s="372"/>
      <c r="B100" s="371">
        <v>42402</v>
      </c>
      <c r="C100" s="372">
        <v>250</v>
      </c>
      <c r="D100" s="373">
        <v>4.3600000000000003</v>
      </c>
      <c r="E100" s="373">
        <v>0</v>
      </c>
      <c r="F100" s="373">
        <f>C100*D100+E100</f>
        <v>1090</v>
      </c>
      <c r="G100" s="371">
        <v>42436</v>
      </c>
      <c r="H100" s="376">
        <v>250</v>
      </c>
      <c r="I100" s="373">
        <v>5.83</v>
      </c>
      <c r="J100" s="373">
        <v>0.03</v>
      </c>
      <c r="K100" s="373">
        <f>H100*I100-J100</f>
        <v>1457.47</v>
      </c>
      <c r="L100" s="372"/>
      <c r="M100" s="372"/>
    </row>
    <row r="101" spans="1:13" x14ac:dyDescent="0.25">
      <c r="A101" s="372"/>
      <c r="B101" s="371"/>
      <c r="C101" s="372"/>
      <c r="D101" s="373"/>
      <c r="E101" s="373"/>
      <c r="F101" s="373"/>
      <c r="G101" s="372"/>
      <c r="H101" s="376"/>
      <c r="I101" s="373"/>
      <c r="J101" s="373"/>
      <c r="K101" s="373"/>
      <c r="L101" s="372"/>
      <c r="M101" s="372"/>
    </row>
    <row r="102" spans="1:13" x14ac:dyDescent="0.25">
      <c r="A102" s="372"/>
      <c r="B102" s="372"/>
      <c r="C102" s="372"/>
      <c r="D102" s="373"/>
      <c r="E102" s="373"/>
      <c r="F102" s="373"/>
      <c r="G102" s="372"/>
      <c r="H102" s="376"/>
      <c r="I102" s="373"/>
      <c r="J102" s="373"/>
      <c r="K102" s="373"/>
      <c r="L102" s="372"/>
      <c r="M102" s="372"/>
    </row>
    <row r="103" spans="1:13" x14ac:dyDescent="0.25">
      <c r="A103" s="372"/>
      <c r="B103" s="372"/>
      <c r="C103" s="372"/>
      <c r="D103" s="373"/>
      <c r="E103" s="373"/>
      <c r="F103" s="373"/>
      <c r="G103" s="372"/>
      <c r="H103" s="376"/>
      <c r="I103" s="373"/>
      <c r="J103" s="373"/>
      <c r="K103" s="373"/>
      <c r="L103" s="372"/>
      <c r="M103" s="372"/>
    </row>
    <row r="104" spans="1:13" x14ac:dyDescent="0.25">
      <c r="A104" s="372"/>
      <c r="B104" s="372"/>
      <c r="C104" s="372"/>
      <c r="D104" s="373"/>
      <c r="E104" s="373"/>
      <c r="F104" s="373"/>
      <c r="G104" s="372"/>
      <c r="H104" s="376"/>
      <c r="I104" s="373"/>
      <c r="J104" s="373"/>
      <c r="K104" s="373"/>
      <c r="L104" s="372"/>
      <c r="M104" s="372"/>
    </row>
    <row r="105" spans="1:13" x14ac:dyDescent="0.25">
      <c r="A105" s="372"/>
      <c r="B105" s="372"/>
      <c r="C105" s="372"/>
      <c r="D105" s="373"/>
      <c r="E105" s="373"/>
      <c r="F105" s="373"/>
      <c r="G105" s="372"/>
      <c r="H105" s="376"/>
      <c r="I105" s="373"/>
      <c r="J105" s="373"/>
      <c r="K105" s="373"/>
      <c r="L105" s="372"/>
      <c r="M105" s="372"/>
    </row>
    <row r="106" spans="1:13" x14ac:dyDescent="0.25">
      <c r="A106" s="372"/>
      <c r="B106" s="372"/>
      <c r="C106" s="372"/>
      <c r="D106" s="373"/>
      <c r="E106" s="373"/>
      <c r="F106" s="373"/>
      <c r="G106" s="372"/>
      <c r="H106" s="372"/>
      <c r="I106" s="373"/>
      <c r="J106" s="373"/>
      <c r="K106" s="373"/>
      <c r="L106" s="372"/>
      <c r="M106" s="372"/>
    </row>
    <row r="107" spans="1:13" x14ac:dyDescent="0.25">
      <c r="A107" s="372"/>
      <c r="B107" s="372"/>
      <c r="C107" s="372"/>
      <c r="D107" s="373"/>
      <c r="E107" s="373"/>
      <c r="F107" s="373"/>
      <c r="G107" s="372"/>
      <c r="H107" s="372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2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2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2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499" t="s">
        <v>113</v>
      </c>
      <c r="C117" s="499" t="s">
        <v>146</v>
      </c>
      <c r="D117" s="500" t="s">
        <v>145</v>
      </c>
      <c r="E117" s="501" t="s">
        <v>147</v>
      </c>
      <c r="F117" s="502" t="s">
        <v>65</v>
      </c>
      <c r="G117" s="503" t="s">
        <v>151</v>
      </c>
      <c r="H117" s="502" t="s">
        <v>88</v>
      </c>
      <c r="I117" s="503" t="s">
        <v>154</v>
      </c>
    </row>
    <row r="118" spans="1:13" x14ac:dyDescent="0.25">
      <c r="B118" s="371">
        <v>42353</v>
      </c>
      <c r="C118" s="372">
        <v>250</v>
      </c>
      <c r="D118" s="504">
        <v>4.45</v>
      </c>
      <c r="E118" s="373">
        <v>4.45</v>
      </c>
      <c r="F118" s="373">
        <f>C118*(E118-D118)</f>
        <v>0</v>
      </c>
      <c r="G118" s="373">
        <f>D118*C118</f>
        <v>1112.5</v>
      </c>
      <c r="H118" s="375">
        <f>(E118-D118)/D118</f>
        <v>0</v>
      </c>
      <c r="I118" s="373"/>
    </row>
    <row r="119" spans="1:13" x14ac:dyDescent="0.25">
      <c r="B119" s="371">
        <v>42356</v>
      </c>
      <c r="C119" s="372">
        <v>250</v>
      </c>
      <c r="D119" s="504">
        <v>4.45</v>
      </c>
      <c r="E119" s="373">
        <v>4.79</v>
      </c>
      <c r="F119" s="373">
        <f>C119*(E119-D119)</f>
        <v>84.999999999999972</v>
      </c>
      <c r="G119" s="373">
        <f>D119*C119</f>
        <v>1112.5</v>
      </c>
      <c r="H119" s="375">
        <f>(E119-D119)/D119</f>
        <v>7.6404494382022431E-2</v>
      </c>
      <c r="I119" s="373"/>
    </row>
    <row r="120" spans="1:13" x14ac:dyDescent="0.25">
      <c r="B120" s="371">
        <v>42382</v>
      </c>
      <c r="C120" s="372">
        <v>500</v>
      </c>
      <c r="D120" s="504">
        <v>4.3499999999999996</v>
      </c>
      <c r="E120" s="373">
        <v>4.17</v>
      </c>
      <c r="F120" s="373">
        <f t="shared" ref="F120:F128" si="46">C120*(E120-D120)</f>
        <v>-89.999999999999858</v>
      </c>
      <c r="G120" s="373">
        <f t="shared" ref="G120:G128" si="47">D120*C120</f>
        <v>2175</v>
      </c>
      <c r="H120" s="375">
        <f t="shared" ref="H120:H128" si="48">(E120-D120)/D120</f>
        <v>-4.1379310344827523E-2</v>
      </c>
      <c r="I120" s="373"/>
    </row>
    <row r="121" spans="1:13" x14ac:dyDescent="0.25">
      <c r="B121" s="371">
        <v>42398</v>
      </c>
      <c r="C121" s="372">
        <v>250</v>
      </c>
      <c r="D121" s="504">
        <v>4.18</v>
      </c>
      <c r="E121" s="373">
        <v>4.5199999999999996</v>
      </c>
      <c r="F121" s="373">
        <f t="shared" si="46"/>
        <v>84.999999999999972</v>
      </c>
      <c r="G121" s="373">
        <f t="shared" si="47"/>
        <v>1045</v>
      </c>
      <c r="H121" s="375">
        <f t="shared" si="48"/>
        <v>8.1339712918660254E-2</v>
      </c>
      <c r="I121" s="373"/>
    </row>
    <row r="122" spans="1:13" x14ac:dyDescent="0.25">
      <c r="B122" s="371">
        <v>42402</v>
      </c>
      <c r="C122" s="372">
        <v>500</v>
      </c>
      <c r="D122" s="504">
        <v>4.2699999999999996</v>
      </c>
      <c r="E122" s="373">
        <v>4.3499999999999996</v>
      </c>
      <c r="F122" s="373">
        <f t="shared" si="46"/>
        <v>40.000000000000036</v>
      </c>
      <c r="G122" s="373">
        <f t="shared" si="47"/>
        <v>2135</v>
      </c>
      <c r="H122" s="375">
        <f t="shared" si="48"/>
        <v>1.8735362997658097E-2</v>
      </c>
      <c r="I122" s="373"/>
    </row>
    <row r="123" spans="1:13" x14ac:dyDescent="0.25">
      <c r="B123" s="371">
        <v>42403</v>
      </c>
      <c r="C123" s="372">
        <v>500</v>
      </c>
      <c r="D123" s="504">
        <v>4.2699999999999996</v>
      </c>
      <c r="E123" s="373">
        <v>4.5999999999999996</v>
      </c>
      <c r="F123" s="373">
        <f t="shared" si="46"/>
        <v>165.00000000000003</v>
      </c>
      <c r="G123" s="373">
        <f t="shared" si="47"/>
        <v>2135</v>
      </c>
      <c r="H123" s="375">
        <f t="shared" si="48"/>
        <v>7.7283372365339609E-2</v>
      </c>
      <c r="I123" s="373"/>
    </row>
    <row r="124" spans="1:13" x14ac:dyDescent="0.25">
      <c r="B124" s="371">
        <v>42418</v>
      </c>
      <c r="C124" s="372">
        <v>250</v>
      </c>
      <c r="D124" s="504">
        <v>4.09</v>
      </c>
      <c r="E124" s="373">
        <v>4.25</v>
      </c>
      <c r="F124" s="373">
        <f t="shared" si="46"/>
        <v>40.000000000000036</v>
      </c>
      <c r="G124" s="373">
        <f t="shared" si="47"/>
        <v>1022.5</v>
      </c>
      <c r="H124" s="375">
        <f t="shared" si="48"/>
        <v>3.911980440097803E-2</v>
      </c>
      <c r="I124" s="373"/>
    </row>
    <row r="125" spans="1:13" x14ac:dyDescent="0.25">
      <c r="B125" s="371">
        <v>42421</v>
      </c>
      <c r="C125" s="372">
        <v>250</v>
      </c>
      <c r="D125" s="504">
        <v>4.09</v>
      </c>
      <c r="E125" s="373">
        <v>4.4400000000000004</v>
      </c>
      <c r="F125" s="373">
        <f t="shared" si="46"/>
        <v>87.500000000000128</v>
      </c>
      <c r="G125" s="373">
        <f t="shared" si="47"/>
        <v>1022.5</v>
      </c>
      <c r="H125" s="375">
        <f t="shared" si="48"/>
        <v>8.5574572127139495E-2</v>
      </c>
      <c r="I125" s="373"/>
    </row>
    <row r="126" spans="1:13" x14ac:dyDescent="0.25">
      <c r="B126" s="371">
        <v>42424</v>
      </c>
      <c r="C126" s="372">
        <v>250</v>
      </c>
      <c r="D126" s="504">
        <v>4.09</v>
      </c>
      <c r="E126" s="373">
        <v>5.3</v>
      </c>
      <c r="F126" s="373">
        <f t="shared" si="46"/>
        <v>302.5</v>
      </c>
      <c r="G126" s="373">
        <f t="shared" si="47"/>
        <v>1022.5</v>
      </c>
      <c r="H126" s="375">
        <f t="shared" si="48"/>
        <v>0.29584352078239606</v>
      </c>
      <c r="I126" s="373"/>
    </row>
    <row r="127" spans="1:13" x14ac:dyDescent="0.25">
      <c r="B127" s="371">
        <v>42430</v>
      </c>
      <c r="C127" s="372">
        <v>250</v>
      </c>
      <c r="D127" s="504">
        <v>4.09</v>
      </c>
      <c r="E127" s="373">
        <v>5.47</v>
      </c>
      <c r="F127" s="455">
        <f t="shared" si="46"/>
        <v>345</v>
      </c>
      <c r="G127" s="373">
        <f t="shared" si="47"/>
        <v>1022.5</v>
      </c>
      <c r="H127" s="375">
        <f t="shared" si="48"/>
        <v>0.33740831295843521</v>
      </c>
      <c r="I127" s="373"/>
    </row>
    <row r="128" spans="1:13" x14ac:dyDescent="0.25">
      <c r="B128" s="371">
        <v>42431</v>
      </c>
      <c r="C128" s="372">
        <v>250</v>
      </c>
      <c r="D128" s="504">
        <v>4.09</v>
      </c>
      <c r="E128" s="373">
        <v>5.63</v>
      </c>
      <c r="F128" s="455">
        <f t="shared" si="46"/>
        <v>385</v>
      </c>
      <c r="G128" s="373">
        <f t="shared" si="47"/>
        <v>1022.5</v>
      </c>
      <c r="H128" s="375">
        <f t="shared" si="48"/>
        <v>0.37652811735941322</v>
      </c>
      <c r="I128" s="373"/>
    </row>
    <row r="129" spans="2:9" x14ac:dyDescent="0.25">
      <c r="B129" s="371">
        <v>42436</v>
      </c>
      <c r="C129" s="372">
        <v>0</v>
      </c>
      <c r="D129" s="504"/>
      <c r="E129" s="373">
        <v>5.79</v>
      </c>
      <c r="F129" s="455">
        <v>434.93</v>
      </c>
      <c r="G129" s="373"/>
      <c r="H129" s="375"/>
      <c r="I129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7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73.459999999999994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7345.9999999999991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35.479999999996835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-623.19000000000142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-7.8199917432010199E-2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6" si="2">C30*(E30-D30)</f>
        <v>39.000000000000057</v>
      </c>
      <c r="G30" s="39">
        <f t="shared" ref="G30:G36" si="3">D30*C30</f>
        <v>4094</v>
      </c>
      <c r="H30" s="227">
        <f t="shared" ref="H30:H36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6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80.805999999999997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80.071399999999997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79.336799999999997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78.602199999999996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77.867599999999996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77.132999999999996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76.398399999999995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75.663799999999995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74.929199999999994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74.194599999999994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73.459999999999994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72.725399999999993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71.990799999999993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71.256199999999993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70.521599999999992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69.786999999999992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69.052399999999992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4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68.317799999999991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67.583199999999991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66.84859999999999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66.11399999999999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5"/>
      <c r="B103" s="715"/>
      <c r="C103" s="715"/>
      <c r="D103" s="716"/>
      <c r="E103" s="716"/>
      <c r="F103" s="716"/>
      <c r="G103" s="715"/>
      <c r="H103" s="715"/>
      <c r="I103" s="715"/>
      <c r="J103" s="715"/>
      <c r="K103" s="715"/>
      <c r="L103" s="715"/>
    </row>
    <row r="104" spans="1:12" x14ac:dyDescent="0.25">
      <c r="A104" s="715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7" t="s">
        <v>520</v>
      </c>
      <c r="K104" s="717" t="s">
        <v>150</v>
      </c>
      <c r="L104" s="715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8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8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8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8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8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8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8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9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9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9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9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9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9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9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9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9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9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9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9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9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9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9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9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9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9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9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9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9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9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9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9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9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9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9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9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9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20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9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9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9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9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9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9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9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9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9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9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9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9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9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9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9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9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9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9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9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9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9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9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9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9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9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9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9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9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9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9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9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9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9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9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9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9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9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9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9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9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9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9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9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9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9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9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9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9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9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9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9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9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9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9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9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9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9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9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9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9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9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9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9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9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9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9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9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9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56.50800000000001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51.34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10268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L6" s="1">
        <v>43041</v>
      </c>
      <c r="M6" s="43">
        <v>98</v>
      </c>
      <c r="O6" s="11" t="s">
        <v>64</v>
      </c>
      <c r="Q6" s="2">
        <f>Q3*Q2</f>
        <v>11301.600000000002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-983.65000000000236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-1033.6000000000022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-9.1456077015643983E-2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7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SUM(M2:M6)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56.474000000000011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55.960600000000007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55.447200000000009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54.933800000000005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54.420400000000008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53.907000000000004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53.393600000000006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52.880200000000002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52.366800000000005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51.853400000000001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51.34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50.826600000000006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50.313200000000002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49.799800000000005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49.2864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48.773000000000003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48.259599999999999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47.746200000000009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47.232800000000005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46.719400000000007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46.206000000000003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2017-11-03T22:40:27Z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