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CF" sheetId="58" state="hidden" r:id="rId13"/>
    <sheet name="VGK" sheetId="59" state="hidden" r:id="rId14"/>
    <sheet name="MU" sheetId="17" state="hidden" r:id="rId15"/>
    <sheet name="IP" sheetId="44" state="hidden" r:id="rId16"/>
    <sheet name="INTC" sheetId="13" state="hidden" r:id="rId17"/>
    <sheet name="HES" sheetId="10" state="hidden" r:id="rId18"/>
    <sheet name="UNP" sheetId="20" state="hidden" r:id="rId19"/>
    <sheet name="SPY" sheetId="47" state="hidden" r:id="rId20"/>
    <sheet name="SWKS" sheetId="41" state="hidden" r:id="rId21"/>
    <sheet name="CNI" sheetId="42" state="hidden" r:id="rId22"/>
    <sheet name="WFC" sheetId="45" state="hidden" r:id="rId23"/>
    <sheet name="AA" sheetId="3" state="hidden" r:id="rId24"/>
    <sheet name="KATE" sheetId="5" state="hidden" r:id="rId25"/>
    <sheet name="NWL" sheetId="46" state="hidden" r:id="rId26"/>
    <sheet name="KORS" sheetId="16" state="hidden" r:id="rId27"/>
    <sheet name="ALL" sheetId="22" state="hidden" r:id="rId28"/>
    <sheet name="NSC" sheetId="24" state="hidden" r:id="rId29"/>
    <sheet name="AVGO" sheetId="15" state="hidden" r:id="rId30"/>
    <sheet name="UAL" sheetId="52" state="hidden" r:id="rId31"/>
    <sheet name="CAH" sheetId="53" state="hidden" r:id="rId32"/>
    <sheet name="DAL" sheetId="49" state="hidden" r:id="rId33"/>
    <sheet name="DIS" sheetId="34" state="hidden" r:id="rId34"/>
    <sheet name="FTR" sheetId="40" state="hidden" r:id="rId35"/>
    <sheet name="GILD" sheetId="31" state="hidden" r:id="rId36"/>
    <sheet name="WWD" sheetId="28" state="hidden" r:id="rId37"/>
    <sheet name="GIS" sheetId="43" state="hidden" r:id="rId38"/>
    <sheet name="GM" sheetId="29" state="hidden" r:id="rId39"/>
    <sheet name="TMO" sheetId="48" state="hidden" r:id="rId40"/>
    <sheet name="TKR" sheetId="32" state="hidden" r:id="rId41"/>
    <sheet name="UTX" sheetId="30" state="hidden" r:id="rId42"/>
    <sheet name="UNH" sheetId="26" state="hidden" r:id="rId43"/>
  </sheets>
  <functionGroups builtInGroupCount="18"/>
  <definedNames>
    <definedName name="_xlnm._FilterDatabase" localSheetId="2" hidden="1">ACTIVE!$E$1:$M$26</definedName>
    <definedName name="hp?s_AA_Historical_Prices_1" localSheetId="23">AA!$W$1:$AC$69</definedName>
    <definedName name="hp?s_AAPL" localSheetId="6">AAPL!$W$1:$AC$69</definedName>
    <definedName name="hp?s_ALL_Historical_Prices" localSheetId="27">ALL!$X$1:$AD$69</definedName>
    <definedName name="hp?s_AVGO" localSheetId="29">AVGO!$W$1:$AC$69</definedName>
    <definedName name="hp?s_BIIB" localSheetId="3">BIIB!$W$1:$AC$68</definedName>
    <definedName name="hp?s_CAH" localSheetId="31">CAH!$W$1:$AC$69</definedName>
    <definedName name="hp?s_CAH" localSheetId="13">VGK!$W$1:$AC$69</definedName>
    <definedName name="hp?s_CF_a_07_b_11_c_2005_d_05_e_24_f_2016_g_d" localSheetId="12">CF!$W$1:$AC$69</definedName>
    <definedName name="hp?s_CNI" localSheetId="21">CNI!$W$1:$AC$69</definedName>
    <definedName name="hp?s_CPN_Historical_Prices" localSheetId="10">CPN!$W$1:$AC$68</definedName>
    <definedName name="hp?s_DAL" localSheetId="32">DAL!$W$1:$AC$69</definedName>
    <definedName name="hp?s_DIS" localSheetId="33">DIS!$W$1:$AC$68</definedName>
    <definedName name="hp?s_DIS" localSheetId="34">FTR!#REF!</definedName>
    <definedName name="hp?s_F" localSheetId="9">F!$W$1:$AC$69</definedName>
    <definedName name="hp?s_FTR" localSheetId="34">FTR!$W$1:$AC$69</definedName>
    <definedName name="hp?s_GILD" localSheetId="35">GILD!$W$1:$AC$69</definedName>
    <definedName name="hp?s_GIS" localSheetId="37">GIS!$X$1:$AD$69</definedName>
    <definedName name="hp?s_GM" localSheetId="38">GM!$W$1:$AC$69</definedName>
    <definedName name="hp?s_HES" localSheetId="17">HES!$W$1:$AC$69</definedName>
    <definedName name="hp?s_INTC_Historical_Prices" localSheetId="16">INTC!$W$1:$AC$69</definedName>
    <definedName name="hp?s_IP" localSheetId="15">IP!$W$1:$AC$69</definedName>
    <definedName name="hp?s_KATE" localSheetId="24">KATE!$W$1:$AC$68</definedName>
    <definedName name="hp?s_KORS" localSheetId="26">KORS!$W$1:$AC$68</definedName>
    <definedName name="hp?s_KR" localSheetId="8">KR!$W$1:$AC$69</definedName>
    <definedName name="hp?s_MRO" localSheetId="7">MRO!$W$1:$AC$69</definedName>
    <definedName name="hp?s_MU" localSheetId="14">MU!$W$1:$AC$68</definedName>
    <definedName name="hp?s_MYL" localSheetId="4">MYL!$W$1:$AC$68</definedName>
    <definedName name="hp?s_nke" localSheetId="11">NKE!$W$1:$AC$69</definedName>
    <definedName name="hp?s_NSC" localSheetId="28">NSC!$W$1:$AC$69</definedName>
    <definedName name="hp?s_NWL" localSheetId="25">NWL!$W$1:$AC$69</definedName>
    <definedName name="hp?s_SIG" localSheetId="5">SIG!$W$1:$AC$69</definedName>
    <definedName name="hp?s_SPY_Historical_Prices" localSheetId="19">SPY!$W$1:$AC$69</definedName>
    <definedName name="hp?s_SWKS" localSheetId="20">SWKS!$W$1:$AC$69</definedName>
    <definedName name="hp?s_TKR" localSheetId="40">TKR!$W$1:$AC$69</definedName>
    <definedName name="hp?s_tmo" localSheetId="39">TMO!$W$1:$AC$69</definedName>
    <definedName name="hp?s_ual" localSheetId="30">UAL!$W$1:$AC$68</definedName>
    <definedName name="hp?s_UNH" localSheetId="42">UNH!$W$1:$AC$69</definedName>
    <definedName name="hp?s_UNP" localSheetId="18">UNP!$W$1:$AC$69</definedName>
    <definedName name="hp?s_UTX" localSheetId="41">UTX!$W$1:$AC$69</definedName>
    <definedName name="hp?s_WFC" localSheetId="22">WFC!$W$1:$AC$69</definedName>
    <definedName name="hp?s_WWD" localSheetId="36">WWD!$W$1:$AC$69</definedName>
    <definedName name="PL" localSheetId="23">AA!$Q$7</definedName>
    <definedName name="PL" localSheetId="31">#REF!</definedName>
    <definedName name="PL" localSheetId="12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9">SPY!$Q$7</definedName>
    <definedName name="PL" localSheetId="20">SWKS!$Q$7</definedName>
    <definedName name="PL" localSheetId="30">#REF!</definedName>
    <definedName name="PL" localSheetId="13">#REF!</definedName>
    <definedName name="PL" localSheetId="22">WFC!$Q$7</definedName>
    <definedName name="q?s_aa_ql_1" localSheetId="23">AA!$T$40:$U$55</definedName>
    <definedName name="q?s_ALL" localSheetId="27">ALL!$T$40:$U$55</definedName>
    <definedName name="q?s_AVGO" localSheetId="29">AVGO!$T$42:$U$57</definedName>
    <definedName name="q?s_BIIB" localSheetId="3">BIIB!$T$43:$U$58</definedName>
    <definedName name="q?s_CAH" localSheetId="31">CAH!$T$43:$U$58</definedName>
    <definedName name="q?s_CAH" localSheetId="13">VGK!$T$43:$U$58</definedName>
    <definedName name="q?s_CF" localSheetId="12">CF!$T$43:$U$58</definedName>
    <definedName name="q?s_CNI" localSheetId="21">CNI!$T$43:$U$58</definedName>
    <definedName name="q?s_CPN" localSheetId="10">CPN!$T$43:$U$58</definedName>
    <definedName name="q?s_DAL" localSheetId="32">DAL!$T$43:$U$58</definedName>
    <definedName name="q?s_DIS" localSheetId="33">DIS!$T$43:$U$58</definedName>
    <definedName name="q?s_F" localSheetId="9">F!$T$43:$U$58</definedName>
    <definedName name="q?s_FTR" localSheetId="34">FTR!$T$43:$U$58</definedName>
    <definedName name="q?s_GILD" localSheetId="35">GILD!$T$43:$U$58</definedName>
    <definedName name="q?s_GIS_1" localSheetId="37">GIS!$T$43:$U$58</definedName>
    <definedName name="q?s_GM" localSheetId="38">GM!$T$43:$U$58</definedName>
    <definedName name="q?s_HES" localSheetId="17">HES!$T$43:$U$58</definedName>
    <definedName name="q?s_INTC" localSheetId="16">INTC!$T$43:$U$58</definedName>
    <definedName name="q?s_IP" localSheetId="15">IP!$T$43:$U$58</definedName>
    <definedName name="q?s_KATE" localSheetId="24">KATE!$T$43:$U$58</definedName>
    <definedName name="q?s_KORS" localSheetId="26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8">NSC!$T$43:$U$58</definedName>
    <definedName name="q?s_NSC" localSheetId="18">UNP!$T$43:$U$58</definedName>
    <definedName name="q?s_NWL" localSheetId="25">NWL!$T$43:$U$58</definedName>
    <definedName name="q?s_SPY" localSheetId="19">SPY!$T$40:$U$53</definedName>
    <definedName name="q?s_SWKS" localSheetId="20">SWKS!$T$40:$U$55</definedName>
    <definedName name="q?s_TKR" localSheetId="40">TKR!$T$43:$U$58</definedName>
    <definedName name="q?s_tmo" localSheetId="39">TMO!$T$43:$U$58</definedName>
    <definedName name="q?s_UAL" localSheetId="30">UAL!$T$43:$U$58</definedName>
    <definedName name="q?s_UNH" localSheetId="42">UNH!$T$43:$U$58</definedName>
    <definedName name="q?s_UTX" localSheetId="41">UTX!$T$43:$U$58</definedName>
    <definedName name="q?s_WFC" localSheetId="22">WFC!$T$43:$U$58</definedName>
    <definedName name="q?s_WWD" localSheetId="3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57" l="1"/>
  <c r="H28" i="57"/>
  <c r="G28" i="57"/>
  <c r="N36" i="35"/>
  <c r="N38" i="35"/>
  <c r="N33" i="35"/>
  <c r="N34" i="35"/>
  <c r="N17" i="35"/>
  <c r="N16" i="35"/>
  <c r="N41" i="35"/>
  <c r="N15" i="35"/>
  <c r="N14" i="35"/>
  <c r="N12" i="35"/>
  <c r="N11" i="35"/>
  <c r="N7" i="35"/>
  <c r="N35" i="35"/>
  <c r="N5" i="35"/>
  <c r="N28" i="35"/>
  <c r="N4" i="35"/>
  <c r="N22" i="35"/>
  <c r="N29" i="35"/>
  <c r="N21" i="35"/>
  <c r="N2" i="35"/>
  <c r="N40" i="35"/>
  <c r="N9" i="35"/>
  <c r="N32" i="35"/>
  <c r="N31" i="35"/>
  <c r="N37" i="35"/>
  <c r="N18" i="35"/>
  <c r="N19" i="35"/>
  <c r="N20" i="35"/>
  <c r="N25" i="35"/>
  <c r="N39" i="35"/>
  <c r="N8" i="35"/>
  <c r="N27" i="35"/>
  <c r="N10" i="35"/>
  <c r="N13" i="35"/>
  <c r="N23" i="35"/>
  <c r="N24" i="35"/>
  <c r="N3" i="35"/>
  <c r="N30" i="35"/>
  <c r="N26" i="35"/>
  <c r="N6" i="35"/>
  <c r="F23" i="41"/>
  <c r="G23" i="41"/>
  <c r="H59" i="41"/>
  <c r="F31" i="50"/>
  <c r="H31" i="50"/>
  <c r="G31" i="50"/>
  <c r="F35" i="53"/>
  <c r="H35" i="53"/>
  <c r="G35" i="53"/>
  <c r="F33" i="49"/>
  <c r="H33" i="49"/>
  <c r="G33" i="49"/>
  <c r="M35" i="55" l="1"/>
  <c r="H14" i="3" l="1"/>
  <c r="G14" i="3"/>
  <c r="F14" i="3"/>
  <c r="F2" i="3"/>
  <c r="G209" i="38" l="1"/>
  <c r="G210" i="38"/>
  <c r="G211" i="38"/>
  <c r="G212" i="38"/>
  <c r="G213" i="38"/>
  <c r="G214" i="38"/>
  <c r="G215" i="38"/>
  <c r="G216" i="38"/>
  <c r="G217" i="38"/>
  <c r="G218" i="38"/>
  <c r="F9" i="52" l="1"/>
  <c r="C18" i="52"/>
  <c r="K5" i="49" l="1"/>
  <c r="F12" i="49"/>
  <c r="C18" i="49"/>
  <c r="F47" i="31"/>
  <c r="H47" i="31"/>
  <c r="G47" i="31"/>
  <c r="F12" i="31"/>
  <c r="F38" i="52"/>
  <c r="H38" i="52"/>
  <c r="G38" i="52"/>
  <c r="F8" i="52"/>
  <c r="F269" i="25"/>
  <c r="H269" i="25"/>
  <c r="D218" i="38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Q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F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F62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T218" i="38"/>
  <c r="O218" i="38"/>
  <c r="Q3" i="59"/>
  <c r="Q6" i="59" s="1"/>
  <c r="Q8" i="59"/>
  <c r="Q7" i="59" s="1"/>
  <c r="Q5" i="59"/>
  <c r="Q2" i="58"/>
  <c r="Q8" i="58" s="1"/>
  <c r="Q7" i="58" s="1"/>
  <c r="Q3" i="58"/>
  <c r="Q6" i="58" s="1"/>
  <c r="Q5" i="58" l="1"/>
  <c r="Q9" i="59"/>
  <c r="Q9" i="58"/>
  <c r="F143" i="25" l="1"/>
  <c r="F26" i="55" l="1"/>
  <c r="H26" i="55"/>
  <c r="G26" i="55"/>
  <c r="D217" i="38" l="1"/>
  <c r="E217" i="38"/>
  <c r="H217" i="38"/>
  <c r="K217" i="38"/>
  <c r="L217" i="38" s="1"/>
  <c r="M217" i="38"/>
  <c r="T217" i="38" s="1"/>
  <c r="R217" i="38"/>
  <c r="F116" i="7"/>
  <c r="H116" i="7"/>
  <c r="G116" i="7"/>
  <c r="K32" i="7"/>
  <c r="K3" i="56"/>
  <c r="F198" i="17"/>
  <c r="H198" i="17"/>
  <c r="G198" i="17"/>
  <c r="K71" i="17"/>
  <c r="K70" i="17"/>
  <c r="K69" i="17"/>
  <c r="F267" i="25"/>
  <c r="H267" i="25"/>
  <c r="G267" i="25"/>
  <c r="K108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D216" i="38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D215" i="38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D210" i="38"/>
  <c r="D211" i="38"/>
  <c r="D212" i="38"/>
  <c r="D213" i="38"/>
  <c r="D214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M213" i="38"/>
  <c r="T213" i="38" s="1"/>
  <c r="R213" i="38"/>
  <c r="F24" i="56"/>
  <c r="G24" i="56"/>
  <c r="H24" i="56"/>
  <c r="K2" i="56"/>
  <c r="F114" i="7"/>
  <c r="H114" i="7"/>
  <c r="G114" i="7"/>
  <c r="L213" i="38" l="1"/>
  <c r="O213" i="38" s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K59" i="41" s="1"/>
  <c r="F50" i="41"/>
  <c r="F59" i="41" l="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M19" i="50"/>
  <c r="C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H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7" i="38" l="1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7" i="38" l="1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7" i="38" l="1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53" i="25"/>
  <c r="F69" i="7"/>
  <c r="K122" i="1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011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11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s://ca.finance.yahoo.com/q/hp?s=CF&amp;a=07&amp;b=11&amp;c=2005&amp;d=05&amp;e=24&amp;f=2016&amp;g=d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<sst xmlns="http://schemas.openxmlformats.org/spreadsheetml/2006/main" count="3437" uniqueCount="508">
  <si>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</si>
  <si>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</si>
  <si>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</si>
  <si>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</si>
  <si>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</si>
  <si>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</si>
  <si>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</si>
  <si>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</si>
  <si>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</si>
  <si>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</si>
  <si>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</si>
  <si>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</si>
  <si>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</si>
  <si>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</si>
  <si>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</si>
  <si>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</si>
  <si>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</si>
  <si>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</si>
  <si>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</si>
  <si>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</si>
  <si>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</si>
  <si>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</si>
  <si>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</si>
  <si>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</si>
  <si>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</si>
  <si>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</si>
  <si>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</si>
  <si>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</si>
  <si>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</si>
  <si>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</si>
  <si>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</si>
  <si>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</si>
  <si>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</si>
  <si>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</si>
  <si>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</si>
  <si>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</si>
  <si>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</si>
  <si>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</si>
  <si>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</si>
  <si>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</si>
  <si>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</si>
  <si>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</si>
  <si>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</si>
  <si>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</si>
  <si>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</si>
  <si>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</si>
  <si>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</si>
  <si>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</si>
  <si>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</si>
  <si>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</si>
  <si>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</si>
  <si>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</si>
  <si>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</si>
  <si>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</si>
  <si>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</si>
  <si>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</si>
  <si>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</si>
  <si>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</si>
  <si>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</si>
  <si>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</si>
  <si>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</si>
  <si>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</si>
  <si>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</si>
  <si>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</si>
  <si>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</si>
  <si>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</si>
  <si>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</si>
  <si>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</si>
  <si>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</si>
  <si>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</si>
  <si>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</si>
  <si>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</si>
  <si>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</si>
  <si>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</si>
  <si>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</si>
  <si>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</si>
  <si>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</si>
  <si>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</si>
  <si>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</si>
  <si>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</si>
  <si>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</si>
  <si>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</si>
  <si>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</si>
  <si>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</si>
  <si>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</si>
  <si>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</si>
  <si>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</si>
  <si>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</si>
  <si>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</si>
  <si>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</si>
  <si>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</si>
  <si>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</si>
  <si>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</si>
  <si>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</si>
  <si>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</si>
  <si>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</si>
  <si>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</si>
  <si>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</si>
  <si>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</si>
  <si>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</si>
  <si>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</si>
  <si>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</si>
  <si>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</si>
  <si>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</si>
  <si>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</si>
  <si>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</si>
  <si>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</si>
  <si>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</si>
  <si>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</si>
  <si>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</si>
  <si>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</si>
  <si>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</si>
  <si>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</si>
  <si>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</si>
  <si>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</si>
  <si>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</si>
  <si>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</si>
  <si>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</si>
  <si>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</si>
  <si>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</si>
  <si>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</si>
  <si>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</si>
  <si>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</si>
  <si>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</si>
  <si>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</si>
  <si>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</si>
  <si>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</si>
  <si>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</si>
  <si>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</si>
  <si>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</si>
  <si>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</si>
  <si>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</si>
  <si>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</si>
  <si>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</si>
  <si>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</si>
  <si>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</si>
  <si>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</si>
  <si>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</si>
  <si>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</si>
  <si>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</si>
  <si>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</si>
  <si>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</si>
  <si>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</si>
  <si>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</si>
  <si>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</si>
  <si>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</si>
  <si>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</si>
  <si>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</si>
  <si>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</si>
  <si>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</si>
  <si>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</si>
  <si>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</si>
  <si>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</si>
  <si>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</si>
  <si>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</si>
  <si>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</si>
  <si>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</si>
  <si>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</si>
  <si>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</si>
  <si>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</si>
  <si>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</si>
  <si>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</si>
  <si>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</si>
  <si>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</si>
  <si>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</si>
  <si>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</si>
  <si>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</si>
  <si>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</si>
  <si>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</si>
  <si>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</si>
  <si>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</si>
  <si>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</si>
  <si>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</si>
  <si>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</si>
  <si>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</si>
  <si>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</si>
  <si>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</si>
  <si>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</si>
  <si>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</si>
  <si>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</si>
  <si>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</si>
  <si>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</si>
  <si>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</si>
  <si>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</si>
  <si>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</si>
  <si>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</si>
  <si>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</si>
  <si>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</si>
  <si>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</si>
  <si>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</si>
  <si>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</si>
  <si>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</si>
  <si>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</si>
  <si>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</si>
  <si>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</si>
  <si>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</si>
  <si>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</si>
  <si>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</si>
  <si>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</si>
  <si>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</si>
  <si>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</si>
  <si>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</si>
  <si>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</si>
  <si>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</si>
  <si>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</si>
  <si>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</si>
  <si>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</si>
  <si>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</si>
  <si>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</si>
  <si>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</si>
  <si>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</si>
  <si>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</si>
  <si>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</si>
  <si>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</si>
  <si>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</si>
  <si>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</si>
  <si>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</si>
  <si>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</si>
  <si>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</si>
  <si>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</si>
  <si>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</si>
  <si>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</si>
  <si>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</si>
  <si>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</si>
  <si>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</si>
  <si>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</si>
  <si>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</si>
  <si>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</si>
  <si>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</si>
  <si>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</si>
  <si>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</si>
  <si>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</si>
  <si>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</si>
  <si>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</si>
  <si>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</si>
  <si>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</si>
  <si>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</si>
  <si>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</si>
  <si>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</si>
  <si>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</si>
  <si>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</si>
  <si>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</si>
  <si>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</si>
  <si>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</si>
  <si>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</si>
  <si>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</si>
  <si>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</si>
  <si>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</si>
  <si>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</si>
  <si>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</si>
  <si>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</si>
  <si>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</si>
  <si>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</si>
  <si>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</si>
  <si>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</si>
  <si>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</si>
  <si>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</si>
  <si>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</si>
  <si>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</si>
  <si>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</si>
  <si>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</si>
  <si>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</si>
  <si>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</si>
  <si>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</si>
  <si>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</si>
  <si>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</si>
  <si>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</si>
  <si>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</si>
  <si>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</si>
  <si>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</si>
  <si>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</si>
  <si>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</si>
  <si>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</si>
  <si>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</si>
  <si>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</si>
  <si>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</si>
  <si>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</si>
  <si>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</si>
  <si>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</si>
  <si>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</si>
  <si>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</si>
  <si>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</si>
  <si>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</si>
  <si>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</si>
  <si>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</si>
  <si>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</si>
  <si>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</si>
  <si>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</si>
  <si>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</si>
  <si>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</si>
  <si>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</si>
  <si>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</si>
  <si>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</si>
  <si>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</si>
  <si>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</si>
  <si>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</si>
  <si>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</si>
  <si>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</si>
  <si>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</si>
  <si>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</si>
  <si>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</si>
  <si>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</si>
  <si>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</si>
  <si>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</si>
  <si>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</si>
  <si>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</si>
  <si>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</si>
  <si>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</si>
  <si>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</si>
  <si>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</si>
  <si>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</si>
  <si>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</si>
  <si>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</si>
  <si>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</si>
  <si>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</si>
  <si>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</si>
  <si>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</si>
  <si>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</si>
  <si>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</si>
  <si>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</si>
  <si>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</si>
  <si>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</si>
  <si>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</si>
  <si>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</si>
  <si>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</si>
  <si>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</si>
  <si>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</si>
  <si>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</si>
  <si>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</si>
  <si>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0.76 (1.56%)</t>
  </si>
  <si>
    <t>1.32 (1.98%)</t>
  </si>
  <si>
    <t>0.60 (0.40%)</t>
  </si>
  <si>
    <t>2.64 (2.60%)</t>
  </si>
  <si>
    <t>21-Jul-16BIIB Earnings announcement</t>
  </si>
  <si>
    <t>0.60 (4.54%)</t>
  </si>
  <si>
    <t>1.76 (4.15%)</t>
  </si>
  <si>
    <t>2.00 (1.28%)</t>
  </si>
  <si>
    <t>1.42 (1.44%)</t>
  </si>
  <si>
    <t>21-Jul-16GM Earnings announcement</t>
  </si>
  <si>
    <t>1.04 (3.18%)</t>
  </si>
  <si>
    <t>2.50 (1.81%)</t>
  </si>
  <si>
    <t>0.64 (1.17%)</t>
  </si>
  <si>
    <t>2-Aug-16CAH Earnings announcement</t>
  </si>
  <si>
    <t>1.80 (2.34%)</t>
  </si>
  <si>
    <t>47.50 - 66.88</t>
  </si>
  <si>
    <t>1.84 (2.77%)</t>
  </si>
  <si>
    <t>CF</t>
  </si>
  <si>
    <t>VGK</t>
  </si>
  <si>
    <t>0.30 Dividend</t>
  </si>
  <si>
    <t>Aug 3 - Aug 8 (Est.)</t>
  </si>
  <si>
    <t>24.75 - 26.62</t>
  </si>
  <si>
    <t>24.75 - 70.32</t>
  </si>
  <si>
    <t>229.06 x 3900</t>
  </si>
  <si>
    <t>231.75 x 200</t>
  </si>
  <si>
    <t>229.00 - 235.30</t>
  </si>
  <si>
    <t>229.00 - 412.24</t>
  </si>
  <si>
    <t>50.17B</t>
  </si>
  <si>
    <t>12.56 x 200</t>
  </si>
  <si>
    <t>12.57 x 200</t>
  </si>
  <si>
    <t>12.45 - 12.91</t>
  </si>
  <si>
    <t>49.74B</t>
  </si>
  <si>
    <t>13.59 x 100</t>
  </si>
  <si>
    <t>15.99 x 100</t>
  </si>
  <si>
    <t>13.50 - 13.84</t>
  </si>
  <si>
    <t>4.92B</t>
  </si>
  <si>
    <t>41.40 x 100</t>
  </si>
  <si>
    <t>41.47 x 100</t>
  </si>
  <si>
    <t>41.25 - 42.38</t>
  </si>
  <si>
    <t>17.01B</t>
  </si>
  <si>
    <t>31.52 x 100</t>
  </si>
  <si>
    <t>31.54 x 400</t>
  </si>
  <si>
    <t>31.40 - 32.32</t>
  </si>
  <si>
    <t>148.98B</t>
  </si>
  <si>
    <t>1.04 (3.22%)</t>
  </si>
  <si>
    <t>55.30 x 500</t>
  </si>
  <si>
    <t>55.83 x 700</t>
  </si>
  <si>
    <t>55.51 - 58.07</t>
  </si>
  <si>
    <t>32.41 - 67.97</t>
  </si>
  <si>
    <t>17.52B</t>
  </si>
  <si>
    <t>1.00 (1.70%)</t>
  </si>
  <si>
    <t>82.20 x 100</t>
  </si>
  <si>
    <t>86.99 x 100</t>
  </si>
  <si>
    <t>82.49 - 84.85</t>
  </si>
  <si>
    <t>24.44B</t>
  </si>
  <si>
    <t>2.36 (2.74%)</t>
  </si>
  <si>
    <t>61.40 x 100</t>
  </si>
  <si>
    <t>61.61 x 200</t>
  </si>
  <si>
    <t>61.37 - 65.09</t>
  </si>
  <si>
    <t>54.50 - 106.74</t>
  </si>
  <si>
    <t>11.72B</t>
  </si>
  <si>
    <t>1.04 (1.59%)</t>
  </si>
  <si>
    <t>52.26 x 100</t>
  </si>
  <si>
    <t>61.87 x 100</t>
  </si>
  <si>
    <t>56.85 - 58.11</t>
  </si>
  <si>
    <t>44.39B</t>
  </si>
  <si>
    <t>1.18 (2.00%)</t>
  </si>
  <si>
    <t>9.34 x 23900</t>
  </si>
  <si>
    <t>9.37 x 500</t>
  </si>
  <si>
    <t>9.35 - 9.74</t>
  </si>
  <si>
    <t>6.14 - 11.61</t>
  </si>
  <si>
    <t>12.34B</t>
  </si>
  <si>
    <t>0.12 (1.21%)</t>
  </si>
  <si>
    <t>19.84 x 100</t>
  </si>
  <si>
    <t>22.39 x 100</t>
  </si>
  <si>
    <t>19.81 - 20.58</t>
  </si>
  <si>
    <t>2.56B</t>
  </si>
  <si>
    <t>46.07 x 100</t>
  </si>
  <si>
    <t>46.49 x 200</t>
  </si>
  <si>
    <t>46.27 - 48.16</t>
  </si>
  <si>
    <t>21.24B</t>
  </si>
  <si>
    <t>47.03 x 200</t>
  </si>
  <si>
    <t>49.34 x 300</t>
  </si>
  <si>
    <t>47.50 - 49.20</t>
  </si>
  <si>
    <t>8.40B</t>
  </si>
  <si>
    <t>65.97 x 300</t>
  </si>
  <si>
    <t>68.11 x 100</t>
  </si>
  <si>
    <t>65.32 - 66.98</t>
  </si>
  <si>
    <t>24.81B</t>
  </si>
  <si>
    <t>147.55 x 100</t>
  </si>
  <si>
    <t>148.49 x 200</t>
  </si>
  <si>
    <t>148.40 - 154.87</t>
  </si>
  <si>
    <t>58.82B</t>
  </si>
  <si>
    <t>35.02 x 300</t>
  </si>
  <si>
    <t>35.14 x 600</t>
  </si>
  <si>
    <t>35.17 - 37.08</t>
  </si>
  <si>
    <t>27.06B</t>
  </si>
  <si>
    <t>0.54 (1.40%)</t>
  </si>
  <si>
    <t>95.30 x 100</t>
  </si>
  <si>
    <t>95.37 x 200</t>
  </si>
  <si>
    <t>95.14 - 97.28</t>
  </si>
  <si>
    <t>155.30B</t>
  </si>
  <si>
    <t>4.87 x 300</t>
  </si>
  <si>
    <t>4.89 x 5900</t>
  </si>
  <si>
    <t>4.83 - 5.05</t>
  </si>
  <si>
    <t>5.71B</t>
  </si>
  <si>
    <t>0.42 (8.26%)</t>
  </si>
  <si>
    <t>80.21 x 100</t>
  </si>
  <si>
    <t>80.38 x 100</t>
  </si>
  <si>
    <t>80.22 - 82.25</t>
  </si>
  <si>
    <t>80.22 - 120.37</t>
  </si>
  <si>
    <t>107.17B</t>
  </si>
  <si>
    <t>1.88 (2.28%)</t>
  </si>
  <si>
    <t>50.87 x 100</t>
  </si>
  <si>
    <t>60.41 x 100</t>
  </si>
  <si>
    <t>55.28 - 57.25</t>
  </si>
  <si>
    <t>3.40B</t>
  </si>
  <si>
    <t>0.44 (0.76%)</t>
  </si>
  <si>
    <t>28.30 x 7400</t>
  </si>
  <si>
    <t>28.35 x 900</t>
  </si>
  <si>
    <t>28.25 - 29.04</t>
  </si>
  <si>
    <t>44.02B</t>
  </si>
  <si>
    <t>1.52 (5.15%)</t>
  </si>
  <si>
    <t>140.01 x 100</t>
  </si>
  <si>
    <t>148.00 x 100</t>
  </si>
  <si>
    <t>144.62 - 148.84</t>
  </si>
  <si>
    <t>57.20B</t>
  </si>
  <si>
    <t>27.96 x 100</t>
  </si>
  <si>
    <t>33.22 x 400</t>
  </si>
  <si>
    <t>30.42 - 32.01</t>
  </si>
  <si>
    <t>22.22 - 37.49</t>
  </si>
  <si>
    <t>2.41B</t>
  </si>
  <si>
    <t>98.13 x 100</t>
  </si>
  <si>
    <t>98.77 x 100</t>
  </si>
  <si>
    <t>98.76 - 100.41</t>
  </si>
  <si>
    <t>83.39 - 113.03</t>
  </si>
  <si>
    <t>82.76B</t>
  </si>
  <si>
    <t>136.50 x 300</t>
  </si>
  <si>
    <t>138.41 x 100</t>
  </si>
  <si>
    <t>135.15 - 138.62</t>
  </si>
  <si>
    <t>130.54B</t>
  </si>
  <si>
    <t>43.45 x 200</t>
  </si>
  <si>
    <t>43.60 x 100</t>
  </si>
  <si>
    <t>43.20 - 45.14</t>
  </si>
  <si>
    <t>22.14B</t>
  </si>
  <si>
    <t>34.51 x 300</t>
  </si>
  <si>
    <t>35.46 x 300</t>
  </si>
  <si>
    <t>33.90 - 35.50</t>
  </si>
  <si>
    <t>33.07B</t>
  </si>
  <si>
    <t>0.42 (1.23%)</t>
  </si>
  <si>
    <t>52.39 x 100</t>
  </si>
  <si>
    <t>52.54 x 400</t>
  </si>
  <si>
    <t>52.18 - 53.36</t>
  </si>
  <si>
    <t>88.60B</t>
  </si>
  <si>
    <t>25.15 x 1000</t>
  </si>
  <si>
    <t>25.97 x 400</t>
  </si>
  <si>
    <t>5.93B</t>
  </si>
  <si>
    <t>1.20 (4.39%)</t>
  </si>
  <si>
    <t>74.41 x 100</t>
  </si>
  <si>
    <t>75.21 x 100</t>
  </si>
  <si>
    <t>75.04 - 76.25</t>
  </si>
  <si>
    <t>24.51B</t>
  </si>
  <si>
    <t>201.96 x 500</t>
  </si>
  <si>
    <t>202.00 x 251700</t>
  </si>
  <si>
    <t>202.72 - 210.85</t>
  </si>
  <si>
    <t>45.63 x 100</t>
  </si>
  <si>
    <t>45.70 x 100</t>
  </si>
  <si>
    <t>45.28 - 46.97</t>
  </si>
  <si>
    <t>232.07B</t>
  </si>
  <si>
    <t>1.52 (3.22%)</t>
  </si>
  <si>
    <t>40.76 x 1000</t>
  </si>
  <si>
    <t>40.95 x 300</t>
  </si>
  <si>
    <t>41.04 - 43.22</t>
  </si>
  <si>
    <t>41.04 - 62.21</t>
  </si>
  <si>
    <t>13.83B</t>
  </si>
  <si>
    <t>65.46 x 100</t>
  </si>
  <si>
    <t>69.52 x 100</t>
  </si>
  <si>
    <t>65.41 - 66.85</t>
  </si>
  <si>
    <t>39.31B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</si>
</sst>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33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43" fillId="0" borderId="0" xfId="0" applyFont="1"/>
    <xf numFmtId="0" fontId="44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31"/>
      <tableStyleElement type="headerRow" dxfId="730"/>
    </tableStyle>
  </tableStyles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2584"/>
        <c:axId val="716179056"/>
      </c:scatterChart>
      <c:valAx>
        <c:axId val="71618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9056"/>
        <c:crosses val="autoZero"/>
        <c:crossBetween val="midCat"/>
      </c:valAx>
      <c:valAx>
        <c:axId val="7161790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4544"/>
        <c:axId val="716181016"/>
      </c:scatterChart>
      <c:valAx>
        <c:axId val="71618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1016"/>
        <c:crosses val="autoZero"/>
        <c:crossBetween val="midCat"/>
      </c:valAx>
      <c:valAx>
        <c:axId val="71618101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77488"/>
        <c:axId val="716177880"/>
      </c:scatterChart>
      <c:valAx>
        <c:axId val="71617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880"/>
        <c:crosses val="autoZero"/>
        <c:crossBetween val="midCat"/>
      </c:valAx>
      <c:valAx>
        <c:axId val="71617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1800"/>
        <c:axId val="716185328"/>
      </c:scatterChart>
      <c:valAx>
        <c:axId val="71618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5328"/>
        <c:crosses val="autoZero"/>
        <c:crossBetween val="midCat"/>
      </c:valAx>
      <c:valAx>
        <c:axId val="71618532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229.02</c:v>
                </c:pt>
                <c:pt idx="1">
                  <c:v>238.62</c:v>
                </c:pt>
                <c:pt idx="2">
                  <c:v>234.6</c:v>
                </c:pt>
                <c:pt idx="3">
                  <c:v>233</c:v>
                </c:pt>
                <c:pt idx="4">
                  <c:v>237.39</c:v>
                </c:pt>
                <c:pt idx="5">
                  <c:v>238.21</c:v>
                </c:pt>
                <c:pt idx="6">
                  <c:v>242.19</c:v>
                </c:pt>
                <c:pt idx="7">
                  <c:v>238.91</c:v>
                </c:pt>
                <c:pt idx="8">
                  <c:v>241.7</c:v>
                </c:pt>
                <c:pt idx="9">
                  <c:v>244.35</c:v>
                </c:pt>
                <c:pt idx="10">
                  <c:v>246.13</c:v>
                </c:pt>
                <c:pt idx="11">
                  <c:v>250.46</c:v>
                </c:pt>
                <c:pt idx="12">
                  <c:v>254.17</c:v>
                </c:pt>
                <c:pt idx="13">
                  <c:v>252.86</c:v>
                </c:pt>
                <c:pt idx="14">
                  <c:v>289.83999999999997</c:v>
                </c:pt>
                <c:pt idx="15">
                  <c:v>290.23</c:v>
                </c:pt>
                <c:pt idx="16">
                  <c:v>289.73</c:v>
                </c:pt>
                <c:pt idx="17">
                  <c:v>286.82</c:v>
                </c:pt>
                <c:pt idx="18">
                  <c:v>289.73</c:v>
                </c:pt>
                <c:pt idx="19">
                  <c:v>282.79000000000002</c:v>
                </c:pt>
                <c:pt idx="20">
                  <c:v>282</c:v>
                </c:pt>
                <c:pt idx="21">
                  <c:v>279.7</c:v>
                </c:pt>
                <c:pt idx="22">
                  <c:v>272.94</c:v>
                </c:pt>
                <c:pt idx="23">
                  <c:v>264.85000000000002</c:v>
                </c:pt>
                <c:pt idx="24">
                  <c:v>263.66000000000003</c:v>
                </c:pt>
                <c:pt idx="25">
                  <c:v>258.72000000000003</c:v>
                </c:pt>
                <c:pt idx="26">
                  <c:v>264.29000000000002</c:v>
                </c:pt>
                <c:pt idx="27">
                  <c:v>263.52</c:v>
                </c:pt>
                <c:pt idx="28">
                  <c:v>266.26</c:v>
                </c:pt>
                <c:pt idx="29">
                  <c:v>262.02999999999997</c:v>
                </c:pt>
                <c:pt idx="30">
                  <c:v>262.70999999999998</c:v>
                </c:pt>
                <c:pt idx="31">
                  <c:v>267.25</c:v>
                </c:pt>
                <c:pt idx="32">
                  <c:v>273.27</c:v>
                </c:pt>
                <c:pt idx="33">
                  <c:v>270.17</c:v>
                </c:pt>
                <c:pt idx="34">
                  <c:v>263.61</c:v>
                </c:pt>
                <c:pt idx="35">
                  <c:v>264.62</c:v>
                </c:pt>
                <c:pt idx="36">
                  <c:v>263.12</c:v>
                </c:pt>
                <c:pt idx="37">
                  <c:v>273.70999999999998</c:v>
                </c:pt>
                <c:pt idx="38">
                  <c:v>273.69</c:v>
                </c:pt>
                <c:pt idx="39">
                  <c:v>274.99</c:v>
                </c:pt>
                <c:pt idx="40">
                  <c:v>281.08</c:v>
                </c:pt>
                <c:pt idx="41">
                  <c:v>280.06</c:v>
                </c:pt>
                <c:pt idx="42">
                  <c:v>281.7</c:v>
                </c:pt>
                <c:pt idx="43">
                  <c:v>284.85000000000002</c:v>
                </c:pt>
                <c:pt idx="44">
                  <c:v>282.7</c:v>
                </c:pt>
                <c:pt idx="45">
                  <c:v>279.60000000000002</c:v>
                </c:pt>
                <c:pt idx="46">
                  <c:v>265.89</c:v>
                </c:pt>
                <c:pt idx="47">
                  <c:v>271</c:v>
                </c:pt>
                <c:pt idx="48">
                  <c:v>272.92</c:v>
                </c:pt>
                <c:pt idx="49">
                  <c:v>268.5</c:v>
                </c:pt>
                <c:pt idx="50">
                  <c:v>270.56</c:v>
                </c:pt>
                <c:pt idx="51">
                  <c:v>271.73</c:v>
                </c:pt>
                <c:pt idx="52">
                  <c:v>267.61</c:v>
                </c:pt>
                <c:pt idx="53">
                  <c:v>265.19</c:v>
                </c:pt>
                <c:pt idx="54">
                  <c:v>270.83</c:v>
                </c:pt>
                <c:pt idx="55">
                  <c:v>273.04000000000002</c:v>
                </c:pt>
                <c:pt idx="56">
                  <c:v>279.57</c:v>
                </c:pt>
                <c:pt idx="57">
                  <c:v>265.62</c:v>
                </c:pt>
                <c:pt idx="58">
                  <c:v>264.01</c:v>
                </c:pt>
                <c:pt idx="59">
                  <c:v>260.54000000000002</c:v>
                </c:pt>
                <c:pt idx="60">
                  <c:v>260.32</c:v>
                </c:pt>
                <c:pt idx="61">
                  <c:v>254.18</c:v>
                </c:pt>
                <c:pt idx="62">
                  <c:v>254.68</c:v>
                </c:pt>
                <c:pt idx="63">
                  <c:v>251.76</c:v>
                </c:pt>
                <c:pt idx="64">
                  <c:v>254.69</c:v>
                </c:pt>
                <c:pt idx="65">
                  <c:v>255.24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86896"/>
        <c:axId val="716187288"/>
      </c:lineChart>
      <c:dateAx>
        <c:axId val="71618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7288"/>
        <c:crosses val="autoZero"/>
        <c:auto val="1"/>
        <c:lblOffset val="100"/>
        <c:baseTimeUnit val="days"/>
      </c:dateAx>
      <c:valAx>
        <c:axId val="7161872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43.56</c:v>
                </c:pt>
                <c:pt idx="1">
                  <c:v>46.16</c:v>
                </c:pt>
                <c:pt idx="2">
                  <c:v>45</c:v>
                </c:pt>
                <c:pt idx="3">
                  <c:v>44.88</c:v>
                </c:pt>
                <c:pt idx="4">
                  <c:v>45.38</c:v>
                </c:pt>
                <c:pt idx="5">
                  <c:v>45.01</c:v>
                </c:pt>
                <c:pt idx="6">
                  <c:v>45.05</c:v>
                </c:pt>
                <c:pt idx="7">
                  <c:v>44.74</c:v>
                </c:pt>
                <c:pt idx="8">
                  <c:v>44.87</c:v>
                </c:pt>
                <c:pt idx="9">
                  <c:v>44.77</c:v>
                </c:pt>
                <c:pt idx="10">
                  <c:v>44.53</c:v>
                </c:pt>
                <c:pt idx="11">
                  <c:v>45.76</c:v>
                </c:pt>
                <c:pt idx="12">
                  <c:v>46.51</c:v>
                </c:pt>
                <c:pt idx="13">
                  <c:v>46.61</c:v>
                </c:pt>
                <c:pt idx="14">
                  <c:v>46.52</c:v>
                </c:pt>
                <c:pt idx="15">
                  <c:v>44.52</c:v>
                </c:pt>
                <c:pt idx="16">
                  <c:v>44.96</c:v>
                </c:pt>
                <c:pt idx="17">
                  <c:v>44.46</c:v>
                </c:pt>
                <c:pt idx="18">
                  <c:v>43.34</c:v>
                </c:pt>
                <c:pt idx="19">
                  <c:v>43.06</c:v>
                </c:pt>
                <c:pt idx="20">
                  <c:v>42.86</c:v>
                </c:pt>
                <c:pt idx="21">
                  <c:v>42.68</c:v>
                </c:pt>
                <c:pt idx="22">
                  <c:v>42.44</c:v>
                </c:pt>
                <c:pt idx="23">
                  <c:v>41.21</c:v>
                </c:pt>
                <c:pt idx="24">
                  <c:v>41.51</c:v>
                </c:pt>
                <c:pt idx="25">
                  <c:v>41.12</c:v>
                </c:pt>
                <c:pt idx="26">
                  <c:v>42.04</c:v>
                </c:pt>
                <c:pt idx="27">
                  <c:v>41.02</c:v>
                </c:pt>
                <c:pt idx="28">
                  <c:v>40.450000000000003</c:v>
                </c:pt>
                <c:pt idx="29">
                  <c:v>39.159999999999997</c:v>
                </c:pt>
                <c:pt idx="30">
                  <c:v>38.619999999999997</c:v>
                </c:pt>
                <c:pt idx="31">
                  <c:v>39.64</c:v>
                </c:pt>
                <c:pt idx="32">
                  <c:v>40.81</c:v>
                </c:pt>
                <c:pt idx="33">
                  <c:v>40.770000000000003</c:v>
                </c:pt>
                <c:pt idx="34">
                  <c:v>39.65</c:v>
                </c:pt>
                <c:pt idx="35">
                  <c:v>41.4</c:v>
                </c:pt>
                <c:pt idx="36">
                  <c:v>41.94</c:v>
                </c:pt>
                <c:pt idx="37">
                  <c:v>43.69</c:v>
                </c:pt>
                <c:pt idx="38">
                  <c:v>42.71</c:v>
                </c:pt>
                <c:pt idx="39">
                  <c:v>41.71</c:v>
                </c:pt>
                <c:pt idx="40">
                  <c:v>42.6</c:v>
                </c:pt>
                <c:pt idx="41">
                  <c:v>44.48</c:v>
                </c:pt>
                <c:pt idx="42">
                  <c:v>44.99</c:v>
                </c:pt>
                <c:pt idx="43">
                  <c:v>45.02</c:v>
                </c:pt>
                <c:pt idx="44">
                  <c:v>48.29</c:v>
                </c:pt>
                <c:pt idx="45">
                  <c:v>48.8</c:v>
                </c:pt>
                <c:pt idx="46">
                  <c:v>47.93</c:v>
                </c:pt>
                <c:pt idx="47">
                  <c:v>47.77</c:v>
                </c:pt>
                <c:pt idx="48">
                  <c:v>47.6</c:v>
                </c:pt>
                <c:pt idx="49">
                  <c:v>46.89</c:v>
                </c:pt>
                <c:pt idx="50">
                  <c:v>47.59</c:v>
                </c:pt>
                <c:pt idx="51">
                  <c:v>47.22</c:v>
                </c:pt>
                <c:pt idx="52">
                  <c:v>46.25</c:v>
                </c:pt>
                <c:pt idx="53">
                  <c:v>45.56</c:v>
                </c:pt>
                <c:pt idx="54">
                  <c:v>47</c:v>
                </c:pt>
                <c:pt idx="55">
                  <c:v>48.07</c:v>
                </c:pt>
                <c:pt idx="56">
                  <c:v>48.34</c:v>
                </c:pt>
                <c:pt idx="57">
                  <c:v>45.92</c:v>
                </c:pt>
                <c:pt idx="58">
                  <c:v>47.23</c:v>
                </c:pt>
                <c:pt idx="59">
                  <c:v>47.5</c:v>
                </c:pt>
                <c:pt idx="60">
                  <c:v>46.35</c:v>
                </c:pt>
                <c:pt idx="61">
                  <c:v>46.4</c:v>
                </c:pt>
                <c:pt idx="62">
                  <c:v>47.01</c:v>
                </c:pt>
                <c:pt idx="63">
                  <c:v>45.2</c:v>
                </c:pt>
                <c:pt idx="64">
                  <c:v>45.88</c:v>
                </c:pt>
                <c:pt idx="65">
                  <c:v>45.41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72208"/>
        <c:axId val="725667896"/>
      </c:lineChart>
      <c:dateAx>
        <c:axId val="72567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7896"/>
        <c:crosses val="autoZero"/>
        <c:auto val="1"/>
        <c:lblOffset val="100"/>
        <c:baseTimeUnit val="days"/>
      </c:dateAx>
      <c:valAx>
        <c:axId val="7256678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82.02</c:v>
                </c:pt>
                <c:pt idx="1">
                  <c:v>86.56</c:v>
                </c:pt>
                <c:pt idx="2">
                  <c:v>85.47</c:v>
                </c:pt>
                <c:pt idx="3">
                  <c:v>85.23</c:v>
                </c:pt>
                <c:pt idx="4">
                  <c:v>86.01</c:v>
                </c:pt>
                <c:pt idx="5">
                  <c:v>84.9</c:v>
                </c:pt>
                <c:pt idx="6">
                  <c:v>82.02</c:v>
                </c:pt>
                <c:pt idx="7">
                  <c:v>82.99</c:v>
                </c:pt>
                <c:pt idx="8">
                  <c:v>83.87</c:v>
                </c:pt>
                <c:pt idx="9">
                  <c:v>85.51</c:v>
                </c:pt>
                <c:pt idx="10">
                  <c:v>89.13</c:v>
                </c:pt>
                <c:pt idx="11">
                  <c:v>89.6</c:v>
                </c:pt>
                <c:pt idx="12">
                  <c:v>89.31</c:v>
                </c:pt>
                <c:pt idx="13">
                  <c:v>85.9</c:v>
                </c:pt>
                <c:pt idx="14">
                  <c:v>86.39</c:v>
                </c:pt>
                <c:pt idx="15">
                  <c:v>88.19</c:v>
                </c:pt>
                <c:pt idx="16">
                  <c:v>92.23</c:v>
                </c:pt>
                <c:pt idx="17">
                  <c:v>98.73</c:v>
                </c:pt>
                <c:pt idx="18">
                  <c:v>98.97</c:v>
                </c:pt>
                <c:pt idx="19">
                  <c:v>99.58</c:v>
                </c:pt>
                <c:pt idx="20">
                  <c:v>97</c:v>
                </c:pt>
                <c:pt idx="21">
                  <c:v>108.37</c:v>
                </c:pt>
                <c:pt idx="22">
                  <c:v>105.78</c:v>
                </c:pt>
                <c:pt idx="23">
                  <c:v>107.95</c:v>
                </c:pt>
                <c:pt idx="24">
                  <c:v>107.2</c:v>
                </c:pt>
                <c:pt idx="25">
                  <c:v>108.67</c:v>
                </c:pt>
                <c:pt idx="26">
                  <c:v>106.76</c:v>
                </c:pt>
                <c:pt idx="27">
                  <c:v>106.1</c:v>
                </c:pt>
                <c:pt idx="28">
                  <c:v>106.2</c:v>
                </c:pt>
                <c:pt idx="29">
                  <c:v>103.1</c:v>
                </c:pt>
                <c:pt idx="30">
                  <c:v>104.1</c:v>
                </c:pt>
                <c:pt idx="31">
                  <c:v>103.98</c:v>
                </c:pt>
                <c:pt idx="32">
                  <c:v>108.11</c:v>
                </c:pt>
                <c:pt idx="33">
                  <c:v>107.62</c:v>
                </c:pt>
                <c:pt idx="34">
                  <c:v>107.99</c:v>
                </c:pt>
                <c:pt idx="35">
                  <c:v>108.7</c:v>
                </c:pt>
                <c:pt idx="36">
                  <c:v>109.48</c:v>
                </c:pt>
                <c:pt idx="37">
                  <c:v>109.4</c:v>
                </c:pt>
                <c:pt idx="38">
                  <c:v>109.48</c:v>
                </c:pt>
                <c:pt idx="39">
                  <c:v>108.56</c:v>
                </c:pt>
                <c:pt idx="40">
                  <c:v>108.69</c:v>
                </c:pt>
                <c:pt idx="41">
                  <c:v>111.92</c:v>
                </c:pt>
                <c:pt idx="43">
                  <c:v>111.51</c:v>
                </c:pt>
                <c:pt idx="44">
                  <c:v>109.36</c:v>
                </c:pt>
                <c:pt idx="45">
                  <c:v>111.91</c:v>
                </c:pt>
                <c:pt idx="46">
                  <c:v>112.11</c:v>
                </c:pt>
                <c:pt idx="47">
                  <c:v>112.19</c:v>
                </c:pt>
                <c:pt idx="48">
                  <c:v>111.89</c:v>
                </c:pt>
                <c:pt idx="49">
                  <c:v>113.21</c:v>
                </c:pt>
                <c:pt idx="50">
                  <c:v>112.1</c:v>
                </c:pt>
                <c:pt idx="51">
                  <c:v>112.6</c:v>
                </c:pt>
                <c:pt idx="52">
                  <c:v>115.38</c:v>
                </c:pt>
                <c:pt idx="53">
                  <c:v>112.51</c:v>
                </c:pt>
                <c:pt idx="54">
                  <c:v>112.25</c:v>
                </c:pt>
                <c:pt idx="55">
                  <c:v>114</c:v>
                </c:pt>
                <c:pt idx="56">
                  <c:v>116.07</c:v>
                </c:pt>
                <c:pt idx="57">
                  <c:v>120.04</c:v>
                </c:pt>
                <c:pt idx="58">
                  <c:v>119.86</c:v>
                </c:pt>
                <c:pt idx="59">
                  <c:v>121.03</c:v>
                </c:pt>
                <c:pt idx="60">
                  <c:v>123.97</c:v>
                </c:pt>
                <c:pt idx="61">
                  <c:v>124.03</c:v>
                </c:pt>
                <c:pt idx="62">
                  <c:v>119.68</c:v>
                </c:pt>
                <c:pt idx="63">
                  <c:v>122.91</c:v>
                </c:pt>
                <c:pt idx="64">
                  <c:v>122.75</c:v>
                </c:pt>
                <c:pt idx="65">
                  <c:v>121.42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63584"/>
        <c:axId val="725662408"/>
      </c:lineChart>
      <c:dateAx>
        <c:axId val="72566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2408"/>
        <c:crosses val="autoZero"/>
        <c:auto val="1"/>
        <c:lblOffset val="100"/>
        <c:baseTimeUnit val="days"/>
      </c:dateAx>
      <c:valAx>
        <c:axId val="725662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93.4</c:v>
                </c:pt>
                <c:pt idx="1">
                  <c:v>96.1</c:v>
                </c:pt>
                <c:pt idx="2">
                  <c:v>95.55</c:v>
                </c:pt>
                <c:pt idx="3">
                  <c:v>95.91</c:v>
                </c:pt>
                <c:pt idx="4">
                  <c:v>95.1</c:v>
                </c:pt>
                <c:pt idx="5">
                  <c:v>95.33</c:v>
                </c:pt>
                <c:pt idx="6">
                  <c:v>97.55</c:v>
                </c:pt>
                <c:pt idx="7">
                  <c:v>97.14</c:v>
                </c:pt>
                <c:pt idx="8">
                  <c:v>97.46</c:v>
                </c:pt>
                <c:pt idx="9">
                  <c:v>97.34</c:v>
                </c:pt>
                <c:pt idx="10">
                  <c:v>98.83</c:v>
                </c:pt>
                <c:pt idx="11">
                  <c:v>99.65</c:v>
                </c:pt>
                <c:pt idx="12">
                  <c:v>98.94</c:v>
                </c:pt>
                <c:pt idx="13">
                  <c:v>99.03</c:v>
                </c:pt>
                <c:pt idx="14">
                  <c:v>98.63</c:v>
                </c:pt>
                <c:pt idx="15">
                  <c:v>97.92</c:v>
                </c:pt>
                <c:pt idx="16">
                  <c:v>97.72</c:v>
                </c:pt>
                <c:pt idx="17">
                  <c:v>98.46</c:v>
                </c:pt>
                <c:pt idx="18">
                  <c:v>99.86</c:v>
                </c:pt>
                <c:pt idx="19">
                  <c:v>100.35</c:v>
                </c:pt>
                <c:pt idx="20">
                  <c:v>100.41</c:v>
                </c:pt>
                <c:pt idx="21">
                  <c:v>99.62</c:v>
                </c:pt>
                <c:pt idx="22">
                  <c:v>97.9</c:v>
                </c:pt>
                <c:pt idx="23">
                  <c:v>96.43</c:v>
                </c:pt>
                <c:pt idx="24">
                  <c:v>95.22</c:v>
                </c:pt>
                <c:pt idx="25">
                  <c:v>94.2</c:v>
                </c:pt>
                <c:pt idx="26">
                  <c:v>94.56</c:v>
                </c:pt>
                <c:pt idx="27">
                  <c:v>93.49</c:v>
                </c:pt>
                <c:pt idx="28">
                  <c:v>93.88</c:v>
                </c:pt>
                <c:pt idx="29">
                  <c:v>90.52</c:v>
                </c:pt>
                <c:pt idx="30">
                  <c:v>90.34</c:v>
                </c:pt>
                <c:pt idx="31">
                  <c:v>92.51</c:v>
                </c:pt>
                <c:pt idx="32">
                  <c:v>93.42</c:v>
                </c:pt>
                <c:pt idx="33">
                  <c:v>92.79</c:v>
                </c:pt>
                <c:pt idx="34">
                  <c:v>92.72</c:v>
                </c:pt>
                <c:pt idx="35">
                  <c:v>93.24</c:v>
                </c:pt>
                <c:pt idx="37">
                  <c:v>94.19</c:v>
                </c:pt>
                <c:pt idx="38">
                  <c:v>95.18</c:v>
                </c:pt>
                <c:pt idx="39">
                  <c:v>93.64</c:v>
                </c:pt>
                <c:pt idx="40">
                  <c:v>93.74</c:v>
                </c:pt>
                <c:pt idx="41">
                  <c:v>94.83</c:v>
                </c:pt>
                <c:pt idx="42">
                  <c:v>97.82</c:v>
                </c:pt>
                <c:pt idx="43">
                  <c:v>104.35</c:v>
                </c:pt>
                <c:pt idx="44">
                  <c:v>105.08</c:v>
                </c:pt>
                <c:pt idx="45">
                  <c:v>105.68</c:v>
                </c:pt>
                <c:pt idx="46">
                  <c:v>105.97</c:v>
                </c:pt>
                <c:pt idx="47">
                  <c:v>107.13</c:v>
                </c:pt>
                <c:pt idx="48">
                  <c:v>106.91</c:v>
                </c:pt>
                <c:pt idx="49">
                  <c:v>107.48</c:v>
                </c:pt>
                <c:pt idx="50">
                  <c:v>109.85</c:v>
                </c:pt>
                <c:pt idx="51">
                  <c:v>112.1</c:v>
                </c:pt>
                <c:pt idx="52">
                  <c:v>112.04</c:v>
                </c:pt>
                <c:pt idx="53">
                  <c:v>110.44</c:v>
                </c:pt>
                <c:pt idx="54">
                  <c:v>109.02</c:v>
                </c:pt>
                <c:pt idx="55">
                  <c:v>108.66</c:v>
                </c:pt>
                <c:pt idx="56">
                  <c:v>108.54</c:v>
                </c:pt>
                <c:pt idx="57">
                  <c:v>110.96</c:v>
                </c:pt>
                <c:pt idx="58">
                  <c:v>109.81</c:v>
                </c:pt>
                <c:pt idx="59">
                  <c:v>111.12</c:v>
                </c:pt>
                <c:pt idx="60">
                  <c:v>109.99</c:v>
                </c:pt>
                <c:pt idx="61">
                  <c:v>108.99</c:v>
                </c:pt>
                <c:pt idx="62">
                  <c:v>109.56</c:v>
                </c:pt>
                <c:pt idx="63">
                  <c:v>107.68</c:v>
                </c:pt>
                <c:pt idx="64">
                  <c:v>105.19</c:v>
                </c:pt>
                <c:pt idx="65">
                  <c:v>105.67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64368"/>
        <c:axId val="725673384"/>
      </c:lineChart>
      <c:dateAx>
        <c:axId val="72566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3384"/>
        <c:crosses val="autoZero"/>
        <c:auto val="1"/>
        <c:lblOffset val="100"/>
        <c:baseTimeUnit val="days"/>
      </c:dateAx>
      <c:valAx>
        <c:axId val="725673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14.59</c:v>
                </c:pt>
                <c:pt idx="1">
                  <c:v>15.27</c:v>
                </c:pt>
                <c:pt idx="2">
                  <c:v>14.75</c:v>
                </c:pt>
                <c:pt idx="3">
                  <c:v>15.09</c:v>
                </c:pt>
                <c:pt idx="4">
                  <c:v>14.48</c:v>
                </c:pt>
                <c:pt idx="5">
                  <c:v>13.16</c:v>
                </c:pt>
                <c:pt idx="6">
                  <c:v>12.67</c:v>
                </c:pt>
                <c:pt idx="7">
                  <c:v>13.06</c:v>
                </c:pt>
                <c:pt idx="8">
                  <c:v>13.23</c:v>
                </c:pt>
                <c:pt idx="9">
                  <c:v>13.28</c:v>
                </c:pt>
                <c:pt idx="10">
                  <c:v>13.42</c:v>
                </c:pt>
                <c:pt idx="11">
                  <c:v>14.26</c:v>
                </c:pt>
                <c:pt idx="12">
                  <c:v>14.53</c:v>
                </c:pt>
                <c:pt idx="13">
                  <c:v>14.62</c:v>
                </c:pt>
                <c:pt idx="14">
                  <c:v>13.96</c:v>
                </c:pt>
                <c:pt idx="15">
                  <c:v>13.32</c:v>
                </c:pt>
                <c:pt idx="16">
                  <c:v>13.38</c:v>
                </c:pt>
                <c:pt idx="17">
                  <c:v>13.23</c:v>
                </c:pt>
                <c:pt idx="18">
                  <c:v>13.07</c:v>
                </c:pt>
                <c:pt idx="19">
                  <c:v>12.9</c:v>
                </c:pt>
                <c:pt idx="20">
                  <c:v>13.17</c:v>
                </c:pt>
                <c:pt idx="21">
                  <c:v>13.54</c:v>
                </c:pt>
                <c:pt idx="22">
                  <c:v>13.02</c:v>
                </c:pt>
                <c:pt idx="23">
                  <c:v>13.19</c:v>
                </c:pt>
                <c:pt idx="24">
                  <c:v>13.11</c:v>
                </c:pt>
                <c:pt idx="25">
                  <c:v>12.74</c:v>
                </c:pt>
                <c:pt idx="26">
                  <c:v>12.66</c:v>
                </c:pt>
                <c:pt idx="27">
                  <c:v>12.86</c:v>
                </c:pt>
                <c:pt idx="28">
                  <c:v>12.78</c:v>
                </c:pt>
                <c:pt idx="30">
                  <c:v>12.3</c:v>
                </c:pt>
                <c:pt idx="31">
                  <c:v>12.33</c:v>
                </c:pt>
                <c:pt idx="32">
                  <c:v>12.46</c:v>
                </c:pt>
                <c:pt idx="33">
                  <c:v>11.94</c:v>
                </c:pt>
                <c:pt idx="34">
                  <c:v>11.44</c:v>
                </c:pt>
                <c:pt idx="35">
                  <c:v>12.03</c:v>
                </c:pt>
                <c:pt idx="36">
                  <c:v>12.07</c:v>
                </c:pt>
                <c:pt idx="37">
                  <c:v>12.17</c:v>
                </c:pt>
                <c:pt idx="38">
                  <c:v>12.79</c:v>
                </c:pt>
                <c:pt idx="39">
                  <c:v>13.55</c:v>
                </c:pt>
                <c:pt idx="40">
                  <c:v>14.09</c:v>
                </c:pt>
                <c:pt idx="41">
                  <c:v>14.35</c:v>
                </c:pt>
                <c:pt idx="42">
                  <c:v>14.84</c:v>
                </c:pt>
                <c:pt idx="43">
                  <c:v>14.44</c:v>
                </c:pt>
                <c:pt idx="44">
                  <c:v>13.83</c:v>
                </c:pt>
                <c:pt idx="45">
                  <c:v>14.34</c:v>
                </c:pt>
                <c:pt idx="46">
                  <c:v>13.86</c:v>
                </c:pt>
                <c:pt idx="47">
                  <c:v>14.06</c:v>
                </c:pt>
                <c:pt idx="48">
                  <c:v>13.95</c:v>
                </c:pt>
                <c:pt idx="49">
                  <c:v>13.36</c:v>
                </c:pt>
                <c:pt idx="50">
                  <c:v>13.01</c:v>
                </c:pt>
                <c:pt idx="51">
                  <c:v>13.11</c:v>
                </c:pt>
                <c:pt idx="52">
                  <c:v>12.92</c:v>
                </c:pt>
                <c:pt idx="53">
                  <c:v>13.12</c:v>
                </c:pt>
                <c:pt idx="54">
                  <c:v>11.67</c:v>
                </c:pt>
                <c:pt idx="55">
                  <c:v>11.78</c:v>
                </c:pt>
                <c:pt idx="56">
                  <c:v>11.22</c:v>
                </c:pt>
                <c:pt idx="57">
                  <c:v>11.02</c:v>
                </c:pt>
                <c:pt idx="58">
                  <c:v>10.63</c:v>
                </c:pt>
                <c:pt idx="59">
                  <c:v>10.53</c:v>
                </c:pt>
                <c:pt idx="60">
                  <c:v>10.56</c:v>
                </c:pt>
                <c:pt idx="61">
                  <c:v>11.14</c:v>
                </c:pt>
                <c:pt idx="62">
                  <c:v>10.53</c:v>
                </c:pt>
                <c:pt idx="63">
                  <c:v>10.4</c:v>
                </c:pt>
                <c:pt idx="64">
                  <c:v>10.16</c:v>
                </c:pt>
                <c:pt idx="65">
                  <c:v>10.29</c:v>
                </c:pt>
                <c:pt idx="66">
                  <c:v>10.19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71816"/>
        <c:axId val="725666720"/>
      </c:lineChart>
      <c:dateAx>
        <c:axId val="7256718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6720"/>
        <c:crosses val="autoZero"/>
        <c:auto val="1"/>
        <c:lblOffset val="100"/>
        <c:baseTimeUnit val="days"/>
      </c:dateAx>
      <c:valAx>
        <c:axId val="7256667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35.14</c:v>
                </c:pt>
                <c:pt idx="1">
                  <c:v>34.67</c:v>
                </c:pt>
                <c:pt idx="2">
                  <c:v>34.22</c:v>
                </c:pt>
                <c:pt idx="3">
                  <c:v>34.47</c:v>
                </c:pt>
                <c:pt idx="4">
                  <c:v>34.71</c:v>
                </c:pt>
                <c:pt idx="5">
                  <c:v>35.18</c:v>
                </c:pt>
                <c:pt idx="6">
                  <c:v>35.47</c:v>
                </c:pt>
                <c:pt idx="7">
                  <c:v>35.71</c:v>
                </c:pt>
                <c:pt idx="8">
                  <c:v>35.76</c:v>
                </c:pt>
                <c:pt idx="9">
                  <c:v>36.14</c:v>
                </c:pt>
                <c:pt idx="10">
                  <c:v>36.81</c:v>
                </c:pt>
                <c:pt idx="11">
                  <c:v>36.58</c:v>
                </c:pt>
                <c:pt idx="12">
                  <c:v>36.520000000000003</c:v>
                </c:pt>
                <c:pt idx="13">
                  <c:v>36.29</c:v>
                </c:pt>
                <c:pt idx="14">
                  <c:v>36.020000000000003</c:v>
                </c:pt>
                <c:pt idx="15">
                  <c:v>36.25</c:v>
                </c:pt>
                <c:pt idx="16">
                  <c:v>36.44</c:v>
                </c:pt>
                <c:pt idx="17">
                  <c:v>36.42</c:v>
                </c:pt>
                <c:pt idx="18">
                  <c:v>35.76</c:v>
                </c:pt>
                <c:pt idx="19">
                  <c:v>35.71</c:v>
                </c:pt>
                <c:pt idx="20">
                  <c:v>35.590000000000003</c:v>
                </c:pt>
                <c:pt idx="21">
                  <c:v>34.94</c:v>
                </c:pt>
                <c:pt idx="22">
                  <c:v>35.520000000000003</c:v>
                </c:pt>
                <c:pt idx="23">
                  <c:v>34.799999999999997</c:v>
                </c:pt>
                <c:pt idx="24">
                  <c:v>34.619999999999997</c:v>
                </c:pt>
                <c:pt idx="25">
                  <c:v>34.83</c:v>
                </c:pt>
                <c:pt idx="26">
                  <c:v>34.369999999999997</c:v>
                </c:pt>
                <c:pt idx="27">
                  <c:v>34.46</c:v>
                </c:pt>
                <c:pt idx="28">
                  <c:v>34.76</c:v>
                </c:pt>
                <c:pt idx="29">
                  <c:v>34.86</c:v>
                </c:pt>
                <c:pt idx="30">
                  <c:v>34.89</c:v>
                </c:pt>
                <c:pt idx="31">
                  <c:v>34.71</c:v>
                </c:pt>
                <c:pt idx="33">
                  <c:v>35.24</c:v>
                </c:pt>
                <c:pt idx="34">
                  <c:v>35.840000000000003</c:v>
                </c:pt>
                <c:pt idx="35">
                  <c:v>34.549999999999997</c:v>
                </c:pt>
                <c:pt idx="36">
                  <c:v>34.92</c:v>
                </c:pt>
                <c:pt idx="37">
                  <c:v>35</c:v>
                </c:pt>
                <c:pt idx="38">
                  <c:v>35.200000000000003</c:v>
                </c:pt>
                <c:pt idx="39">
                  <c:v>35.43</c:v>
                </c:pt>
                <c:pt idx="40">
                  <c:v>35.39</c:v>
                </c:pt>
                <c:pt idx="41">
                  <c:v>35.92</c:v>
                </c:pt>
                <c:pt idx="42">
                  <c:v>36.31</c:v>
                </c:pt>
                <c:pt idx="43">
                  <c:v>36.4</c:v>
                </c:pt>
                <c:pt idx="44">
                  <c:v>36.770000000000003</c:v>
                </c:pt>
                <c:pt idx="45">
                  <c:v>35.58</c:v>
                </c:pt>
                <c:pt idx="46">
                  <c:v>36.47</c:v>
                </c:pt>
                <c:pt idx="47">
                  <c:v>36.950000000000003</c:v>
                </c:pt>
                <c:pt idx="48">
                  <c:v>36.229999999999997</c:v>
                </c:pt>
                <c:pt idx="49">
                  <c:v>36.68</c:v>
                </c:pt>
                <c:pt idx="50">
                  <c:v>36.909999999999997</c:v>
                </c:pt>
                <c:pt idx="51">
                  <c:v>37.07</c:v>
                </c:pt>
                <c:pt idx="52">
                  <c:v>37.86</c:v>
                </c:pt>
                <c:pt idx="53">
                  <c:v>37.159999999999997</c:v>
                </c:pt>
                <c:pt idx="54">
                  <c:v>37.17</c:v>
                </c:pt>
                <c:pt idx="55">
                  <c:v>37.99</c:v>
                </c:pt>
                <c:pt idx="56">
                  <c:v>38.17</c:v>
                </c:pt>
                <c:pt idx="57">
                  <c:v>39.08</c:v>
                </c:pt>
                <c:pt idx="58">
                  <c:v>38.22</c:v>
                </c:pt>
                <c:pt idx="59">
                  <c:v>38.03</c:v>
                </c:pt>
                <c:pt idx="60">
                  <c:v>38.32</c:v>
                </c:pt>
                <c:pt idx="61">
                  <c:v>38.25</c:v>
                </c:pt>
                <c:pt idx="62">
                  <c:v>38.090000000000003</c:v>
                </c:pt>
                <c:pt idx="63">
                  <c:v>38.03</c:v>
                </c:pt>
                <c:pt idx="64">
                  <c:v>38.06</c:v>
                </c:pt>
                <c:pt idx="65">
                  <c:v>37.65</c:v>
                </c:pt>
                <c:pt idx="66">
                  <c:v>37.590000000000003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67504"/>
        <c:axId val="725665152"/>
      </c:lineChart>
      <c:dateAx>
        <c:axId val="72566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5152"/>
        <c:crosses val="autoZero"/>
        <c:auto val="1"/>
        <c:lblOffset val="100"/>
        <c:baseTimeUnit val="days"/>
      </c:dateAx>
      <c:valAx>
        <c:axId val="72566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12.52</c:v>
                </c:pt>
                <c:pt idx="1">
                  <c:v>13.4</c:v>
                </c:pt>
                <c:pt idx="2">
                  <c:v>13.18</c:v>
                </c:pt>
                <c:pt idx="3">
                  <c:v>13.22</c:v>
                </c:pt>
                <c:pt idx="4">
                  <c:v>13.42</c:v>
                </c:pt>
                <c:pt idx="5">
                  <c:v>13.26</c:v>
                </c:pt>
                <c:pt idx="6">
                  <c:v>13.12</c:v>
                </c:pt>
                <c:pt idx="7">
                  <c:v>13.01</c:v>
                </c:pt>
                <c:pt idx="8">
                  <c:v>12.84</c:v>
                </c:pt>
                <c:pt idx="9">
                  <c:v>12.98</c:v>
                </c:pt>
                <c:pt idx="10">
                  <c:v>13.1</c:v>
                </c:pt>
                <c:pt idx="11">
                  <c:v>13.26</c:v>
                </c:pt>
                <c:pt idx="12">
                  <c:v>13.36</c:v>
                </c:pt>
                <c:pt idx="13">
                  <c:v>13.38</c:v>
                </c:pt>
                <c:pt idx="14">
                  <c:v>13.18</c:v>
                </c:pt>
                <c:pt idx="15">
                  <c:v>13.04</c:v>
                </c:pt>
                <c:pt idx="16">
                  <c:v>13.21</c:v>
                </c:pt>
                <c:pt idx="17">
                  <c:v>13.11</c:v>
                </c:pt>
                <c:pt idx="18">
                  <c:v>13.49</c:v>
                </c:pt>
                <c:pt idx="19">
                  <c:v>13.45</c:v>
                </c:pt>
                <c:pt idx="20">
                  <c:v>13.46</c:v>
                </c:pt>
                <c:pt idx="21">
                  <c:v>13.52</c:v>
                </c:pt>
                <c:pt idx="22">
                  <c:v>13.29</c:v>
                </c:pt>
                <c:pt idx="23">
                  <c:v>13.13</c:v>
                </c:pt>
                <c:pt idx="24">
                  <c:v>13.19</c:v>
                </c:pt>
                <c:pt idx="25">
                  <c:v>13.09</c:v>
                </c:pt>
                <c:pt idx="26">
                  <c:v>13.16</c:v>
                </c:pt>
                <c:pt idx="27">
                  <c:v>13.14</c:v>
                </c:pt>
                <c:pt idx="28">
                  <c:v>13.32</c:v>
                </c:pt>
                <c:pt idx="29">
                  <c:v>13.22</c:v>
                </c:pt>
                <c:pt idx="30">
                  <c:v>13.35</c:v>
                </c:pt>
                <c:pt idx="31">
                  <c:v>13.32</c:v>
                </c:pt>
                <c:pt idx="32">
                  <c:v>13.49</c:v>
                </c:pt>
                <c:pt idx="33">
                  <c:v>13.32</c:v>
                </c:pt>
                <c:pt idx="34">
                  <c:v>13.44</c:v>
                </c:pt>
                <c:pt idx="35">
                  <c:v>13.32</c:v>
                </c:pt>
                <c:pt idx="36">
                  <c:v>13.31</c:v>
                </c:pt>
                <c:pt idx="37">
                  <c:v>13.43</c:v>
                </c:pt>
                <c:pt idx="38">
                  <c:v>13.62</c:v>
                </c:pt>
                <c:pt idx="39">
                  <c:v>13.56</c:v>
                </c:pt>
                <c:pt idx="40">
                  <c:v>14.09</c:v>
                </c:pt>
                <c:pt idx="41">
                  <c:v>13.66</c:v>
                </c:pt>
                <c:pt idx="43">
                  <c:v>13.75</c:v>
                </c:pt>
                <c:pt idx="44">
                  <c:v>13.58</c:v>
                </c:pt>
                <c:pt idx="45">
                  <c:v>13.61</c:v>
                </c:pt>
                <c:pt idx="46">
                  <c:v>13.65</c:v>
                </c:pt>
                <c:pt idx="47">
                  <c:v>13.64</c:v>
                </c:pt>
                <c:pt idx="48">
                  <c:v>13.44</c:v>
                </c:pt>
                <c:pt idx="49">
                  <c:v>13.25</c:v>
                </c:pt>
                <c:pt idx="50">
                  <c:v>12.94</c:v>
                </c:pt>
                <c:pt idx="51">
                  <c:v>13.09</c:v>
                </c:pt>
                <c:pt idx="52">
                  <c:v>13.06</c:v>
                </c:pt>
                <c:pt idx="53">
                  <c:v>12.81</c:v>
                </c:pt>
                <c:pt idx="54">
                  <c:v>12.66</c:v>
                </c:pt>
                <c:pt idx="55">
                  <c:v>12.55</c:v>
                </c:pt>
                <c:pt idx="56">
                  <c:v>12.52</c:v>
                </c:pt>
                <c:pt idx="57">
                  <c:v>12.82</c:v>
                </c:pt>
                <c:pt idx="58">
                  <c:v>12.77</c:v>
                </c:pt>
                <c:pt idx="59">
                  <c:v>12.8</c:v>
                </c:pt>
                <c:pt idx="60">
                  <c:v>13.1</c:v>
                </c:pt>
                <c:pt idx="61">
                  <c:v>13.5</c:v>
                </c:pt>
                <c:pt idx="62">
                  <c:v>13.35</c:v>
                </c:pt>
                <c:pt idx="63">
                  <c:v>13.2</c:v>
                </c:pt>
                <c:pt idx="64">
                  <c:v>13.09</c:v>
                </c:pt>
                <c:pt idx="65">
                  <c:v>13.06</c:v>
                </c:pt>
                <c:pt idx="66">
                  <c:v>13.26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69072"/>
        <c:axId val="725669464"/>
      </c:lineChart>
      <c:dateAx>
        <c:axId val="72566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9464"/>
        <c:crosses val="autoZero"/>
        <c:auto val="1"/>
        <c:lblOffset val="100"/>
        <c:baseTimeUnit val="days"/>
      </c:dateAx>
      <c:valAx>
        <c:axId val="7256694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13.7</c:v>
                </c:pt>
                <c:pt idx="1">
                  <c:v>14.18</c:v>
                </c:pt>
                <c:pt idx="2">
                  <c:v>13.79</c:v>
                </c:pt>
                <c:pt idx="3">
                  <c:v>14.11</c:v>
                </c:pt>
                <c:pt idx="4">
                  <c:v>14.14</c:v>
                </c:pt>
                <c:pt idx="5">
                  <c:v>14.24</c:v>
                </c:pt>
                <c:pt idx="6">
                  <c:v>13.75</c:v>
                </c:pt>
                <c:pt idx="7">
                  <c:v>13.56</c:v>
                </c:pt>
                <c:pt idx="8">
                  <c:v>13.88</c:v>
                </c:pt>
                <c:pt idx="9">
                  <c:v>14.25</c:v>
                </c:pt>
                <c:pt idx="10">
                  <c:v>14.51</c:v>
                </c:pt>
                <c:pt idx="11">
                  <c:v>15.6</c:v>
                </c:pt>
                <c:pt idx="12">
                  <c:v>15.85</c:v>
                </c:pt>
                <c:pt idx="13">
                  <c:v>15.86</c:v>
                </c:pt>
                <c:pt idx="14">
                  <c:v>16</c:v>
                </c:pt>
                <c:pt idx="15">
                  <c:v>15.3</c:v>
                </c:pt>
                <c:pt idx="16">
                  <c:v>15.19</c:v>
                </c:pt>
                <c:pt idx="17">
                  <c:v>15.08</c:v>
                </c:pt>
                <c:pt idx="18">
                  <c:v>14.8</c:v>
                </c:pt>
                <c:pt idx="19">
                  <c:v>14.74</c:v>
                </c:pt>
                <c:pt idx="20">
                  <c:v>14.52</c:v>
                </c:pt>
                <c:pt idx="21">
                  <c:v>14.51</c:v>
                </c:pt>
                <c:pt idx="22">
                  <c:v>14.95</c:v>
                </c:pt>
                <c:pt idx="23">
                  <c:v>14.83</c:v>
                </c:pt>
                <c:pt idx="24">
                  <c:v>14.95</c:v>
                </c:pt>
                <c:pt idx="25">
                  <c:v>14.53</c:v>
                </c:pt>
                <c:pt idx="26">
                  <c:v>14.42</c:v>
                </c:pt>
                <c:pt idx="27">
                  <c:v>14.77</c:v>
                </c:pt>
                <c:pt idx="28">
                  <c:v>14.77</c:v>
                </c:pt>
                <c:pt idx="29">
                  <c:v>14.71</c:v>
                </c:pt>
                <c:pt idx="30">
                  <c:v>15.03</c:v>
                </c:pt>
                <c:pt idx="31">
                  <c:v>15.03</c:v>
                </c:pt>
                <c:pt idx="32">
                  <c:v>15.29</c:v>
                </c:pt>
                <c:pt idx="33">
                  <c:v>14.91</c:v>
                </c:pt>
                <c:pt idx="34">
                  <c:v>15.28</c:v>
                </c:pt>
                <c:pt idx="35">
                  <c:v>15</c:v>
                </c:pt>
                <c:pt idx="36">
                  <c:v>15.02</c:v>
                </c:pt>
                <c:pt idx="37">
                  <c:v>15.01</c:v>
                </c:pt>
                <c:pt idx="38">
                  <c:v>15.33</c:v>
                </c:pt>
                <c:pt idx="39">
                  <c:v>15.78</c:v>
                </c:pt>
                <c:pt idx="40">
                  <c:v>15.55</c:v>
                </c:pt>
                <c:pt idx="41">
                  <c:v>15.56</c:v>
                </c:pt>
                <c:pt idx="42">
                  <c:v>15.23</c:v>
                </c:pt>
                <c:pt idx="43">
                  <c:v>14.99</c:v>
                </c:pt>
                <c:pt idx="44">
                  <c:v>15.41</c:v>
                </c:pt>
                <c:pt idx="45">
                  <c:v>15.57</c:v>
                </c:pt>
                <c:pt idx="46">
                  <c:v>15.44</c:v>
                </c:pt>
                <c:pt idx="47">
                  <c:v>15.73</c:v>
                </c:pt>
                <c:pt idx="48">
                  <c:v>15.23</c:v>
                </c:pt>
                <c:pt idx="49">
                  <c:v>14.97</c:v>
                </c:pt>
                <c:pt idx="50">
                  <c:v>14.96</c:v>
                </c:pt>
                <c:pt idx="51">
                  <c:v>14.91</c:v>
                </c:pt>
                <c:pt idx="52">
                  <c:v>14.85</c:v>
                </c:pt>
                <c:pt idx="53">
                  <c:v>14.49</c:v>
                </c:pt>
                <c:pt idx="54">
                  <c:v>14.39</c:v>
                </c:pt>
                <c:pt idx="55">
                  <c:v>14.23</c:v>
                </c:pt>
                <c:pt idx="56">
                  <c:v>14.34</c:v>
                </c:pt>
                <c:pt idx="57">
                  <c:v>14.28</c:v>
                </c:pt>
                <c:pt idx="58">
                  <c:v>14.72</c:v>
                </c:pt>
                <c:pt idx="59">
                  <c:v>15.41</c:v>
                </c:pt>
                <c:pt idx="60">
                  <c:v>15.17</c:v>
                </c:pt>
                <c:pt idx="61">
                  <c:v>14.77</c:v>
                </c:pt>
                <c:pt idx="62">
                  <c:v>14.6</c:v>
                </c:pt>
                <c:pt idx="63">
                  <c:v>14.33</c:v>
                </c:pt>
                <c:pt idx="64">
                  <c:v>14.18</c:v>
                </c:pt>
                <c:pt idx="65">
                  <c:v>14.24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79656"/>
        <c:axId val="725676128"/>
      </c:lineChart>
      <c:dateAx>
        <c:axId val="725679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6128"/>
        <c:crosses val="autoZero"/>
        <c:auto val="1"/>
        <c:lblOffset val="100"/>
        <c:baseTimeUnit val="days"/>
      </c:dateAx>
      <c:valAx>
        <c:axId val="7256761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52.59</c:v>
                </c:pt>
                <c:pt idx="1">
                  <c:v>54.12</c:v>
                </c:pt>
                <c:pt idx="2">
                  <c:v>54.57</c:v>
                </c:pt>
                <c:pt idx="3">
                  <c:v>54.77</c:v>
                </c:pt>
                <c:pt idx="4">
                  <c:v>54.36</c:v>
                </c:pt>
                <c:pt idx="5">
                  <c:v>53.71</c:v>
                </c:pt>
                <c:pt idx="6">
                  <c:v>53.47</c:v>
                </c:pt>
                <c:pt idx="7">
                  <c:v>54.31</c:v>
                </c:pt>
                <c:pt idx="8">
                  <c:v>54.12</c:v>
                </c:pt>
                <c:pt idx="9">
                  <c:v>54.91</c:v>
                </c:pt>
                <c:pt idx="10">
                  <c:v>55.11</c:v>
                </c:pt>
                <c:pt idx="11">
                  <c:v>54.94</c:v>
                </c:pt>
                <c:pt idx="12">
                  <c:v>54.12</c:v>
                </c:pt>
                <c:pt idx="13">
                  <c:v>53.55</c:v>
                </c:pt>
                <c:pt idx="14">
                  <c:v>54.3</c:v>
                </c:pt>
                <c:pt idx="15">
                  <c:v>53.45</c:v>
                </c:pt>
                <c:pt idx="16">
                  <c:v>54.53</c:v>
                </c:pt>
                <c:pt idx="18">
                  <c:v>54.93</c:v>
                </c:pt>
                <c:pt idx="19">
                  <c:v>55.22</c:v>
                </c:pt>
                <c:pt idx="20">
                  <c:v>56.19</c:v>
                </c:pt>
                <c:pt idx="21">
                  <c:v>55.84</c:v>
                </c:pt>
                <c:pt idx="22">
                  <c:v>55.99</c:v>
                </c:pt>
                <c:pt idx="23">
                  <c:v>56.59</c:v>
                </c:pt>
                <c:pt idx="24">
                  <c:v>55.99</c:v>
                </c:pt>
                <c:pt idx="25">
                  <c:v>56.48</c:v>
                </c:pt>
                <c:pt idx="26">
                  <c:v>57.04</c:v>
                </c:pt>
                <c:pt idx="27">
                  <c:v>56.12</c:v>
                </c:pt>
                <c:pt idx="28">
                  <c:v>57.1</c:v>
                </c:pt>
                <c:pt idx="29">
                  <c:v>57.14</c:v>
                </c:pt>
                <c:pt idx="30">
                  <c:v>57.31</c:v>
                </c:pt>
                <c:pt idx="31">
                  <c:v>57.99</c:v>
                </c:pt>
                <c:pt idx="32">
                  <c:v>57.01</c:v>
                </c:pt>
                <c:pt idx="33">
                  <c:v>59.2</c:v>
                </c:pt>
                <c:pt idx="34">
                  <c:v>58.72</c:v>
                </c:pt>
                <c:pt idx="35">
                  <c:v>58.43</c:v>
                </c:pt>
                <c:pt idx="36">
                  <c:v>58.19</c:v>
                </c:pt>
                <c:pt idx="37">
                  <c:v>59.11</c:v>
                </c:pt>
                <c:pt idx="38">
                  <c:v>59.52</c:v>
                </c:pt>
                <c:pt idx="39">
                  <c:v>59.59</c:v>
                </c:pt>
                <c:pt idx="40">
                  <c:v>58.94</c:v>
                </c:pt>
                <c:pt idx="41">
                  <c:v>58.54</c:v>
                </c:pt>
                <c:pt idx="42">
                  <c:v>59.27</c:v>
                </c:pt>
                <c:pt idx="43">
                  <c:v>59.54</c:v>
                </c:pt>
                <c:pt idx="44">
                  <c:v>59.21</c:v>
                </c:pt>
                <c:pt idx="45">
                  <c:v>59.43</c:v>
                </c:pt>
                <c:pt idx="46">
                  <c:v>60.08</c:v>
                </c:pt>
                <c:pt idx="47">
                  <c:v>59.62</c:v>
                </c:pt>
                <c:pt idx="48">
                  <c:v>59.56</c:v>
                </c:pt>
                <c:pt idx="49">
                  <c:v>59.57</c:v>
                </c:pt>
                <c:pt idx="50">
                  <c:v>59.5</c:v>
                </c:pt>
                <c:pt idx="51">
                  <c:v>59.49</c:v>
                </c:pt>
                <c:pt idx="52">
                  <c:v>59.58</c:v>
                </c:pt>
                <c:pt idx="53">
                  <c:v>58.55</c:v>
                </c:pt>
                <c:pt idx="54">
                  <c:v>57.92</c:v>
                </c:pt>
                <c:pt idx="55">
                  <c:v>59.42</c:v>
                </c:pt>
                <c:pt idx="56">
                  <c:v>60.3</c:v>
                </c:pt>
                <c:pt idx="57">
                  <c:v>60.31</c:v>
                </c:pt>
                <c:pt idx="58">
                  <c:v>59.67</c:v>
                </c:pt>
                <c:pt idx="59">
                  <c:v>59.97</c:v>
                </c:pt>
                <c:pt idx="60">
                  <c:v>61.59</c:v>
                </c:pt>
                <c:pt idx="61">
                  <c:v>61.47</c:v>
                </c:pt>
                <c:pt idx="62">
                  <c:v>62.04</c:v>
                </c:pt>
                <c:pt idx="63">
                  <c:v>61.49</c:v>
                </c:pt>
                <c:pt idx="64">
                  <c:v>61.34</c:v>
                </c:pt>
                <c:pt idx="65">
                  <c:v>61.65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80440"/>
        <c:axId val="725674168"/>
      </c:lineChart>
      <c:dateAx>
        <c:axId val="72568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4168"/>
        <c:crosses val="autoZero"/>
        <c:auto val="1"/>
        <c:lblOffset val="100"/>
        <c:baseTimeUnit val="days"/>
      </c:dateAx>
      <c:valAx>
        <c:axId val="7256741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8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25.43</c:v>
                </c:pt>
                <c:pt idx="1">
                  <c:v>27.64</c:v>
                </c:pt>
                <c:pt idx="2">
                  <c:v>27.02</c:v>
                </c:pt>
                <c:pt idx="3">
                  <c:v>27.31</c:v>
                </c:pt>
                <c:pt idx="4">
                  <c:v>27.96</c:v>
                </c:pt>
                <c:pt idx="5">
                  <c:v>28.35</c:v>
                </c:pt>
                <c:pt idx="6">
                  <c:v>27.59</c:v>
                </c:pt>
                <c:pt idx="7">
                  <c:v>27.68</c:v>
                </c:pt>
                <c:pt idx="8">
                  <c:v>27.73</c:v>
                </c:pt>
                <c:pt idx="9">
                  <c:v>28.62</c:v>
                </c:pt>
                <c:pt idx="10">
                  <c:v>29.23</c:v>
                </c:pt>
                <c:pt idx="11">
                  <c:v>29.79</c:v>
                </c:pt>
                <c:pt idx="12">
                  <c:v>31.08</c:v>
                </c:pt>
                <c:pt idx="13">
                  <c:v>31.96</c:v>
                </c:pt>
                <c:pt idx="14">
                  <c:v>31.15</c:v>
                </c:pt>
                <c:pt idx="15">
                  <c:v>28.61</c:v>
                </c:pt>
                <c:pt idx="16">
                  <c:v>27.98</c:v>
                </c:pt>
                <c:pt idx="17">
                  <c:v>27.64</c:v>
                </c:pt>
                <c:pt idx="18">
                  <c:v>27.66</c:v>
                </c:pt>
                <c:pt idx="19">
                  <c:v>27.7</c:v>
                </c:pt>
                <c:pt idx="20">
                  <c:v>28.96</c:v>
                </c:pt>
                <c:pt idx="21">
                  <c:v>29.52</c:v>
                </c:pt>
                <c:pt idx="22">
                  <c:v>27.61</c:v>
                </c:pt>
                <c:pt idx="23">
                  <c:v>29.85</c:v>
                </c:pt>
                <c:pt idx="24">
                  <c:v>28.59</c:v>
                </c:pt>
                <c:pt idx="25">
                  <c:v>28.74</c:v>
                </c:pt>
                <c:pt idx="26">
                  <c:v>28.58</c:v>
                </c:pt>
                <c:pt idx="27">
                  <c:v>29.12</c:v>
                </c:pt>
                <c:pt idx="28">
                  <c:v>28.62</c:v>
                </c:pt>
                <c:pt idx="29">
                  <c:v>27.65</c:v>
                </c:pt>
                <c:pt idx="30">
                  <c:v>27.85</c:v>
                </c:pt>
                <c:pt idx="31">
                  <c:v>29.46</c:v>
                </c:pt>
                <c:pt idx="33">
                  <c:v>30.5</c:v>
                </c:pt>
                <c:pt idx="34">
                  <c:v>30.41</c:v>
                </c:pt>
                <c:pt idx="35">
                  <c:v>31</c:v>
                </c:pt>
                <c:pt idx="36">
                  <c:v>30.79</c:v>
                </c:pt>
                <c:pt idx="37">
                  <c:v>32.11</c:v>
                </c:pt>
                <c:pt idx="38">
                  <c:v>31.67</c:v>
                </c:pt>
                <c:pt idx="39">
                  <c:v>33.340000000000003</c:v>
                </c:pt>
                <c:pt idx="40">
                  <c:v>33.07</c:v>
                </c:pt>
                <c:pt idx="41">
                  <c:v>34.32</c:v>
                </c:pt>
                <c:pt idx="42">
                  <c:v>33.79</c:v>
                </c:pt>
                <c:pt idx="43">
                  <c:v>33.69</c:v>
                </c:pt>
                <c:pt idx="44">
                  <c:v>33.17</c:v>
                </c:pt>
                <c:pt idx="45">
                  <c:v>33.24</c:v>
                </c:pt>
                <c:pt idx="46">
                  <c:v>34.24</c:v>
                </c:pt>
                <c:pt idx="47">
                  <c:v>34.869999999999997</c:v>
                </c:pt>
                <c:pt idx="48">
                  <c:v>33.700000000000003</c:v>
                </c:pt>
                <c:pt idx="49">
                  <c:v>31.37</c:v>
                </c:pt>
                <c:pt idx="50">
                  <c:v>31.03</c:v>
                </c:pt>
                <c:pt idx="51">
                  <c:v>30.59</c:v>
                </c:pt>
                <c:pt idx="52">
                  <c:v>31.22</c:v>
                </c:pt>
                <c:pt idx="53">
                  <c:v>30.54</c:v>
                </c:pt>
                <c:pt idx="54">
                  <c:v>30.15</c:v>
                </c:pt>
                <c:pt idx="55">
                  <c:v>29.77</c:v>
                </c:pt>
                <c:pt idx="56">
                  <c:v>29.19</c:v>
                </c:pt>
                <c:pt idx="57">
                  <c:v>29.32</c:v>
                </c:pt>
                <c:pt idx="58">
                  <c:v>30.11</c:v>
                </c:pt>
                <c:pt idx="59">
                  <c:v>31.21</c:v>
                </c:pt>
                <c:pt idx="60">
                  <c:v>32.130000000000003</c:v>
                </c:pt>
                <c:pt idx="61">
                  <c:v>31.34</c:v>
                </c:pt>
                <c:pt idx="62">
                  <c:v>31.98</c:v>
                </c:pt>
                <c:pt idx="63">
                  <c:v>31.91</c:v>
                </c:pt>
                <c:pt idx="64">
                  <c:v>31.79</c:v>
                </c:pt>
                <c:pt idx="65">
                  <c:v>31.94</c:v>
                </c:pt>
                <c:pt idx="66">
                  <c:v>32.97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77304"/>
        <c:axId val="725677696"/>
      </c:lineChart>
      <c:dateAx>
        <c:axId val="72567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7696"/>
        <c:crosses val="autoZero"/>
        <c:auto val="1"/>
        <c:lblOffset val="100"/>
        <c:baseTimeUnit val="days"/>
      </c:dateAx>
      <c:valAx>
        <c:axId val="725677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7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3-May-16</c:v>
                </c:pt>
                <c:pt idx="38">
                  <c:v>2-May-16</c:v>
                </c:pt>
                <c:pt idx="39">
                  <c:v>29-Apr-16</c:v>
                </c:pt>
                <c:pt idx="40">
                  <c:v>28-Apr-16</c:v>
                </c:pt>
                <c:pt idx="41">
                  <c:v>27-Apr-16</c:v>
                </c:pt>
                <c:pt idx="42">
                  <c:v>26-Apr-16</c:v>
                </c:pt>
                <c:pt idx="43">
                  <c:v>25-Apr-16</c:v>
                </c:pt>
                <c:pt idx="44">
                  <c:v>22-Apr-16</c:v>
                </c:pt>
                <c:pt idx="45">
                  <c:v>21-Apr-16</c:v>
                </c:pt>
                <c:pt idx="46">
                  <c:v>20-Apr-16</c:v>
                </c:pt>
                <c:pt idx="47">
                  <c:v>19-Apr-16</c:v>
                </c:pt>
                <c:pt idx="48">
                  <c:v>18-Apr-16</c:v>
                </c:pt>
                <c:pt idx="49">
                  <c:v>15-Apr-16</c:v>
                </c:pt>
                <c:pt idx="50">
                  <c:v>14-Apr-16</c:v>
                </c:pt>
                <c:pt idx="51">
                  <c:v>13-Apr-16</c:v>
                </c:pt>
                <c:pt idx="52">
                  <c:v>12-Apr-16</c:v>
                </c:pt>
                <c:pt idx="53">
                  <c:v>11-Apr-16</c:v>
                </c:pt>
                <c:pt idx="54">
                  <c:v>8-Apr-16</c:v>
                </c:pt>
                <c:pt idx="55">
                  <c:v>7-Apr-16</c:v>
                </c:pt>
                <c:pt idx="56">
                  <c:v>6-Apr-16</c:v>
                </c:pt>
                <c:pt idx="57">
                  <c:v>5-Apr-16</c:v>
                </c:pt>
                <c:pt idx="58">
                  <c:v>4-Apr-16</c:v>
                </c:pt>
                <c:pt idx="59">
                  <c:v>1-Apr-16</c:v>
                </c:pt>
                <c:pt idx="60">
                  <c:v>31-Mar-16</c:v>
                </c:pt>
                <c:pt idx="61">
                  <c:v>30-Mar-16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75.23</c:v>
                </c:pt>
                <c:pt idx="1">
                  <c:v>78.12</c:v>
                </c:pt>
                <c:pt idx="2">
                  <c:v>77.040000000000006</c:v>
                </c:pt>
                <c:pt idx="3">
                  <c:v>76.89</c:v>
                </c:pt>
                <c:pt idx="4">
                  <c:v>76.48</c:v>
                </c:pt>
                <c:pt idx="5">
                  <c:v>75.510000000000005</c:v>
                </c:pt>
                <c:pt idx="6">
                  <c:v>76.540000000000006</c:v>
                </c:pt>
                <c:pt idx="7">
                  <c:v>76.680000000000007</c:v>
                </c:pt>
                <c:pt idx="8">
                  <c:v>77.930000000000007</c:v>
                </c:pt>
                <c:pt idx="9">
                  <c:v>78.2</c:v>
                </c:pt>
                <c:pt idx="10">
                  <c:v>78.53</c:v>
                </c:pt>
                <c:pt idx="11">
                  <c:v>79.290000000000006</c:v>
                </c:pt>
                <c:pt idx="12">
                  <c:v>79.66</c:v>
                </c:pt>
                <c:pt idx="13">
                  <c:v>80</c:v>
                </c:pt>
                <c:pt idx="14">
                  <c:v>80.42</c:v>
                </c:pt>
                <c:pt idx="15">
                  <c:v>79.790000000000006</c:v>
                </c:pt>
                <c:pt idx="16">
                  <c:v>79.89</c:v>
                </c:pt>
                <c:pt idx="17">
                  <c:v>78.72</c:v>
                </c:pt>
                <c:pt idx="18">
                  <c:v>78.95</c:v>
                </c:pt>
                <c:pt idx="19">
                  <c:v>78.150000000000006</c:v>
                </c:pt>
                <c:pt idx="20">
                  <c:v>77.290000000000006</c:v>
                </c:pt>
                <c:pt idx="21">
                  <c:v>76.73</c:v>
                </c:pt>
                <c:pt idx="22">
                  <c:v>77.459999999999994</c:v>
                </c:pt>
                <c:pt idx="23">
                  <c:v>76.739999999999995</c:v>
                </c:pt>
                <c:pt idx="24">
                  <c:v>77.41</c:v>
                </c:pt>
                <c:pt idx="25">
                  <c:v>77.33</c:v>
                </c:pt>
                <c:pt idx="26">
                  <c:v>77.83</c:v>
                </c:pt>
                <c:pt idx="27">
                  <c:v>77.099999999999994</c:v>
                </c:pt>
                <c:pt idx="28">
                  <c:v>77.39</c:v>
                </c:pt>
                <c:pt idx="29">
                  <c:v>76.25</c:v>
                </c:pt>
                <c:pt idx="30">
                  <c:v>77</c:v>
                </c:pt>
                <c:pt idx="31">
                  <c:v>76.959999999999994</c:v>
                </c:pt>
                <c:pt idx="32">
                  <c:v>78.47</c:v>
                </c:pt>
                <c:pt idx="33">
                  <c:v>78.47</c:v>
                </c:pt>
                <c:pt idx="34">
                  <c:v>76.849999999999994</c:v>
                </c:pt>
                <c:pt idx="35">
                  <c:v>78.55</c:v>
                </c:pt>
                <c:pt idx="36">
                  <c:v>77.510000000000005</c:v>
                </c:pt>
                <c:pt idx="37">
                  <c:v>79.239999999999995</c:v>
                </c:pt>
                <c:pt idx="38">
                  <c:v>79.5</c:v>
                </c:pt>
                <c:pt idx="39">
                  <c:v>78.459999999999994</c:v>
                </c:pt>
                <c:pt idx="40">
                  <c:v>78.510000000000005</c:v>
                </c:pt>
                <c:pt idx="41">
                  <c:v>86.54</c:v>
                </c:pt>
                <c:pt idx="42">
                  <c:v>86.58</c:v>
                </c:pt>
                <c:pt idx="43">
                  <c:v>86.35</c:v>
                </c:pt>
                <c:pt idx="44">
                  <c:v>86.91</c:v>
                </c:pt>
                <c:pt idx="45">
                  <c:v>86.82</c:v>
                </c:pt>
                <c:pt idx="46">
                  <c:v>87.2</c:v>
                </c:pt>
                <c:pt idx="47">
                  <c:v>85.59</c:v>
                </c:pt>
                <c:pt idx="48">
                  <c:v>84.57</c:v>
                </c:pt>
                <c:pt idx="49">
                  <c:v>84.25</c:v>
                </c:pt>
                <c:pt idx="50">
                  <c:v>83.91</c:v>
                </c:pt>
                <c:pt idx="51">
                  <c:v>83.87</c:v>
                </c:pt>
                <c:pt idx="52">
                  <c:v>82.56</c:v>
                </c:pt>
                <c:pt idx="53">
                  <c:v>82.2</c:v>
                </c:pt>
                <c:pt idx="54">
                  <c:v>83</c:v>
                </c:pt>
                <c:pt idx="55">
                  <c:v>83.76</c:v>
                </c:pt>
                <c:pt idx="56">
                  <c:v>84.06</c:v>
                </c:pt>
                <c:pt idx="57">
                  <c:v>81.31</c:v>
                </c:pt>
                <c:pt idx="58">
                  <c:v>83.13</c:v>
                </c:pt>
                <c:pt idx="59">
                  <c:v>82.16</c:v>
                </c:pt>
                <c:pt idx="60">
                  <c:v>81.95</c:v>
                </c:pt>
                <c:pt idx="61">
                  <c:v>81.78</c:v>
                </c:pt>
                <c:pt idx="63">
                  <c:v>81.819999999999993</c:v>
                </c:pt>
                <c:pt idx="64">
                  <c:v>80.77</c:v>
                </c:pt>
                <c:pt idx="65">
                  <c:v>81.48</c:v>
                </c:pt>
                <c:pt idx="66">
                  <c:v>81.28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61232"/>
        <c:axId val="725660448"/>
      </c:lineChart>
      <c:catAx>
        <c:axId val="725661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0448"/>
        <c:crosses val="autoZero"/>
        <c:auto val="1"/>
        <c:lblAlgn val="ctr"/>
        <c:lblOffset val="100"/>
        <c:noMultiLvlLbl val="0"/>
      </c:catAx>
      <c:valAx>
        <c:axId val="72566044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13.21</c:v>
                </c:pt>
                <c:pt idx="1">
                  <c:v>14.05</c:v>
                </c:pt>
                <c:pt idx="2">
                  <c:v>12.72</c:v>
                </c:pt>
                <c:pt idx="3">
                  <c:v>12.75</c:v>
                </c:pt>
                <c:pt idx="4">
                  <c:v>12.32</c:v>
                </c:pt>
                <c:pt idx="5">
                  <c:v>12.2</c:v>
                </c:pt>
                <c:pt idx="6">
                  <c:v>11.95</c:v>
                </c:pt>
                <c:pt idx="7">
                  <c:v>12.02</c:v>
                </c:pt>
                <c:pt idx="8">
                  <c:v>11.92</c:v>
                </c:pt>
                <c:pt idx="9">
                  <c:v>12.05</c:v>
                </c:pt>
                <c:pt idx="10">
                  <c:v>12.14</c:v>
                </c:pt>
                <c:pt idx="11">
                  <c:v>12.51</c:v>
                </c:pt>
                <c:pt idx="12">
                  <c:v>12.58</c:v>
                </c:pt>
                <c:pt idx="13">
                  <c:v>13</c:v>
                </c:pt>
                <c:pt idx="14">
                  <c:v>12.77</c:v>
                </c:pt>
                <c:pt idx="15">
                  <c:v>12.86</c:v>
                </c:pt>
                <c:pt idx="16">
                  <c:v>13.11</c:v>
                </c:pt>
                <c:pt idx="17">
                  <c:v>13.09</c:v>
                </c:pt>
                <c:pt idx="18">
                  <c:v>12.72</c:v>
                </c:pt>
                <c:pt idx="19">
                  <c:v>12.31</c:v>
                </c:pt>
                <c:pt idx="20">
                  <c:v>11.95</c:v>
                </c:pt>
                <c:pt idx="21">
                  <c:v>11.6</c:v>
                </c:pt>
                <c:pt idx="22">
                  <c:v>11.49</c:v>
                </c:pt>
                <c:pt idx="23">
                  <c:v>11.14</c:v>
                </c:pt>
                <c:pt idx="24">
                  <c:v>10.8</c:v>
                </c:pt>
                <c:pt idx="25">
                  <c:v>10.07</c:v>
                </c:pt>
                <c:pt idx="26">
                  <c:v>10.050000000000001</c:v>
                </c:pt>
                <c:pt idx="27">
                  <c:v>9.67</c:v>
                </c:pt>
                <c:pt idx="28">
                  <c:v>9.68</c:v>
                </c:pt>
                <c:pt idx="29">
                  <c:v>9.56</c:v>
                </c:pt>
                <c:pt idx="30">
                  <c:v>9.6300000000000008</c:v>
                </c:pt>
                <c:pt idx="31">
                  <c:v>10.1</c:v>
                </c:pt>
                <c:pt idx="32">
                  <c:v>10.09</c:v>
                </c:pt>
                <c:pt idx="33">
                  <c:v>9.8699999999999992</c:v>
                </c:pt>
                <c:pt idx="34">
                  <c:v>9.99</c:v>
                </c:pt>
                <c:pt idx="35">
                  <c:v>10.06</c:v>
                </c:pt>
                <c:pt idx="36">
                  <c:v>10</c:v>
                </c:pt>
                <c:pt idx="37">
                  <c:v>10.36</c:v>
                </c:pt>
                <c:pt idx="38">
                  <c:v>10.62</c:v>
                </c:pt>
                <c:pt idx="39">
                  <c:v>10.75</c:v>
                </c:pt>
                <c:pt idx="40">
                  <c:v>11.62</c:v>
                </c:pt>
                <c:pt idx="41">
                  <c:v>11.56</c:v>
                </c:pt>
                <c:pt idx="42">
                  <c:v>11.51</c:v>
                </c:pt>
                <c:pt idx="43">
                  <c:v>10.55</c:v>
                </c:pt>
                <c:pt idx="44">
                  <c:v>10.66</c:v>
                </c:pt>
                <c:pt idx="45">
                  <c:v>10.65</c:v>
                </c:pt>
                <c:pt idx="46">
                  <c:v>10.75</c:v>
                </c:pt>
                <c:pt idx="47">
                  <c:v>10.72</c:v>
                </c:pt>
                <c:pt idx="48">
                  <c:v>10.89</c:v>
                </c:pt>
                <c:pt idx="49">
                  <c:v>10.69</c:v>
                </c:pt>
                <c:pt idx="50">
                  <c:v>10.4</c:v>
                </c:pt>
                <c:pt idx="51">
                  <c:v>10.88</c:v>
                </c:pt>
                <c:pt idx="52">
                  <c:v>10.17</c:v>
                </c:pt>
                <c:pt idx="53">
                  <c:v>10.45</c:v>
                </c:pt>
                <c:pt idx="54">
                  <c:v>10.72</c:v>
                </c:pt>
                <c:pt idx="55">
                  <c:v>10.51</c:v>
                </c:pt>
                <c:pt idx="56">
                  <c:v>10.47</c:v>
                </c:pt>
                <c:pt idx="57">
                  <c:v>10.4</c:v>
                </c:pt>
                <c:pt idx="58">
                  <c:v>10.8</c:v>
                </c:pt>
                <c:pt idx="59">
                  <c:v>11.03</c:v>
                </c:pt>
                <c:pt idx="60">
                  <c:v>10.47</c:v>
                </c:pt>
                <c:pt idx="61">
                  <c:v>10.48</c:v>
                </c:pt>
                <c:pt idx="62">
                  <c:v>10.45</c:v>
                </c:pt>
                <c:pt idx="63">
                  <c:v>10.38</c:v>
                </c:pt>
                <c:pt idx="64">
                  <c:v>10.5</c:v>
                </c:pt>
                <c:pt idx="65">
                  <c:v>10.65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56528"/>
        <c:axId val="725657312"/>
      </c:lineChart>
      <c:dateAx>
        <c:axId val="72565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7312"/>
        <c:crosses val="autoZero"/>
        <c:auto val="1"/>
        <c:lblOffset val="100"/>
        <c:baseTimeUnit val="days"/>
      </c:dateAx>
      <c:valAx>
        <c:axId val="7256573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41.37</c:v>
                </c:pt>
                <c:pt idx="1">
                  <c:v>43.29</c:v>
                </c:pt>
                <c:pt idx="2">
                  <c:v>42.37</c:v>
                </c:pt>
                <c:pt idx="3">
                  <c:v>42.45</c:v>
                </c:pt>
                <c:pt idx="4">
                  <c:v>42.68</c:v>
                </c:pt>
                <c:pt idx="5">
                  <c:v>41.96</c:v>
                </c:pt>
                <c:pt idx="6">
                  <c:v>41.73</c:v>
                </c:pt>
                <c:pt idx="7">
                  <c:v>41.59</c:v>
                </c:pt>
                <c:pt idx="8">
                  <c:v>41.73</c:v>
                </c:pt>
                <c:pt idx="9">
                  <c:v>41.98</c:v>
                </c:pt>
                <c:pt idx="10">
                  <c:v>43.18</c:v>
                </c:pt>
                <c:pt idx="11">
                  <c:v>43.59</c:v>
                </c:pt>
                <c:pt idx="12">
                  <c:v>44.11</c:v>
                </c:pt>
                <c:pt idx="13">
                  <c:v>43.91</c:v>
                </c:pt>
                <c:pt idx="14">
                  <c:v>43.12</c:v>
                </c:pt>
                <c:pt idx="15">
                  <c:v>42.93</c:v>
                </c:pt>
                <c:pt idx="16">
                  <c:v>42.9</c:v>
                </c:pt>
                <c:pt idx="17">
                  <c:v>42.11</c:v>
                </c:pt>
                <c:pt idx="18">
                  <c:v>42.16</c:v>
                </c:pt>
                <c:pt idx="19">
                  <c:v>42.09</c:v>
                </c:pt>
                <c:pt idx="20">
                  <c:v>41.84</c:v>
                </c:pt>
                <c:pt idx="21">
                  <c:v>42.13</c:v>
                </c:pt>
                <c:pt idx="23">
                  <c:v>41.42</c:v>
                </c:pt>
                <c:pt idx="24">
                  <c:v>40.93</c:v>
                </c:pt>
                <c:pt idx="25">
                  <c:v>40.43</c:v>
                </c:pt>
                <c:pt idx="26">
                  <c:v>40.26</c:v>
                </c:pt>
                <c:pt idx="27">
                  <c:v>40.29</c:v>
                </c:pt>
                <c:pt idx="28">
                  <c:v>41.19</c:v>
                </c:pt>
                <c:pt idx="29">
                  <c:v>42.21</c:v>
                </c:pt>
                <c:pt idx="30">
                  <c:v>41.97</c:v>
                </c:pt>
                <c:pt idx="31">
                  <c:v>42.6</c:v>
                </c:pt>
                <c:pt idx="32">
                  <c:v>42.81</c:v>
                </c:pt>
                <c:pt idx="33">
                  <c:v>43.09</c:v>
                </c:pt>
                <c:pt idx="34">
                  <c:v>42.52</c:v>
                </c:pt>
                <c:pt idx="35">
                  <c:v>42.1</c:v>
                </c:pt>
                <c:pt idx="36">
                  <c:v>41.5</c:v>
                </c:pt>
                <c:pt idx="37">
                  <c:v>41.77</c:v>
                </c:pt>
                <c:pt idx="38">
                  <c:v>42.18</c:v>
                </c:pt>
                <c:pt idx="39">
                  <c:v>43.46</c:v>
                </c:pt>
                <c:pt idx="40">
                  <c:v>43.27</c:v>
                </c:pt>
                <c:pt idx="41">
                  <c:v>43.57</c:v>
                </c:pt>
                <c:pt idx="42">
                  <c:v>44.18</c:v>
                </c:pt>
                <c:pt idx="43">
                  <c:v>43.37</c:v>
                </c:pt>
                <c:pt idx="44">
                  <c:v>42.85</c:v>
                </c:pt>
                <c:pt idx="45">
                  <c:v>43.36</c:v>
                </c:pt>
                <c:pt idx="46">
                  <c:v>42.57</c:v>
                </c:pt>
                <c:pt idx="47">
                  <c:v>42.55</c:v>
                </c:pt>
                <c:pt idx="48">
                  <c:v>42.92</c:v>
                </c:pt>
                <c:pt idx="49">
                  <c:v>42.02</c:v>
                </c:pt>
                <c:pt idx="50">
                  <c:v>41.72</c:v>
                </c:pt>
                <c:pt idx="51">
                  <c:v>40.99</c:v>
                </c:pt>
                <c:pt idx="52">
                  <c:v>41.32</c:v>
                </c:pt>
                <c:pt idx="53">
                  <c:v>40.520000000000003</c:v>
                </c:pt>
                <c:pt idx="54">
                  <c:v>40.18</c:v>
                </c:pt>
                <c:pt idx="55">
                  <c:v>40.22</c:v>
                </c:pt>
                <c:pt idx="56">
                  <c:v>39.6</c:v>
                </c:pt>
                <c:pt idx="57">
                  <c:v>40.200000000000003</c:v>
                </c:pt>
                <c:pt idx="58">
                  <c:v>39.869999999999997</c:v>
                </c:pt>
                <c:pt idx="59">
                  <c:v>40.56</c:v>
                </c:pt>
                <c:pt idx="60">
                  <c:v>40.97</c:v>
                </c:pt>
                <c:pt idx="61">
                  <c:v>41.04</c:v>
                </c:pt>
                <c:pt idx="62">
                  <c:v>41</c:v>
                </c:pt>
                <c:pt idx="63">
                  <c:v>41.34</c:v>
                </c:pt>
                <c:pt idx="64">
                  <c:v>40.86</c:v>
                </c:pt>
                <c:pt idx="65">
                  <c:v>40.79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57704"/>
        <c:axId val="725650648"/>
      </c:lineChart>
      <c:dateAx>
        <c:axId val="72565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0648"/>
        <c:crosses val="autoZero"/>
        <c:auto val="1"/>
        <c:lblOffset val="100"/>
        <c:baseTimeUnit val="days"/>
      </c:dateAx>
      <c:valAx>
        <c:axId val="72565064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31.55</c:v>
                </c:pt>
                <c:pt idx="1">
                  <c:v>32.99</c:v>
                </c:pt>
                <c:pt idx="2">
                  <c:v>32.29</c:v>
                </c:pt>
                <c:pt idx="3">
                  <c:v>32.32</c:v>
                </c:pt>
                <c:pt idx="4">
                  <c:v>32.17</c:v>
                </c:pt>
                <c:pt idx="5">
                  <c:v>31.76</c:v>
                </c:pt>
                <c:pt idx="6">
                  <c:v>31.69</c:v>
                </c:pt>
                <c:pt idx="7">
                  <c:v>31.61</c:v>
                </c:pt>
                <c:pt idx="8">
                  <c:v>32.14</c:v>
                </c:pt>
                <c:pt idx="9">
                  <c:v>32.17</c:v>
                </c:pt>
                <c:pt idx="10">
                  <c:v>32.04</c:v>
                </c:pt>
                <c:pt idx="11">
                  <c:v>31.94</c:v>
                </c:pt>
                <c:pt idx="12">
                  <c:v>31.89</c:v>
                </c:pt>
                <c:pt idx="13">
                  <c:v>31.88</c:v>
                </c:pt>
                <c:pt idx="14">
                  <c:v>31.68</c:v>
                </c:pt>
                <c:pt idx="15">
                  <c:v>31.62</c:v>
                </c:pt>
                <c:pt idx="16">
                  <c:v>31.76</c:v>
                </c:pt>
                <c:pt idx="17">
                  <c:v>31.66</c:v>
                </c:pt>
                <c:pt idx="18">
                  <c:v>31.59</c:v>
                </c:pt>
                <c:pt idx="19">
                  <c:v>31.57</c:v>
                </c:pt>
                <c:pt idx="20">
                  <c:v>31.49</c:v>
                </c:pt>
                <c:pt idx="21">
                  <c:v>31.39</c:v>
                </c:pt>
                <c:pt idx="22">
                  <c:v>31.06</c:v>
                </c:pt>
                <c:pt idx="23">
                  <c:v>30.23</c:v>
                </c:pt>
                <c:pt idx="24">
                  <c:v>30.15</c:v>
                </c:pt>
                <c:pt idx="25">
                  <c:v>29.63</c:v>
                </c:pt>
                <c:pt idx="26">
                  <c:v>29.99</c:v>
                </c:pt>
                <c:pt idx="27">
                  <c:v>29.98</c:v>
                </c:pt>
                <c:pt idx="28">
                  <c:v>30.39</c:v>
                </c:pt>
                <c:pt idx="29">
                  <c:v>29.91</c:v>
                </c:pt>
                <c:pt idx="30">
                  <c:v>29.76</c:v>
                </c:pt>
                <c:pt idx="31">
                  <c:v>30.06</c:v>
                </c:pt>
                <c:pt idx="32">
                  <c:v>30.14</c:v>
                </c:pt>
                <c:pt idx="33">
                  <c:v>29.8</c:v>
                </c:pt>
                <c:pt idx="34">
                  <c:v>30.04</c:v>
                </c:pt>
                <c:pt idx="35">
                  <c:v>29.9</c:v>
                </c:pt>
                <c:pt idx="36">
                  <c:v>29.85</c:v>
                </c:pt>
                <c:pt idx="38">
                  <c:v>30.36</c:v>
                </c:pt>
                <c:pt idx="39">
                  <c:v>30.61</c:v>
                </c:pt>
                <c:pt idx="40">
                  <c:v>30.28</c:v>
                </c:pt>
                <c:pt idx="41">
                  <c:v>31.11</c:v>
                </c:pt>
                <c:pt idx="42">
                  <c:v>31.75</c:v>
                </c:pt>
                <c:pt idx="43">
                  <c:v>31.4</c:v>
                </c:pt>
                <c:pt idx="44">
                  <c:v>31.39</c:v>
                </c:pt>
                <c:pt idx="45">
                  <c:v>31.64</c:v>
                </c:pt>
                <c:pt idx="46">
                  <c:v>31.97</c:v>
                </c:pt>
                <c:pt idx="47">
                  <c:v>32</c:v>
                </c:pt>
                <c:pt idx="48">
                  <c:v>31.6</c:v>
                </c:pt>
                <c:pt idx="49">
                  <c:v>31.65</c:v>
                </c:pt>
                <c:pt idx="50">
                  <c:v>31.46</c:v>
                </c:pt>
                <c:pt idx="51">
                  <c:v>31.8</c:v>
                </c:pt>
                <c:pt idx="52">
                  <c:v>32.130000000000003</c:v>
                </c:pt>
                <c:pt idx="53">
                  <c:v>31.86</c:v>
                </c:pt>
                <c:pt idx="54">
                  <c:v>31.67</c:v>
                </c:pt>
                <c:pt idx="55">
                  <c:v>31.63</c:v>
                </c:pt>
                <c:pt idx="56">
                  <c:v>31.55</c:v>
                </c:pt>
                <c:pt idx="57">
                  <c:v>32.08</c:v>
                </c:pt>
                <c:pt idx="58">
                  <c:v>31.9</c:v>
                </c:pt>
                <c:pt idx="59">
                  <c:v>32</c:v>
                </c:pt>
                <c:pt idx="60">
                  <c:v>32.450000000000003</c:v>
                </c:pt>
                <c:pt idx="61">
                  <c:v>32.35</c:v>
                </c:pt>
                <c:pt idx="62">
                  <c:v>32.71</c:v>
                </c:pt>
                <c:pt idx="63">
                  <c:v>32.380000000000003</c:v>
                </c:pt>
                <c:pt idx="64">
                  <c:v>31.9</c:v>
                </c:pt>
                <c:pt idx="65">
                  <c:v>31.88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51824"/>
        <c:axId val="725651040"/>
      </c:lineChart>
      <c:catAx>
        <c:axId val="725651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1040"/>
        <c:crosses val="autoZero"/>
        <c:auto val="1"/>
        <c:lblAlgn val="ctr"/>
        <c:lblOffset val="100"/>
        <c:noMultiLvlLbl val="0"/>
      </c:catAx>
      <c:valAx>
        <c:axId val="725651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55.83</c:v>
                </c:pt>
                <c:pt idx="1">
                  <c:v>59.77</c:v>
                </c:pt>
                <c:pt idx="2">
                  <c:v>58.02</c:v>
                </c:pt>
                <c:pt idx="3">
                  <c:v>58.7</c:v>
                </c:pt>
                <c:pt idx="4">
                  <c:v>58.32</c:v>
                </c:pt>
                <c:pt idx="5">
                  <c:v>56.96</c:v>
                </c:pt>
                <c:pt idx="6">
                  <c:v>56.1</c:v>
                </c:pt>
                <c:pt idx="7">
                  <c:v>57.15</c:v>
                </c:pt>
                <c:pt idx="8">
                  <c:v>57.82</c:v>
                </c:pt>
                <c:pt idx="10">
                  <c:v>57.49</c:v>
                </c:pt>
                <c:pt idx="11">
                  <c:v>57.7</c:v>
                </c:pt>
                <c:pt idx="12">
                  <c:v>60.38</c:v>
                </c:pt>
                <c:pt idx="13">
                  <c:v>61.86</c:v>
                </c:pt>
                <c:pt idx="14">
                  <c:v>61.57</c:v>
                </c:pt>
                <c:pt idx="15">
                  <c:v>60.31</c:v>
                </c:pt>
                <c:pt idx="16">
                  <c:v>58.36</c:v>
                </c:pt>
                <c:pt idx="17">
                  <c:v>59.23</c:v>
                </c:pt>
                <c:pt idx="18">
                  <c:v>58.92</c:v>
                </c:pt>
                <c:pt idx="19">
                  <c:v>59.93</c:v>
                </c:pt>
                <c:pt idx="20">
                  <c:v>60.23</c:v>
                </c:pt>
                <c:pt idx="21">
                  <c:v>60.44</c:v>
                </c:pt>
                <c:pt idx="22">
                  <c:v>60.64</c:v>
                </c:pt>
                <c:pt idx="23">
                  <c:v>58.2</c:v>
                </c:pt>
                <c:pt idx="24">
                  <c:v>58.59</c:v>
                </c:pt>
                <c:pt idx="25">
                  <c:v>57.66</c:v>
                </c:pt>
                <c:pt idx="26">
                  <c:v>57.26</c:v>
                </c:pt>
                <c:pt idx="27">
                  <c:v>57.96</c:v>
                </c:pt>
                <c:pt idx="28">
                  <c:v>57.66</c:v>
                </c:pt>
                <c:pt idx="29">
                  <c:v>58.42</c:v>
                </c:pt>
                <c:pt idx="30">
                  <c:v>57.76</c:v>
                </c:pt>
                <c:pt idx="31">
                  <c:v>58.14</c:v>
                </c:pt>
                <c:pt idx="32">
                  <c:v>58.32</c:v>
                </c:pt>
                <c:pt idx="33">
                  <c:v>57.71</c:v>
                </c:pt>
                <c:pt idx="34">
                  <c:v>54.47</c:v>
                </c:pt>
                <c:pt idx="35">
                  <c:v>56.15</c:v>
                </c:pt>
                <c:pt idx="36">
                  <c:v>55.88</c:v>
                </c:pt>
                <c:pt idx="37">
                  <c:v>55.32</c:v>
                </c:pt>
                <c:pt idx="38">
                  <c:v>56.75</c:v>
                </c:pt>
                <c:pt idx="39">
                  <c:v>58.98</c:v>
                </c:pt>
                <c:pt idx="40">
                  <c:v>59.62</c:v>
                </c:pt>
                <c:pt idx="41">
                  <c:v>59.18</c:v>
                </c:pt>
                <c:pt idx="42">
                  <c:v>61.27</c:v>
                </c:pt>
                <c:pt idx="43">
                  <c:v>63.25</c:v>
                </c:pt>
                <c:pt idx="44">
                  <c:v>61.87</c:v>
                </c:pt>
                <c:pt idx="45">
                  <c:v>63.38</c:v>
                </c:pt>
                <c:pt idx="46">
                  <c:v>60.18</c:v>
                </c:pt>
                <c:pt idx="47">
                  <c:v>61.18</c:v>
                </c:pt>
                <c:pt idx="48">
                  <c:v>61.17</c:v>
                </c:pt>
                <c:pt idx="49">
                  <c:v>59.84</c:v>
                </c:pt>
                <c:pt idx="50">
                  <c:v>57.17</c:v>
                </c:pt>
                <c:pt idx="51">
                  <c:v>57.72</c:v>
                </c:pt>
                <c:pt idx="52">
                  <c:v>56.58</c:v>
                </c:pt>
                <c:pt idx="53">
                  <c:v>57.36</c:v>
                </c:pt>
                <c:pt idx="54">
                  <c:v>54.74</c:v>
                </c:pt>
                <c:pt idx="55">
                  <c:v>54.48</c:v>
                </c:pt>
                <c:pt idx="56">
                  <c:v>52.9</c:v>
                </c:pt>
                <c:pt idx="57">
                  <c:v>54</c:v>
                </c:pt>
                <c:pt idx="58">
                  <c:v>51.26</c:v>
                </c:pt>
                <c:pt idx="59">
                  <c:v>50.55</c:v>
                </c:pt>
                <c:pt idx="60">
                  <c:v>52.03</c:v>
                </c:pt>
                <c:pt idx="61">
                  <c:v>52.65</c:v>
                </c:pt>
                <c:pt idx="62">
                  <c:v>50.97</c:v>
                </c:pt>
                <c:pt idx="63">
                  <c:v>50.4</c:v>
                </c:pt>
                <c:pt idx="64">
                  <c:v>50.84</c:v>
                </c:pt>
                <c:pt idx="65">
                  <c:v>52.1</c:v>
                </c:pt>
                <c:pt idx="66">
                  <c:v>51.6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52608"/>
        <c:axId val="725659272"/>
      </c:lineChart>
      <c:dateAx>
        <c:axId val="72565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9272"/>
        <c:crosses val="autoZero"/>
        <c:auto val="1"/>
        <c:lblOffset val="100"/>
        <c:baseTimeUnit val="days"/>
      </c:dateAx>
      <c:valAx>
        <c:axId val="7256592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42517.00</c:v>
                </c:pt>
                <c:pt idx="20">
                  <c:v>26-May-16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85.25</c:v>
                </c:pt>
                <c:pt idx="1">
                  <c:v>88.54</c:v>
                </c:pt>
                <c:pt idx="2">
                  <c:v>87.49</c:v>
                </c:pt>
                <c:pt idx="3">
                  <c:v>87.65</c:v>
                </c:pt>
                <c:pt idx="4">
                  <c:v>88.09</c:v>
                </c:pt>
                <c:pt idx="5">
                  <c:v>87.58</c:v>
                </c:pt>
                <c:pt idx="6">
                  <c:v>87.09</c:v>
                </c:pt>
                <c:pt idx="7">
                  <c:v>87.54</c:v>
                </c:pt>
                <c:pt idx="8">
                  <c:v>87.98</c:v>
                </c:pt>
                <c:pt idx="9">
                  <c:v>88.71</c:v>
                </c:pt>
                <c:pt idx="10">
                  <c:v>88.78</c:v>
                </c:pt>
                <c:pt idx="11">
                  <c:v>89.39</c:v>
                </c:pt>
                <c:pt idx="12">
                  <c:v>89.04</c:v>
                </c:pt>
                <c:pt idx="13">
                  <c:v>87.57</c:v>
                </c:pt>
                <c:pt idx="14">
                  <c:v>86.85</c:v>
                </c:pt>
                <c:pt idx="15">
                  <c:v>86.38</c:v>
                </c:pt>
                <c:pt idx="16">
                  <c:v>84.61</c:v>
                </c:pt>
                <c:pt idx="17">
                  <c:v>84.11</c:v>
                </c:pt>
                <c:pt idx="18">
                  <c:v>84.19</c:v>
                </c:pt>
                <c:pt idx="19">
                  <c:v>82.97</c:v>
                </c:pt>
                <c:pt idx="20">
                  <c:v>82.34</c:v>
                </c:pt>
                <c:pt idx="22">
                  <c:v>82.91</c:v>
                </c:pt>
                <c:pt idx="23">
                  <c:v>81.290000000000006</c:v>
                </c:pt>
                <c:pt idx="24">
                  <c:v>81.489999999999995</c:v>
                </c:pt>
                <c:pt idx="25">
                  <c:v>82.41</c:v>
                </c:pt>
                <c:pt idx="26">
                  <c:v>81.44</c:v>
                </c:pt>
                <c:pt idx="27">
                  <c:v>82.48</c:v>
                </c:pt>
                <c:pt idx="28">
                  <c:v>82.19</c:v>
                </c:pt>
                <c:pt idx="29">
                  <c:v>82.02</c:v>
                </c:pt>
                <c:pt idx="30">
                  <c:v>82</c:v>
                </c:pt>
                <c:pt idx="31">
                  <c:v>83.84</c:v>
                </c:pt>
                <c:pt idx="32">
                  <c:v>84.49</c:v>
                </c:pt>
                <c:pt idx="33">
                  <c:v>86.1</c:v>
                </c:pt>
                <c:pt idx="34">
                  <c:v>84.63</c:v>
                </c:pt>
                <c:pt idx="35">
                  <c:v>85.73</c:v>
                </c:pt>
                <c:pt idx="36">
                  <c:v>85.19</c:v>
                </c:pt>
                <c:pt idx="37">
                  <c:v>85.64</c:v>
                </c:pt>
                <c:pt idx="38">
                  <c:v>86.77</c:v>
                </c:pt>
                <c:pt idx="39">
                  <c:v>88.12</c:v>
                </c:pt>
                <c:pt idx="40">
                  <c:v>87.23</c:v>
                </c:pt>
                <c:pt idx="41">
                  <c:v>88.51</c:v>
                </c:pt>
                <c:pt idx="42">
                  <c:v>89.17</c:v>
                </c:pt>
                <c:pt idx="43">
                  <c:v>88.76</c:v>
                </c:pt>
                <c:pt idx="44">
                  <c:v>87.61</c:v>
                </c:pt>
                <c:pt idx="45">
                  <c:v>89.63</c:v>
                </c:pt>
                <c:pt idx="46">
                  <c:v>87.32</c:v>
                </c:pt>
                <c:pt idx="47">
                  <c:v>83.85</c:v>
                </c:pt>
                <c:pt idx="48">
                  <c:v>82.24</c:v>
                </c:pt>
                <c:pt idx="49">
                  <c:v>80.88</c:v>
                </c:pt>
                <c:pt idx="50">
                  <c:v>81.209999999999994</c:v>
                </c:pt>
                <c:pt idx="51">
                  <c:v>82.32</c:v>
                </c:pt>
                <c:pt idx="52">
                  <c:v>81.72</c:v>
                </c:pt>
                <c:pt idx="53">
                  <c:v>79.64</c:v>
                </c:pt>
                <c:pt idx="54">
                  <c:v>78.69</c:v>
                </c:pt>
                <c:pt idx="55">
                  <c:v>79.17</c:v>
                </c:pt>
                <c:pt idx="56">
                  <c:v>78</c:v>
                </c:pt>
                <c:pt idx="57">
                  <c:v>78.349999999999994</c:v>
                </c:pt>
                <c:pt idx="58">
                  <c:v>78.62</c:v>
                </c:pt>
                <c:pt idx="59">
                  <c:v>78.34</c:v>
                </c:pt>
                <c:pt idx="60">
                  <c:v>78.92</c:v>
                </c:pt>
                <c:pt idx="61">
                  <c:v>79.55</c:v>
                </c:pt>
                <c:pt idx="62">
                  <c:v>80.56</c:v>
                </c:pt>
                <c:pt idx="63">
                  <c:v>79.8</c:v>
                </c:pt>
                <c:pt idx="64">
                  <c:v>78.81</c:v>
                </c:pt>
                <c:pt idx="65">
                  <c:v>80.92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60056"/>
        <c:axId val="725654960"/>
      </c:lineChart>
      <c:catAx>
        <c:axId val="72566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4960"/>
        <c:crosses val="autoZero"/>
        <c:auto val="1"/>
        <c:lblAlgn val="ctr"/>
        <c:lblOffset val="100"/>
        <c:noMultiLvlLbl val="0"/>
      </c:catAx>
      <c:valAx>
        <c:axId val="72565496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6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203.24</c:v>
                </c:pt>
                <c:pt idx="1">
                  <c:v>210.81</c:v>
                </c:pt>
                <c:pt idx="2">
                  <c:v>208.1</c:v>
                </c:pt>
                <c:pt idx="3">
                  <c:v>208.44</c:v>
                </c:pt>
                <c:pt idx="4">
                  <c:v>207.85</c:v>
                </c:pt>
                <c:pt idx="5">
                  <c:v>206.52</c:v>
                </c:pt>
                <c:pt idx="7">
                  <c:v>208.37</c:v>
                </c:pt>
                <c:pt idx="8">
                  <c:v>207.75</c:v>
                </c:pt>
                <c:pt idx="9">
                  <c:v>208.04</c:v>
                </c:pt>
                <c:pt idx="10">
                  <c:v>208.45</c:v>
                </c:pt>
                <c:pt idx="11">
                  <c:v>210.07</c:v>
                </c:pt>
                <c:pt idx="12">
                  <c:v>212.08</c:v>
                </c:pt>
                <c:pt idx="13">
                  <c:v>212.37</c:v>
                </c:pt>
                <c:pt idx="14">
                  <c:v>211.68</c:v>
                </c:pt>
                <c:pt idx="15">
                  <c:v>211.35</c:v>
                </c:pt>
                <c:pt idx="16">
                  <c:v>210.28</c:v>
                </c:pt>
                <c:pt idx="17">
                  <c:v>210.91</c:v>
                </c:pt>
                <c:pt idx="18">
                  <c:v>210.27</c:v>
                </c:pt>
                <c:pt idx="19">
                  <c:v>209.84</c:v>
                </c:pt>
                <c:pt idx="20">
                  <c:v>210.24</c:v>
                </c:pt>
                <c:pt idx="21">
                  <c:v>209.34</c:v>
                </c:pt>
                <c:pt idx="22">
                  <c:v>209.28</c:v>
                </c:pt>
                <c:pt idx="23">
                  <c:v>207.87</c:v>
                </c:pt>
                <c:pt idx="24">
                  <c:v>205.21</c:v>
                </c:pt>
                <c:pt idx="25">
                  <c:v>205.49</c:v>
                </c:pt>
                <c:pt idx="26">
                  <c:v>204.2</c:v>
                </c:pt>
                <c:pt idx="27">
                  <c:v>204.91</c:v>
                </c:pt>
                <c:pt idx="28">
                  <c:v>204.85</c:v>
                </c:pt>
                <c:pt idx="29">
                  <c:v>206.78</c:v>
                </c:pt>
                <c:pt idx="30">
                  <c:v>204.76</c:v>
                </c:pt>
                <c:pt idx="31">
                  <c:v>206.56</c:v>
                </c:pt>
                <c:pt idx="32">
                  <c:v>206.5</c:v>
                </c:pt>
                <c:pt idx="33">
                  <c:v>208.45</c:v>
                </c:pt>
                <c:pt idx="34">
                  <c:v>205.89</c:v>
                </c:pt>
                <c:pt idx="35">
                  <c:v>205.72</c:v>
                </c:pt>
                <c:pt idx="36">
                  <c:v>204.97</c:v>
                </c:pt>
                <c:pt idx="37">
                  <c:v>205.01</c:v>
                </c:pt>
                <c:pt idx="38">
                  <c:v>206.16</c:v>
                </c:pt>
                <c:pt idx="39">
                  <c:v>207.97</c:v>
                </c:pt>
                <c:pt idx="40">
                  <c:v>206.33</c:v>
                </c:pt>
                <c:pt idx="41">
                  <c:v>207.45</c:v>
                </c:pt>
                <c:pt idx="42">
                  <c:v>209.35</c:v>
                </c:pt>
                <c:pt idx="43">
                  <c:v>208.92</c:v>
                </c:pt>
                <c:pt idx="44">
                  <c:v>208.61</c:v>
                </c:pt>
                <c:pt idx="45">
                  <c:v>208.97</c:v>
                </c:pt>
                <c:pt idx="46">
                  <c:v>208.97</c:v>
                </c:pt>
                <c:pt idx="47">
                  <c:v>210.1</c:v>
                </c:pt>
                <c:pt idx="48">
                  <c:v>209.9</c:v>
                </c:pt>
                <c:pt idx="49">
                  <c:v>209.24</c:v>
                </c:pt>
                <c:pt idx="50">
                  <c:v>207.78</c:v>
                </c:pt>
                <c:pt idx="51">
                  <c:v>208.01</c:v>
                </c:pt>
                <c:pt idx="52">
                  <c:v>208</c:v>
                </c:pt>
                <c:pt idx="53">
                  <c:v>205.92</c:v>
                </c:pt>
                <c:pt idx="54">
                  <c:v>204.02</c:v>
                </c:pt>
                <c:pt idx="55">
                  <c:v>204.5</c:v>
                </c:pt>
                <c:pt idx="56">
                  <c:v>203.95</c:v>
                </c:pt>
                <c:pt idx="57">
                  <c:v>206.42</c:v>
                </c:pt>
                <c:pt idx="58">
                  <c:v>204.19</c:v>
                </c:pt>
                <c:pt idx="59">
                  <c:v>206.25</c:v>
                </c:pt>
                <c:pt idx="60">
                  <c:v>206.92</c:v>
                </c:pt>
                <c:pt idx="61">
                  <c:v>205.52</c:v>
                </c:pt>
                <c:pt idx="62">
                  <c:v>206.02</c:v>
                </c:pt>
                <c:pt idx="63">
                  <c:v>205.12</c:v>
                </c:pt>
                <c:pt idx="64">
                  <c:v>203.24</c:v>
                </c:pt>
                <c:pt idx="65">
                  <c:v>203.12</c:v>
                </c:pt>
                <c:pt idx="66" formatCode="General">
                  <c:v>203.21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651432"/>
        <c:axId val="716223816"/>
      </c:lineChart>
      <c:dateAx>
        <c:axId val="72565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23816"/>
        <c:crosses val="autoZero"/>
        <c:auto val="1"/>
        <c:lblOffset val="100"/>
        <c:baseTimeUnit val="days"/>
      </c:dateAx>
      <c:valAx>
        <c:axId val="7162238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65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61.61</c:v>
                </c:pt>
                <c:pt idx="1">
                  <c:v>67.209999999999994</c:v>
                </c:pt>
                <c:pt idx="2">
                  <c:v>65.349999999999994</c:v>
                </c:pt>
                <c:pt idx="3">
                  <c:v>65.459999999999994</c:v>
                </c:pt>
                <c:pt idx="4">
                  <c:v>65.95</c:v>
                </c:pt>
                <c:pt idx="5">
                  <c:v>63.97</c:v>
                </c:pt>
                <c:pt idx="6">
                  <c:v>64.78</c:v>
                </c:pt>
                <c:pt idx="7">
                  <c:v>64.989999999999995</c:v>
                </c:pt>
                <c:pt idx="8">
                  <c:v>65.010000000000005</c:v>
                </c:pt>
                <c:pt idx="9">
                  <c:v>64.959999999999994</c:v>
                </c:pt>
                <c:pt idx="10">
                  <c:v>65.55</c:v>
                </c:pt>
                <c:pt idx="11">
                  <c:v>67.97</c:v>
                </c:pt>
                <c:pt idx="12">
                  <c:v>68.38</c:v>
                </c:pt>
                <c:pt idx="13">
                  <c:v>68.67</c:v>
                </c:pt>
                <c:pt idx="14">
                  <c:v>66.11</c:v>
                </c:pt>
                <c:pt idx="15">
                  <c:v>66.94</c:v>
                </c:pt>
                <c:pt idx="16">
                  <c:v>66.58</c:v>
                </c:pt>
                <c:pt idx="17">
                  <c:v>67.27</c:v>
                </c:pt>
                <c:pt idx="18">
                  <c:v>66.760000000000005</c:v>
                </c:pt>
                <c:pt idx="19">
                  <c:v>66.5</c:v>
                </c:pt>
                <c:pt idx="20">
                  <c:v>66.17</c:v>
                </c:pt>
                <c:pt idx="21">
                  <c:v>66.27</c:v>
                </c:pt>
                <c:pt idx="22">
                  <c:v>66.459999999999994</c:v>
                </c:pt>
                <c:pt idx="23">
                  <c:v>65.81</c:v>
                </c:pt>
                <c:pt idx="24">
                  <c:v>64.56</c:v>
                </c:pt>
                <c:pt idx="25">
                  <c:v>62.8</c:v>
                </c:pt>
                <c:pt idx="26">
                  <c:v>63.57</c:v>
                </c:pt>
                <c:pt idx="27">
                  <c:v>62.31</c:v>
                </c:pt>
                <c:pt idx="28">
                  <c:v>62.42</c:v>
                </c:pt>
                <c:pt idx="29">
                  <c:v>60.75</c:v>
                </c:pt>
                <c:pt idx="30">
                  <c:v>61.66</c:v>
                </c:pt>
                <c:pt idx="31">
                  <c:v>64.59</c:v>
                </c:pt>
                <c:pt idx="32">
                  <c:v>64.86</c:v>
                </c:pt>
                <c:pt idx="34">
                  <c:v>65.05</c:v>
                </c:pt>
                <c:pt idx="35">
                  <c:v>64.63</c:v>
                </c:pt>
                <c:pt idx="36">
                  <c:v>64.349999999999994</c:v>
                </c:pt>
                <c:pt idx="37">
                  <c:v>65.23</c:v>
                </c:pt>
                <c:pt idx="38">
                  <c:v>67.02</c:v>
                </c:pt>
                <c:pt idx="39">
                  <c:v>67.12</c:v>
                </c:pt>
                <c:pt idx="40">
                  <c:v>66.819999999999993</c:v>
                </c:pt>
                <c:pt idx="41">
                  <c:v>71.78</c:v>
                </c:pt>
                <c:pt idx="42">
                  <c:v>72.319999999999993</c:v>
                </c:pt>
                <c:pt idx="43">
                  <c:v>71.7</c:v>
                </c:pt>
                <c:pt idx="44">
                  <c:v>70.72</c:v>
                </c:pt>
                <c:pt idx="45">
                  <c:v>71.5</c:v>
                </c:pt>
                <c:pt idx="46">
                  <c:v>71.69</c:v>
                </c:pt>
                <c:pt idx="47">
                  <c:v>72.84</c:v>
                </c:pt>
                <c:pt idx="48">
                  <c:v>72.23</c:v>
                </c:pt>
                <c:pt idx="49">
                  <c:v>74.739999999999995</c:v>
                </c:pt>
                <c:pt idx="50">
                  <c:v>75.06</c:v>
                </c:pt>
                <c:pt idx="51">
                  <c:v>76.77</c:v>
                </c:pt>
                <c:pt idx="52">
                  <c:v>77.069999999999993</c:v>
                </c:pt>
                <c:pt idx="53">
                  <c:v>74.64</c:v>
                </c:pt>
                <c:pt idx="54">
                  <c:v>76.069999999999993</c:v>
                </c:pt>
                <c:pt idx="55">
                  <c:v>77.36</c:v>
                </c:pt>
                <c:pt idx="56">
                  <c:v>77.31</c:v>
                </c:pt>
                <c:pt idx="57">
                  <c:v>78.209999999999994</c:v>
                </c:pt>
                <c:pt idx="58">
                  <c:v>77.069999999999993</c:v>
                </c:pt>
                <c:pt idx="59">
                  <c:v>77.5</c:v>
                </c:pt>
                <c:pt idx="60">
                  <c:v>78.180000000000007</c:v>
                </c:pt>
                <c:pt idx="61">
                  <c:v>77.900000000000006</c:v>
                </c:pt>
                <c:pt idx="62">
                  <c:v>77.849999999999994</c:v>
                </c:pt>
                <c:pt idx="63">
                  <c:v>76.47</c:v>
                </c:pt>
                <c:pt idx="64">
                  <c:v>76.92</c:v>
                </c:pt>
                <c:pt idx="65">
                  <c:v>76.2</c:v>
                </c:pt>
                <c:pt idx="66">
                  <c:v>76.3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49088"/>
        <c:axId val="779148304"/>
      </c:lineChart>
      <c:dateAx>
        <c:axId val="77914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48304"/>
        <c:crosses val="autoZero"/>
        <c:auto val="1"/>
        <c:lblOffset val="100"/>
        <c:baseTimeUnit val="days"/>
      </c:dateAx>
      <c:valAx>
        <c:axId val="779148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4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57.01</c:v>
                </c:pt>
                <c:pt idx="1">
                  <c:v>59.58</c:v>
                </c:pt>
                <c:pt idx="2">
                  <c:v>59.02</c:v>
                </c:pt>
                <c:pt idx="3">
                  <c:v>58.4</c:v>
                </c:pt>
                <c:pt idx="4">
                  <c:v>58.91</c:v>
                </c:pt>
                <c:pt idx="5">
                  <c:v>58.39</c:v>
                </c:pt>
                <c:pt idx="6">
                  <c:v>57.99</c:v>
                </c:pt>
                <c:pt idx="7">
                  <c:v>58.09</c:v>
                </c:pt>
                <c:pt idx="8">
                  <c:v>58.37</c:v>
                </c:pt>
                <c:pt idx="9">
                  <c:v>58.52</c:v>
                </c:pt>
                <c:pt idx="10">
                  <c:v>59.19</c:v>
                </c:pt>
                <c:pt idx="11">
                  <c:v>60.21</c:v>
                </c:pt>
                <c:pt idx="12">
                  <c:v>60.72</c:v>
                </c:pt>
                <c:pt idx="13">
                  <c:v>60.6</c:v>
                </c:pt>
                <c:pt idx="15">
                  <c:v>60.42</c:v>
                </c:pt>
                <c:pt idx="16">
                  <c:v>59.97</c:v>
                </c:pt>
                <c:pt idx="17">
                  <c:v>58.84</c:v>
                </c:pt>
                <c:pt idx="18">
                  <c:v>59.08</c:v>
                </c:pt>
                <c:pt idx="19">
                  <c:v>59.29</c:v>
                </c:pt>
                <c:pt idx="20">
                  <c:v>60.01</c:v>
                </c:pt>
                <c:pt idx="21">
                  <c:v>60.24</c:v>
                </c:pt>
                <c:pt idx="22">
                  <c:v>59.17</c:v>
                </c:pt>
                <c:pt idx="23">
                  <c:v>58.25</c:v>
                </c:pt>
                <c:pt idx="24">
                  <c:v>58.07</c:v>
                </c:pt>
                <c:pt idx="25">
                  <c:v>58.28</c:v>
                </c:pt>
                <c:pt idx="26">
                  <c:v>57.58</c:v>
                </c:pt>
                <c:pt idx="27">
                  <c:v>59.08</c:v>
                </c:pt>
                <c:pt idx="28">
                  <c:v>58.89</c:v>
                </c:pt>
                <c:pt idx="29">
                  <c:v>58.97</c:v>
                </c:pt>
                <c:pt idx="30">
                  <c:v>58.78</c:v>
                </c:pt>
                <c:pt idx="31">
                  <c:v>59.69</c:v>
                </c:pt>
                <c:pt idx="32">
                  <c:v>59.5</c:v>
                </c:pt>
                <c:pt idx="33">
                  <c:v>59.93</c:v>
                </c:pt>
                <c:pt idx="34">
                  <c:v>58.55</c:v>
                </c:pt>
                <c:pt idx="35">
                  <c:v>59.39</c:v>
                </c:pt>
                <c:pt idx="36">
                  <c:v>59.07</c:v>
                </c:pt>
                <c:pt idx="37">
                  <c:v>59</c:v>
                </c:pt>
                <c:pt idx="38">
                  <c:v>60.93</c:v>
                </c:pt>
                <c:pt idx="39">
                  <c:v>61.53</c:v>
                </c:pt>
                <c:pt idx="40">
                  <c:v>61.56</c:v>
                </c:pt>
                <c:pt idx="41">
                  <c:v>62.68</c:v>
                </c:pt>
                <c:pt idx="42">
                  <c:v>62.61</c:v>
                </c:pt>
                <c:pt idx="43">
                  <c:v>62.24</c:v>
                </c:pt>
                <c:pt idx="44">
                  <c:v>65.2</c:v>
                </c:pt>
                <c:pt idx="45">
                  <c:v>65.89</c:v>
                </c:pt>
                <c:pt idx="46">
                  <c:v>65.06</c:v>
                </c:pt>
                <c:pt idx="47">
                  <c:v>64.66</c:v>
                </c:pt>
                <c:pt idx="48">
                  <c:v>64.3</c:v>
                </c:pt>
                <c:pt idx="49">
                  <c:v>63.51</c:v>
                </c:pt>
                <c:pt idx="50">
                  <c:v>63.23</c:v>
                </c:pt>
                <c:pt idx="51">
                  <c:v>64.069999999999993</c:v>
                </c:pt>
                <c:pt idx="52">
                  <c:v>63.52</c:v>
                </c:pt>
                <c:pt idx="53">
                  <c:v>62.66</c:v>
                </c:pt>
                <c:pt idx="54">
                  <c:v>61.9</c:v>
                </c:pt>
                <c:pt idx="55">
                  <c:v>62.05</c:v>
                </c:pt>
                <c:pt idx="56">
                  <c:v>60.95</c:v>
                </c:pt>
                <c:pt idx="57">
                  <c:v>61.5</c:v>
                </c:pt>
                <c:pt idx="58">
                  <c:v>61.3</c:v>
                </c:pt>
                <c:pt idx="59">
                  <c:v>61.71</c:v>
                </c:pt>
                <c:pt idx="60">
                  <c:v>62.29</c:v>
                </c:pt>
                <c:pt idx="61">
                  <c:v>62.46</c:v>
                </c:pt>
                <c:pt idx="62">
                  <c:v>62.71</c:v>
                </c:pt>
                <c:pt idx="63">
                  <c:v>61.72</c:v>
                </c:pt>
                <c:pt idx="64">
                  <c:v>60.92</c:v>
                </c:pt>
                <c:pt idx="65">
                  <c:v>60.75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51048"/>
        <c:axId val="779151440"/>
      </c:lineChart>
      <c:dateAx>
        <c:axId val="779151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1440"/>
        <c:crosses val="autoZero"/>
        <c:auto val="1"/>
        <c:lblOffset val="100"/>
        <c:baseTimeUnit val="days"/>
      </c:dateAx>
      <c:valAx>
        <c:axId val="779151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45.71</c:v>
                </c:pt>
                <c:pt idx="1">
                  <c:v>47.91</c:v>
                </c:pt>
                <c:pt idx="2">
                  <c:v>46.97</c:v>
                </c:pt>
                <c:pt idx="3">
                  <c:v>47.23</c:v>
                </c:pt>
                <c:pt idx="4">
                  <c:v>46.93</c:v>
                </c:pt>
                <c:pt idx="5">
                  <c:v>46.6</c:v>
                </c:pt>
                <c:pt idx="6">
                  <c:v>46.85</c:v>
                </c:pt>
                <c:pt idx="7">
                  <c:v>46.78</c:v>
                </c:pt>
                <c:pt idx="8">
                  <c:v>46.88</c:v>
                </c:pt>
                <c:pt idx="9">
                  <c:v>47.97</c:v>
                </c:pt>
                <c:pt idx="10">
                  <c:v>48.34</c:v>
                </c:pt>
                <c:pt idx="11">
                  <c:v>49.14</c:v>
                </c:pt>
                <c:pt idx="12">
                  <c:v>50</c:v>
                </c:pt>
                <c:pt idx="13">
                  <c:v>50.27</c:v>
                </c:pt>
                <c:pt idx="14">
                  <c:v>50.49</c:v>
                </c:pt>
                <c:pt idx="15">
                  <c:v>50.19</c:v>
                </c:pt>
                <c:pt idx="16">
                  <c:v>51.11</c:v>
                </c:pt>
                <c:pt idx="17">
                  <c:v>51</c:v>
                </c:pt>
                <c:pt idx="18">
                  <c:v>50.72</c:v>
                </c:pt>
                <c:pt idx="19">
                  <c:v>50.85</c:v>
                </c:pt>
                <c:pt idx="20">
                  <c:v>50.55</c:v>
                </c:pt>
                <c:pt idx="21">
                  <c:v>50.5</c:v>
                </c:pt>
                <c:pt idx="22">
                  <c:v>49.2</c:v>
                </c:pt>
                <c:pt idx="23">
                  <c:v>48.7</c:v>
                </c:pt>
                <c:pt idx="24">
                  <c:v>48.75</c:v>
                </c:pt>
                <c:pt idx="25">
                  <c:v>48.38</c:v>
                </c:pt>
                <c:pt idx="26">
                  <c:v>48.65</c:v>
                </c:pt>
                <c:pt idx="27">
                  <c:v>47.62</c:v>
                </c:pt>
                <c:pt idx="28">
                  <c:v>48.27</c:v>
                </c:pt>
                <c:pt idx="29">
                  <c:v>48.24</c:v>
                </c:pt>
                <c:pt idx="30">
                  <c:v>49.2</c:v>
                </c:pt>
                <c:pt idx="31">
                  <c:v>49.08</c:v>
                </c:pt>
                <c:pt idx="32">
                  <c:v>49.4</c:v>
                </c:pt>
                <c:pt idx="33">
                  <c:v>48.88</c:v>
                </c:pt>
                <c:pt idx="34">
                  <c:v>49.02</c:v>
                </c:pt>
                <c:pt idx="35">
                  <c:v>48.96</c:v>
                </c:pt>
                <c:pt idx="36">
                  <c:v>48.94</c:v>
                </c:pt>
                <c:pt idx="38">
                  <c:v>50</c:v>
                </c:pt>
                <c:pt idx="39">
                  <c:v>50.59</c:v>
                </c:pt>
                <c:pt idx="40">
                  <c:v>49.98</c:v>
                </c:pt>
                <c:pt idx="41">
                  <c:v>50.41</c:v>
                </c:pt>
                <c:pt idx="42">
                  <c:v>50.93</c:v>
                </c:pt>
                <c:pt idx="43">
                  <c:v>50.92</c:v>
                </c:pt>
                <c:pt idx="44">
                  <c:v>50.51</c:v>
                </c:pt>
                <c:pt idx="45">
                  <c:v>50.62</c:v>
                </c:pt>
                <c:pt idx="46">
                  <c:v>50.05</c:v>
                </c:pt>
                <c:pt idx="47">
                  <c:v>50.45</c:v>
                </c:pt>
                <c:pt idx="48">
                  <c:v>49.88</c:v>
                </c:pt>
                <c:pt idx="49">
                  <c:v>48.84</c:v>
                </c:pt>
                <c:pt idx="50">
                  <c:v>48.25</c:v>
                </c:pt>
                <c:pt idx="51">
                  <c:v>48.79</c:v>
                </c:pt>
                <c:pt idx="52">
                  <c:v>49.03</c:v>
                </c:pt>
                <c:pt idx="53">
                  <c:v>47.77</c:v>
                </c:pt>
                <c:pt idx="54">
                  <c:v>47.03</c:v>
                </c:pt>
                <c:pt idx="55">
                  <c:v>47.07</c:v>
                </c:pt>
                <c:pt idx="56">
                  <c:v>46.93</c:v>
                </c:pt>
                <c:pt idx="57">
                  <c:v>48.08</c:v>
                </c:pt>
                <c:pt idx="58">
                  <c:v>47.51</c:v>
                </c:pt>
                <c:pt idx="59">
                  <c:v>48.5</c:v>
                </c:pt>
                <c:pt idx="60">
                  <c:v>48.45</c:v>
                </c:pt>
                <c:pt idx="61">
                  <c:v>48.36</c:v>
                </c:pt>
                <c:pt idx="62">
                  <c:v>48.65</c:v>
                </c:pt>
                <c:pt idx="63">
                  <c:v>48.05</c:v>
                </c:pt>
                <c:pt idx="64">
                  <c:v>48.7</c:v>
                </c:pt>
                <c:pt idx="65">
                  <c:v>48.9</c:v>
                </c:pt>
                <c:pt idx="66">
                  <c:v>49.76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55360"/>
        <c:axId val="779145560"/>
      </c:lineChart>
      <c:dateAx>
        <c:axId val="77915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45560"/>
        <c:crosses val="autoZero"/>
        <c:auto val="1"/>
        <c:lblOffset val="100"/>
        <c:baseTimeUnit val="days"/>
      </c:dateAx>
      <c:valAx>
        <c:axId val="779145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9.3800000000000008</c:v>
                </c:pt>
                <c:pt idx="1">
                  <c:v>10.15</c:v>
                </c:pt>
                <c:pt idx="2">
                  <c:v>9.89</c:v>
                </c:pt>
                <c:pt idx="3">
                  <c:v>9.86</c:v>
                </c:pt>
                <c:pt idx="4">
                  <c:v>9.76</c:v>
                </c:pt>
                <c:pt idx="5">
                  <c:v>9.58</c:v>
                </c:pt>
                <c:pt idx="6">
                  <c:v>9.39</c:v>
                </c:pt>
                <c:pt idx="7">
                  <c:v>9.4499999999999993</c:v>
                </c:pt>
                <c:pt idx="8">
                  <c:v>9.1</c:v>
                </c:pt>
                <c:pt idx="9">
                  <c:v>9.32</c:v>
                </c:pt>
                <c:pt idx="10">
                  <c:v>9.49</c:v>
                </c:pt>
                <c:pt idx="11">
                  <c:v>9.84</c:v>
                </c:pt>
                <c:pt idx="12">
                  <c:v>9.89</c:v>
                </c:pt>
                <c:pt idx="13">
                  <c:v>9.7899999999999991</c:v>
                </c:pt>
                <c:pt idx="14">
                  <c:v>9.84</c:v>
                </c:pt>
                <c:pt idx="15">
                  <c:v>9.52</c:v>
                </c:pt>
                <c:pt idx="16">
                  <c:v>9.33</c:v>
                </c:pt>
                <c:pt idx="17">
                  <c:v>9.3000000000000007</c:v>
                </c:pt>
                <c:pt idx="18">
                  <c:v>9.27</c:v>
                </c:pt>
                <c:pt idx="19">
                  <c:v>9.35</c:v>
                </c:pt>
                <c:pt idx="20">
                  <c:v>9.51</c:v>
                </c:pt>
                <c:pt idx="21">
                  <c:v>9.6</c:v>
                </c:pt>
                <c:pt idx="22">
                  <c:v>9.42</c:v>
                </c:pt>
                <c:pt idx="23">
                  <c:v>9.2799999999999994</c:v>
                </c:pt>
                <c:pt idx="24">
                  <c:v>9.11</c:v>
                </c:pt>
                <c:pt idx="25">
                  <c:v>9.1199999999999992</c:v>
                </c:pt>
                <c:pt idx="26">
                  <c:v>9.02</c:v>
                </c:pt>
                <c:pt idx="27">
                  <c:v>9.3000000000000007</c:v>
                </c:pt>
                <c:pt idx="28">
                  <c:v>9.2799999999999994</c:v>
                </c:pt>
                <c:pt idx="29">
                  <c:v>9.1999999999999993</c:v>
                </c:pt>
                <c:pt idx="30">
                  <c:v>9.44</c:v>
                </c:pt>
                <c:pt idx="31">
                  <c:v>9.5399999999999991</c:v>
                </c:pt>
                <c:pt idx="32">
                  <c:v>9.67</c:v>
                </c:pt>
                <c:pt idx="33">
                  <c:v>9.4600000000000009</c:v>
                </c:pt>
                <c:pt idx="34">
                  <c:v>10.039999999999999</c:v>
                </c:pt>
                <c:pt idx="35">
                  <c:v>10.02</c:v>
                </c:pt>
                <c:pt idx="36">
                  <c:v>10.24</c:v>
                </c:pt>
                <c:pt idx="38">
                  <c:v>10.35</c:v>
                </c:pt>
                <c:pt idx="39">
                  <c:v>10.96</c:v>
                </c:pt>
                <c:pt idx="40">
                  <c:v>11.17</c:v>
                </c:pt>
                <c:pt idx="41">
                  <c:v>11.15</c:v>
                </c:pt>
                <c:pt idx="42">
                  <c:v>11.31</c:v>
                </c:pt>
                <c:pt idx="43">
                  <c:v>10.66</c:v>
                </c:pt>
                <c:pt idx="44">
                  <c:v>10.16</c:v>
                </c:pt>
                <c:pt idx="45">
                  <c:v>10.4</c:v>
                </c:pt>
                <c:pt idx="46">
                  <c:v>10.42</c:v>
                </c:pt>
                <c:pt idx="47">
                  <c:v>10.59</c:v>
                </c:pt>
                <c:pt idx="48">
                  <c:v>10.53</c:v>
                </c:pt>
                <c:pt idx="49">
                  <c:v>10.09</c:v>
                </c:pt>
                <c:pt idx="50">
                  <c:v>10.01</c:v>
                </c:pt>
                <c:pt idx="51">
                  <c:v>10.01</c:v>
                </c:pt>
                <c:pt idx="52">
                  <c:v>9.7899999999999991</c:v>
                </c:pt>
                <c:pt idx="53">
                  <c:v>9.48</c:v>
                </c:pt>
                <c:pt idx="54">
                  <c:v>9.74</c:v>
                </c:pt>
                <c:pt idx="55">
                  <c:v>9.3699999999999992</c:v>
                </c:pt>
                <c:pt idx="56">
                  <c:v>9.48</c:v>
                </c:pt>
                <c:pt idx="57">
                  <c:v>9.5</c:v>
                </c:pt>
                <c:pt idx="58">
                  <c:v>9.41</c:v>
                </c:pt>
                <c:pt idx="59">
                  <c:v>9.4</c:v>
                </c:pt>
                <c:pt idx="60">
                  <c:v>9.6300000000000008</c:v>
                </c:pt>
                <c:pt idx="61">
                  <c:v>9.58</c:v>
                </c:pt>
                <c:pt idx="62">
                  <c:v>9.68</c:v>
                </c:pt>
                <c:pt idx="63">
                  <c:v>9.7200000000000006</c:v>
                </c:pt>
                <c:pt idx="64">
                  <c:v>9.6999999999999993</c:v>
                </c:pt>
                <c:pt idx="65">
                  <c:v>9.57</c:v>
                </c:pt>
                <c:pt idx="66">
                  <c:v>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50264"/>
        <c:axId val="779152224"/>
      </c:lineChart>
      <c:dateAx>
        <c:axId val="77915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2224"/>
        <c:crosses val="autoZero"/>
        <c:auto val="1"/>
        <c:lblOffset val="100"/>
        <c:baseTimeUnit val="days"/>
      </c:dateAx>
      <c:valAx>
        <c:axId val="7791522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20.010000000000002</c:v>
                </c:pt>
                <c:pt idx="1">
                  <c:v>21.45</c:v>
                </c:pt>
                <c:pt idx="2">
                  <c:v>21.07</c:v>
                </c:pt>
                <c:pt idx="3">
                  <c:v>21.36</c:v>
                </c:pt>
                <c:pt idx="4">
                  <c:v>21.17</c:v>
                </c:pt>
                <c:pt idx="5">
                  <c:v>20.69</c:v>
                </c:pt>
                <c:pt idx="6">
                  <c:v>20.16</c:v>
                </c:pt>
                <c:pt idx="7">
                  <c:v>20.27</c:v>
                </c:pt>
                <c:pt idx="8">
                  <c:v>19.55</c:v>
                </c:pt>
                <c:pt idx="9">
                  <c:v>19.86</c:v>
                </c:pt>
                <c:pt idx="10">
                  <c:v>20.3</c:v>
                </c:pt>
                <c:pt idx="11">
                  <c:v>21.43</c:v>
                </c:pt>
                <c:pt idx="12">
                  <c:v>21.54</c:v>
                </c:pt>
                <c:pt idx="13">
                  <c:v>21.78</c:v>
                </c:pt>
                <c:pt idx="14">
                  <c:v>21.2</c:v>
                </c:pt>
                <c:pt idx="15">
                  <c:v>21.08</c:v>
                </c:pt>
                <c:pt idx="16">
                  <c:v>21.63</c:v>
                </c:pt>
                <c:pt idx="17">
                  <c:v>22.66</c:v>
                </c:pt>
                <c:pt idx="18">
                  <c:v>21.86</c:v>
                </c:pt>
                <c:pt idx="19">
                  <c:v>22.19</c:v>
                </c:pt>
                <c:pt idx="20">
                  <c:v>22.02</c:v>
                </c:pt>
                <c:pt idx="21">
                  <c:v>22.38</c:v>
                </c:pt>
                <c:pt idx="22">
                  <c:v>22.27</c:v>
                </c:pt>
                <c:pt idx="23">
                  <c:v>22.22</c:v>
                </c:pt>
                <c:pt idx="24">
                  <c:v>22.12</c:v>
                </c:pt>
                <c:pt idx="25">
                  <c:v>21.86</c:v>
                </c:pt>
                <c:pt idx="26">
                  <c:v>21.37</c:v>
                </c:pt>
                <c:pt idx="27">
                  <c:v>22.13</c:v>
                </c:pt>
                <c:pt idx="28">
                  <c:v>22.04</c:v>
                </c:pt>
                <c:pt idx="29">
                  <c:v>22.17</c:v>
                </c:pt>
                <c:pt idx="30">
                  <c:v>22.42</c:v>
                </c:pt>
                <c:pt idx="31">
                  <c:v>22.17</c:v>
                </c:pt>
                <c:pt idx="32">
                  <c:v>24.07</c:v>
                </c:pt>
                <c:pt idx="33">
                  <c:v>23.7</c:v>
                </c:pt>
                <c:pt idx="34">
                  <c:v>23.71</c:v>
                </c:pt>
                <c:pt idx="35">
                  <c:v>24.11</c:v>
                </c:pt>
                <c:pt idx="36">
                  <c:v>24.57</c:v>
                </c:pt>
                <c:pt idx="37">
                  <c:v>25.12</c:v>
                </c:pt>
                <c:pt idx="38">
                  <c:v>25.59</c:v>
                </c:pt>
                <c:pt idx="39">
                  <c:v>25.73</c:v>
                </c:pt>
                <c:pt idx="40">
                  <c:v>25.81</c:v>
                </c:pt>
                <c:pt idx="41">
                  <c:v>26.14</c:v>
                </c:pt>
                <c:pt idx="42">
                  <c:v>25.49</c:v>
                </c:pt>
                <c:pt idx="43">
                  <c:v>24.89</c:v>
                </c:pt>
                <c:pt idx="44">
                  <c:v>25.11</c:v>
                </c:pt>
                <c:pt idx="45">
                  <c:v>24.68</c:v>
                </c:pt>
                <c:pt idx="46">
                  <c:v>25.39</c:v>
                </c:pt>
                <c:pt idx="47">
                  <c:v>24.99</c:v>
                </c:pt>
                <c:pt idx="48">
                  <c:v>24.67</c:v>
                </c:pt>
                <c:pt idx="49">
                  <c:v>24.5</c:v>
                </c:pt>
                <c:pt idx="50">
                  <c:v>24.34</c:v>
                </c:pt>
                <c:pt idx="51">
                  <c:v>24.87</c:v>
                </c:pt>
                <c:pt idx="52">
                  <c:v>23.65</c:v>
                </c:pt>
                <c:pt idx="53">
                  <c:v>23.55</c:v>
                </c:pt>
                <c:pt idx="54">
                  <c:v>23.73</c:v>
                </c:pt>
                <c:pt idx="55">
                  <c:v>24.43</c:v>
                </c:pt>
                <c:pt idx="56">
                  <c:v>24.97</c:v>
                </c:pt>
                <c:pt idx="57">
                  <c:v>24.66</c:v>
                </c:pt>
                <c:pt idx="58">
                  <c:v>24.92</c:v>
                </c:pt>
                <c:pt idx="59">
                  <c:v>25.78</c:v>
                </c:pt>
                <c:pt idx="60">
                  <c:v>25.52</c:v>
                </c:pt>
                <c:pt idx="61">
                  <c:v>25.28</c:v>
                </c:pt>
                <c:pt idx="62">
                  <c:v>25.53</c:v>
                </c:pt>
                <c:pt idx="63">
                  <c:v>24.52</c:v>
                </c:pt>
                <c:pt idx="64">
                  <c:v>24.07</c:v>
                </c:pt>
                <c:pt idx="65">
                  <c:v>24.36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57712"/>
        <c:axId val="779146736"/>
      </c:lineChart>
      <c:dateAx>
        <c:axId val="77915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46736"/>
        <c:crosses val="autoZero"/>
        <c:auto val="1"/>
        <c:lblOffset val="100"/>
        <c:baseTimeUnit val="days"/>
      </c:dateAx>
      <c:valAx>
        <c:axId val="7791467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46.51</c:v>
                </c:pt>
                <c:pt idx="1">
                  <c:v>49.46</c:v>
                </c:pt>
                <c:pt idx="2">
                  <c:v>48.58</c:v>
                </c:pt>
                <c:pt idx="3">
                  <c:v>48.51</c:v>
                </c:pt>
                <c:pt idx="4">
                  <c:v>48.61</c:v>
                </c:pt>
                <c:pt idx="5">
                  <c:v>48.37</c:v>
                </c:pt>
                <c:pt idx="6">
                  <c:v>48.72</c:v>
                </c:pt>
                <c:pt idx="7">
                  <c:v>48.46</c:v>
                </c:pt>
                <c:pt idx="8">
                  <c:v>48.06</c:v>
                </c:pt>
                <c:pt idx="9">
                  <c:v>47.73</c:v>
                </c:pt>
                <c:pt idx="10">
                  <c:v>47.95</c:v>
                </c:pt>
                <c:pt idx="11">
                  <c:v>48.96</c:v>
                </c:pt>
                <c:pt idx="12">
                  <c:v>48.98</c:v>
                </c:pt>
                <c:pt idx="13">
                  <c:v>48.86</c:v>
                </c:pt>
                <c:pt idx="14">
                  <c:v>48.06</c:v>
                </c:pt>
                <c:pt idx="15">
                  <c:v>47.96</c:v>
                </c:pt>
                <c:pt idx="16">
                  <c:v>48</c:v>
                </c:pt>
                <c:pt idx="17">
                  <c:v>47.93</c:v>
                </c:pt>
                <c:pt idx="18">
                  <c:v>47.69</c:v>
                </c:pt>
                <c:pt idx="19">
                  <c:v>47.76</c:v>
                </c:pt>
                <c:pt idx="20">
                  <c:v>47.72</c:v>
                </c:pt>
                <c:pt idx="22">
                  <c:v>47.88</c:v>
                </c:pt>
                <c:pt idx="23">
                  <c:v>47.89</c:v>
                </c:pt>
                <c:pt idx="24">
                  <c:v>47.5</c:v>
                </c:pt>
                <c:pt idx="25">
                  <c:v>47.14</c:v>
                </c:pt>
                <c:pt idx="26">
                  <c:v>47.17</c:v>
                </c:pt>
                <c:pt idx="27">
                  <c:v>47.12</c:v>
                </c:pt>
                <c:pt idx="28">
                  <c:v>47.5</c:v>
                </c:pt>
                <c:pt idx="29">
                  <c:v>47.94</c:v>
                </c:pt>
                <c:pt idx="30">
                  <c:v>47.49</c:v>
                </c:pt>
                <c:pt idx="31">
                  <c:v>48.54</c:v>
                </c:pt>
                <c:pt idx="32">
                  <c:v>48.41</c:v>
                </c:pt>
                <c:pt idx="33">
                  <c:v>49.17</c:v>
                </c:pt>
                <c:pt idx="34">
                  <c:v>47.82</c:v>
                </c:pt>
                <c:pt idx="35">
                  <c:v>47.04</c:v>
                </c:pt>
                <c:pt idx="36">
                  <c:v>46.91</c:v>
                </c:pt>
                <c:pt idx="37">
                  <c:v>46.68</c:v>
                </c:pt>
                <c:pt idx="38">
                  <c:v>46.61</c:v>
                </c:pt>
                <c:pt idx="39">
                  <c:v>47.18</c:v>
                </c:pt>
                <c:pt idx="40">
                  <c:v>45.54</c:v>
                </c:pt>
                <c:pt idx="41">
                  <c:v>43.42</c:v>
                </c:pt>
                <c:pt idx="42">
                  <c:v>44.57</c:v>
                </c:pt>
                <c:pt idx="43">
                  <c:v>44.39</c:v>
                </c:pt>
                <c:pt idx="44">
                  <c:v>44.04</c:v>
                </c:pt>
                <c:pt idx="45">
                  <c:v>44.36</c:v>
                </c:pt>
                <c:pt idx="46">
                  <c:v>44.48</c:v>
                </c:pt>
                <c:pt idx="47">
                  <c:v>44.62</c:v>
                </c:pt>
                <c:pt idx="48">
                  <c:v>44.87</c:v>
                </c:pt>
                <c:pt idx="49">
                  <c:v>44.85</c:v>
                </c:pt>
                <c:pt idx="50">
                  <c:v>44.33</c:v>
                </c:pt>
                <c:pt idx="51">
                  <c:v>44.19</c:v>
                </c:pt>
                <c:pt idx="52">
                  <c:v>44.55</c:v>
                </c:pt>
                <c:pt idx="53">
                  <c:v>43.81</c:v>
                </c:pt>
                <c:pt idx="54">
                  <c:v>43.76</c:v>
                </c:pt>
                <c:pt idx="55">
                  <c:v>43.84</c:v>
                </c:pt>
                <c:pt idx="56">
                  <c:v>43.84</c:v>
                </c:pt>
                <c:pt idx="57">
                  <c:v>44.63</c:v>
                </c:pt>
                <c:pt idx="58">
                  <c:v>44.77</c:v>
                </c:pt>
                <c:pt idx="59">
                  <c:v>45.36</c:v>
                </c:pt>
                <c:pt idx="60">
                  <c:v>45.54</c:v>
                </c:pt>
                <c:pt idx="61">
                  <c:v>44.29</c:v>
                </c:pt>
                <c:pt idx="62">
                  <c:v>44.37</c:v>
                </c:pt>
                <c:pt idx="63">
                  <c:v>44.95</c:v>
                </c:pt>
                <c:pt idx="64">
                  <c:v>43.81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59672"/>
        <c:axId val="779158888"/>
      </c:lineChart>
      <c:dateAx>
        <c:axId val="779159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8888"/>
        <c:crosses val="autoZero"/>
        <c:auto val="1"/>
        <c:lblOffset val="100"/>
        <c:baseTimeUnit val="days"/>
      </c:dateAx>
      <c:valAx>
        <c:axId val="7791588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5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47.61</c:v>
                </c:pt>
                <c:pt idx="1">
                  <c:v>50.82</c:v>
                </c:pt>
                <c:pt idx="2">
                  <c:v>50.8</c:v>
                </c:pt>
                <c:pt idx="3">
                  <c:v>50.66</c:v>
                </c:pt>
                <c:pt idx="4">
                  <c:v>50.04</c:v>
                </c:pt>
                <c:pt idx="5">
                  <c:v>49.97</c:v>
                </c:pt>
                <c:pt idx="6">
                  <c:v>49.09</c:v>
                </c:pt>
                <c:pt idx="7">
                  <c:v>49.88</c:v>
                </c:pt>
                <c:pt idx="8">
                  <c:v>49.42</c:v>
                </c:pt>
                <c:pt idx="9">
                  <c:v>49.67</c:v>
                </c:pt>
                <c:pt idx="10">
                  <c:v>49.84</c:v>
                </c:pt>
                <c:pt idx="11">
                  <c:v>50.74</c:v>
                </c:pt>
                <c:pt idx="12">
                  <c:v>50.67</c:v>
                </c:pt>
                <c:pt idx="13">
                  <c:v>50.85</c:v>
                </c:pt>
                <c:pt idx="14">
                  <c:v>49.59</c:v>
                </c:pt>
                <c:pt idx="15">
                  <c:v>48.45</c:v>
                </c:pt>
                <c:pt idx="16">
                  <c:v>47.51</c:v>
                </c:pt>
                <c:pt idx="17">
                  <c:v>45.55</c:v>
                </c:pt>
                <c:pt idx="18">
                  <c:v>42.72</c:v>
                </c:pt>
                <c:pt idx="19">
                  <c:v>41.79</c:v>
                </c:pt>
                <c:pt idx="20">
                  <c:v>41.82</c:v>
                </c:pt>
                <c:pt idx="21">
                  <c:v>41.8</c:v>
                </c:pt>
                <c:pt idx="22">
                  <c:v>41.56</c:v>
                </c:pt>
                <c:pt idx="23">
                  <c:v>41.51</c:v>
                </c:pt>
                <c:pt idx="24">
                  <c:v>41.55</c:v>
                </c:pt>
                <c:pt idx="25">
                  <c:v>40.700000000000003</c:v>
                </c:pt>
                <c:pt idx="26">
                  <c:v>40.75</c:v>
                </c:pt>
                <c:pt idx="27">
                  <c:v>41.63</c:v>
                </c:pt>
                <c:pt idx="28">
                  <c:v>41.46</c:v>
                </c:pt>
                <c:pt idx="29">
                  <c:v>41.91</c:v>
                </c:pt>
                <c:pt idx="30">
                  <c:v>43.79</c:v>
                </c:pt>
                <c:pt idx="31">
                  <c:v>44.01</c:v>
                </c:pt>
                <c:pt idx="32">
                  <c:v>49.9</c:v>
                </c:pt>
                <c:pt idx="33">
                  <c:v>50.68</c:v>
                </c:pt>
                <c:pt idx="34">
                  <c:v>50.87</c:v>
                </c:pt>
                <c:pt idx="35">
                  <c:v>50.18</c:v>
                </c:pt>
                <c:pt idx="36">
                  <c:v>51.31</c:v>
                </c:pt>
                <c:pt idx="37">
                  <c:v>52.43</c:v>
                </c:pt>
                <c:pt idx="38">
                  <c:v>52.95</c:v>
                </c:pt>
                <c:pt idx="39">
                  <c:v>51.66</c:v>
                </c:pt>
                <c:pt idx="40">
                  <c:v>52.82</c:v>
                </c:pt>
                <c:pt idx="41">
                  <c:v>55.12</c:v>
                </c:pt>
                <c:pt idx="42">
                  <c:v>53.41</c:v>
                </c:pt>
                <c:pt idx="43">
                  <c:v>51.84</c:v>
                </c:pt>
                <c:pt idx="44">
                  <c:v>51.6</c:v>
                </c:pt>
                <c:pt idx="45">
                  <c:v>51.64</c:v>
                </c:pt>
                <c:pt idx="46">
                  <c:v>51.98</c:v>
                </c:pt>
                <c:pt idx="47">
                  <c:v>51.98</c:v>
                </c:pt>
                <c:pt idx="48">
                  <c:v>52.64</c:v>
                </c:pt>
                <c:pt idx="49">
                  <c:v>52.29</c:v>
                </c:pt>
                <c:pt idx="50">
                  <c:v>51.8</c:v>
                </c:pt>
                <c:pt idx="51">
                  <c:v>53.15</c:v>
                </c:pt>
                <c:pt idx="52">
                  <c:v>51.62</c:v>
                </c:pt>
                <c:pt idx="53">
                  <c:v>51.38</c:v>
                </c:pt>
                <c:pt idx="54">
                  <c:v>51.19</c:v>
                </c:pt>
                <c:pt idx="55">
                  <c:v>53.74</c:v>
                </c:pt>
                <c:pt idx="56">
                  <c:v>56.32</c:v>
                </c:pt>
                <c:pt idx="57">
                  <c:v>55.9</c:v>
                </c:pt>
                <c:pt idx="58">
                  <c:v>56.35</c:v>
                </c:pt>
                <c:pt idx="59">
                  <c:v>56.97</c:v>
                </c:pt>
                <c:pt idx="60">
                  <c:v>56.96</c:v>
                </c:pt>
                <c:pt idx="61">
                  <c:v>56.87</c:v>
                </c:pt>
                <c:pt idx="62">
                  <c:v>56.37</c:v>
                </c:pt>
                <c:pt idx="63">
                  <c:v>56.27</c:v>
                </c:pt>
                <c:pt idx="64">
                  <c:v>55.53</c:v>
                </c:pt>
                <c:pt idx="65">
                  <c:v>55.93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61632"/>
        <c:axId val="779160064"/>
      </c:lineChart>
      <c:dateAx>
        <c:axId val="779161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60064"/>
        <c:crosses val="autoZero"/>
        <c:auto val="1"/>
        <c:lblOffset val="100"/>
        <c:baseTimeUnit val="days"/>
      </c:dateAx>
      <c:valAx>
        <c:axId val="779160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66.260000000000005</c:v>
                </c:pt>
                <c:pt idx="1">
                  <c:v>67.86</c:v>
                </c:pt>
                <c:pt idx="2">
                  <c:v>67.02</c:v>
                </c:pt>
                <c:pt idx="3">
                  <c:v>66.8</c:v>
                </c:pt>
                <c:pt idx="4">
                  <c:v>66.569999999999993</c:v>
                </c:pt>
                <c:pt idx="5">
                  <c:v>66.42</c:v>
                </c:pt>
                <c:pt idx="6">
                  <c:v>66.47</c:v>
                </c:pt>
                <c:pt idx="7">
                  <c:v>65.87</c:v>
                </c:pt>
                <c:pt idx="8">
                  <c:v>66.69</c:v>
                </c:pt>
                <c:pt idx="9">
                  <c:v>66.88</c:v>
                </c:pt>
                <c:pt idx="10">
                  <c:v>67.459999999999994</c:v>
                </c:pt>
                <c:pt idx="11">
                  <c:v>67.790000000000006</c:v>
                </c:pt>
                <c:pt idx="12">
                  <c:v>67.680000000000007</c:v>
                </c:pt>
                <c:pt idx="13">
                  <c:v>67.430000000000007</c:v>
                </c:pt>
                <c:pt idx="14">
                  <c:v>67.62</c:v>
                </c:pt>
                <c:pt idx="15">
                  <c:v>67.430000000000007</c:v>
                </c:pt>
                <c:pt idx="16">
                  <c:v>67.44</c:v>
                </c:pt>
                <c:pt idx="17">
                  <c:v>67.44</c:v>
                </c:pt>
                <c:pt idx="19">
                  <c:v>67.510000000000005</c:v>
                </c:pt>
                <c:pt idx="20">
                  <c:v>67.680000000000007</c:v>
                </c:pt>
                <c:pt idx="21">
                  <c:v>67.510000000000005</c:v>
                </c:pt>
                <c:pt idx="22">
                  <c:v>67.28</c:v>
                </c:pt>
                <c:pt idx="23">
                  <c:v>67.44</c:v>
                </c:pt>
                <c:pt idx="24">
                  <c:v>66.88</c:v>
                </c:pt>
                <c:pt idx="25">
                  <c:v>67.150000000000006</c:v>
                </c:pt>
                <c:pt idx="26">
                  <c:v>66.84</c:v>
                </c:pt>
                <c:pt idx="27">
                  <c:v>67.36</c:v>
                </c:pt>
                <c:pt idx="28">
                  <c:v>67.099999999999994</c:v>
                </c:pt>
                <c:pt idx="29">
                  <c:v>67.55</c:v>
                </c:pt>
                <c:pt idx="30">
                  <c:v>67.38</c:v>
                </c:pt>
                <c:pt idx="31">
                  <c:v>67.540000000000006</c:v>
                </c:pt>
                <c:pt idx="32">
                  <c:v>67.349999999999994</c:v>
                </c:pt>
                <c:pt idx="33">
                  <c:v>67.98</c:v>
                </c:pt>
                <c:pt idx="34">
                  <c:v>67.209999999999994</c:v>
                </c:pt>
                <c:pt idx="35">
                  <c:v>67.099999999999994</c:v>
                </c:pt>
                <c:pt idx="36">
                  <c:v>67.87</c:v>
                </c:pt>
                <c:pt idx="37">
                  <c:v>65.28</c:v>
                </c:pt>
                <c:pt idx="38">
                  <c:v>65.41</c:v>
                </c:pt>
                <c:pt idx="39">
                  <c:v>65.36</c:v>
                </c:pt>
                <c:pt idx="40">
                  <c:v>65.05</c:v>
                </c:pt>
                <c:pt idx="41">
                  <c:v>64.95</c:v>
                </c:pt>
                <c:pt idx="42">
                  <c:v>65.510000000000005</c:v>
                </c:pt>
                <c:pt idx="43">
                  <c:v>65.87</c:v>
                </c:pt>
                <c:pt idx="44">
                  <c:v>65.61</c:v>
                </c:pt>
                <c:pt idx="45">
                  <c:v>65.739999999999995</c:v>
                </c:pt>
                <c:pt idx="46">
                  <c:v>65.45</c:v>
                </c:pt>
                <c:pt idx="47">
                  <c:v>66.92</c:v>
                </c:pt>
                <c:pt idx="48">
                  <c:v>67.53</c:v>
                </c:pt>
                <c:pt idx="49">
                  <c:v>67.3</c:v>
                </c:pt>
                <c:pt idx="50">
                  <c:v>66.599999999999994</c:v>
                </c:pt>
                <c:pt idx="51">
                  <c:v>66.67</c:v>
                </c:pt>
                <c:pt idx="52">
                  <c:v>67.53</c:v>
                </c:pt>
                <c:pt idx="53">
                  <c:v>67.209999999999994</c:v>
                </c:pt>
                <c:pt idx="54">
                  <c:v>66.790000000000006</c:v>
                </c:pt>
                <c:pt idx="55">
                  <c:v>66.84</c:v>
                </c:pt>
                <c:pt idx="56">
                  <c:v>66.28</c:v>
                </c:pt>
                <c:pt idx="57">
                  <c:v>67.03</c:v>
                </c:pt>
                <c:pt idx="58">
                  <c:v>66.7</c:v>
                </c:pt>
                <c:pt idx="59">
                  <c:v>67.64</c:v>
                </c:pt>
                <c:pt idx="60">
                  <c:v>68.23</c:v>
                </c:pt>
                <c:pt idx="61">
                  <c:v>67.37</c:v>
                </c:pt>
                <c:pt idx="62">
                  <c:v>67.72</c:v>
                </c:pt>
                <c:pt idx="63">
                  <c:v>67.16</c:v>
                </c:pt>
                <c:pt idx="64">
                  <c:v>66.819999999999993</c:v>
                </c:pt>
                <c:pt idx="65">
                  <c:v>66.19</c:v>
                </c:pt>
                <c:pt idx="66">
                  <c:v>66.66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63984"/>
        <c:axId val="779164768"/>
      </c:lineChart>
      <c:catAx>
        <c:axId val="779163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64768"/>
        <c:crosses val="autoZero"/>
        <c:auto val="1"/>
        <c:lblAlgn val="ctr"/>
        <c:lblOffset val="100"/>
        <c:noMultiLvlLbl val="0"/>
      </c:catAx>
      <c:valAx>
        <c:axId val="77916476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6/24/2016</c:v>
                </c:pt>
                <c:pt idx="1">
                  <c:v>6/23/2016</c:v>
                </c:pt>
                <c:pt idx="2">
                  <c:v>6/22/2016</c:v>
                </c:pt>
                <c:pt idx="3">
                  <c:v>6/21/2016</c:v>
                </c:pt>
                <c:pt idx="4">
                  <c:v>6/20/2016</c:v>
                </c:pt>
                <c:pt idx="5">
                  <c:v>6/17/2016</c:v>
                </c:pt>
                <c:pt idx="6">
                  <c:v>6/16/2016</c:v>
                </c:pt>
                <c:pt idx="7">
                  <c:v>6/15/2016</c:v>
                </c:pt>
                <c:pt idx="8">
                  <c:v>6/14/2016</c:v>
                </c:pt>
                <c:pt idx="9">
                  <c:v>6/13/2016</c:v>
                </c:pt>
                <c:pt idx="10">
                  <c:v>6/10/2016</c:v>
                </c:pt>
                <c:pt idx="11">
                  <c:v>6/9/2016</c:v>
                </c:pt>
                <c:pt idx="12">
                  <c:v>6/8/2016</c:v>
                </c:pt>
                <c:pt idx="13">
                  <c:v>6/7/2016</c:v>
                </c:pt>
                <c:pt idx="14">
                  <c:v>6/6/2016</c:v>
                </c:pt>
                <c:pt idx="15">
                  <c:v>6/3/2016</c:v>
                </c:pt>
                <c:pt idx="16">
                  <c:v>6/2/2016</c:v>
                </c:pt>
                <c:pt idx="17">
                  <c:v>6/1/2016</c:v>
                </c:pt>
                <c:pt idx="18">
                  <c:v>5/31/2016</c:v>
                </c:pt>
                <c:pt idx="19">
                  <c:v>5/27/2016</c:v>
                </c:pt>
                <c:pt idx="20">
                  <c:v>5/26/2016</c:v>
                </c:pt>
                <c:pt idx="21">
                  <c:v>5/25/2016</c:v>
                </c:pt>
                <c:pt idx="22">
                  <c:v>5/24/2016</c:v>
                </c:pt>
                <c:pt idx="23">
                  <c:v>5/23/2016</c:v>
                </c:pt>
                <c:pt idx="24">
                  <c:v>5/20/2016</c:v>
                </c:pt>
                <c:pt idx="25">
                  <c:v>5/19/2016</c:v>
                </c:pt>
                <c:pt idx="26">
                  <c:v>5/18/2016</c:v>
                </c:pt>
                <c:pt idx="27">
                  <c:v>5/17/2016</c:v>
                </c:pt>
                <c:pt idx="28">
                  <c:v>5/16/2016</c:v>
                </c:pt>
                <c:pt idx="29">
                  <c:v>5/13/2016</c:v>
                </c:pt>
                <c:pt idx="30">
                  <c:v>5/12/2016</c:v>
                </c:pt>
                <c:pt idx="31">
                  <c:v>5/11/2016</c:v>
                </c:pt>
                <c:pt idx="32">
                  <c:v>5/10/2016</c:v>
                </c:pt>
                <c:pt idx="33">
                  <c:v>5/9/2016</c:v>
                </c:pt>
                <c:pt idx="34">
                  <c:v>5/6/2016</c:v>
                </c:pt>
                <c:pt idx="35">
                  <c:v>5/5/2016</c:v>
                </c:pt>
                <c:pt idx="36">
                  <c:v>5/4/2016</c:v>
                </c:pt>
                <c:pt idx="37">
                  <c:v>5/4/2016</c:v>
                </c:pt>
                <c:pt idx="38">
                  <c:v>5/3/2016</c:v>
                </c:pt>
                <c:pt idx="39">
                  <c:v>5/2/2016</c:v>
                </c:pt>
                <c:pt idx="40">
                  <c:v>4/29/2016</c:v>
                </c:pt>
                <c:pt idx="41">
                  <c:v>4/28/2016</c:v>
                </c:pt>
                <c:pt idx="42">
                  <c:v>4/27/2016</c:v>
                </c:pt>
                <c:pt idx="43">
                  <c:v>4/26/2016</c:v>
                </c:pt>
                <c:pt idx="44">
                  <c:v>4/25/2016</c:v>
                </c:pt>
                <c:pt idx="45">
                  <c:v>4/22/2016</c:v>
                </c:pt>
                <c:pt idx="46">
                  <c:v>4/21/2016</c:v>
                </c:pt>
                <c:pt idx="47">
                  <c:v>4/20/2016</c:v>
                </c:pt>
                <c:pt idx="48">
                  <c:v>4/19/2016</c:v>
                </c:pt>
                <c:pt idx="49">
                  <c:v>4/18/2016</c:v>
                </c:pt>
                <c:pt idx="50">
                  <c:v>4/15/2016</c:v>
                </c:pt>
                <c:pt idx="51">
                  <c:v>4/14/2016</c:v>
                </c:pt>
                <c:pt idx="52">
                  <c:v>4/13/2016</c:v>
                </c:pt>
                <c:pt idx="53">
                  <c:v>4/12/2016</c:v>
                </c:pt>
                <c:pt idx="54">
                  <c:v>4/11/2016</c:v>
                </c:pt>
                <c:pt idx="55">
                  <c:v>4/8/2016</c:v>
                </c:pt>
                <c:pt idx="56">
                  <c:v>4/7/2016</c:v>
                </c:pt>
                <c:pt idx="57">
                  <c:v>4/6/2016</c:v>
                </c:pt>
                <c:pt idx="58">
                  <c:v>4/5/2016</c:v>
                </c:pt>
                <c:pt idx="59">
                  <c:v>4/4/2016</c:v>
                </c:pt>
                <c:pt idx="60">
                  <c:v>4/1/2016</c:v>
                </c:pt>
                <c:pt idx="61">
                  <c:v>3/31/2016</c:v>
                </c:pt>
                <c:pt idx="62">
                  <c:v>3/30/2016</c:v>
                </c:pt>
                <c:pt idx="63">
                  <c:v>3/29/2016</c:v>
                </c:pt>
                <c:pt idx="64">
                  <c:v>3/28/2016</c:v>
                </c:pt>
                <c:pt idx="65">
                  <c:v>3/24/2016</c:v>
                </c:pt>
                <c:pt idx="66">
                  <c:v>3/23/2016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82.64</c:v>
                </c:pt>
                <c:pt idx="1">
                  <c:v>87</c:v>
                </c:pt>
                <c:pt idx="2">
                  <c:v>86.05</c:v>
                </c:pt>
                <c:pt idx="3">
                  <c:v>85.01</c:v>
                </c:pt>
                <c:pt idx="4">
                  <c:v>85.65</c:v>
                </c:pt>
                <c:pt idx="5">
                  <c:v>85.19</c:v>
                </c:pt>
                <c:pt idx="6">
                  <c:v>84.19</c:v>
                </c:pt>
                <c:pt idx="7">
                  <c:v>83.5</c:v>
                </c:pt>
                <c:pt idx="8">
                  <c:v>82.8</c:v>
                </c:pt>
                <c:pt idx="9">
                  <c:v>83.23</c:v>
                </c:pt>
                <c:pt idx="10">
                  <c:v>84.09</c:v>
                </c:pt>
                <c:pt idx="11">
                  <c:v>85.6</c:v>
                </c:pt>
                <c:pt idx="12">
                  <c:v>85.95</c:v>
                </c:pt>
                <c:pt idx="13">
                  <c:v>83.74</c:v>
                </c:pt>
                <c:pt idx="14">
                  <c:v>83.27</c:v>
                </c:pt>
                <c:pt idx="15">
                  <c:v>83.11</c:v>
                </c:pt>
                <c:pt idx="16">
                  <c:v>83.17</c:v>
                </c:pt>
                <c:pt idx="17">
                  <c:v>83.01</c:v>
                </c:pt>
                <c:pt idx="18">
                  <c:v>84.06</c:v>
                </c:pt>
                <c:pt idx="19">
                  <c:v>84</c:v>
                </c:pt>
                <c:pt idx="20">
                  <c:v>83.83</c:v>
                </c:pt>
                <c:pt idx="21">
                  <c:v>83.31</c:v>
                </c:pt>
                <c:pt idx="22">
                  <c:v>82.23</c:v>
                </c:pt>
                <c:pt idx="23">
                  <c:v>84.69</c:v>
                </c:pt>
                <c:pt idx="24">
                  <c:v>85.44</c:v>
                </c:pt>
                <c:pt idx="25">
                  <c:v>84.33</c:v>
                </c:pt>
                <c:pt idx="26">
                  <c:v>85.51</c:v>
                </c:pt>
                <c:pt idx="27">
                  <c:v>85.86</c:v>
                </c:pt>
                <c:pt idx="28">
                  <c:v>86.24</c:v>
                </c:pt>
                <c:pt idx="29">
                  <c:v>85.97</c:v>
                </c:pt>
                <c:pt idx="30">
                  <c:v>88.18</c:v>
                </c:pt>
                <c:pt idx="31">
                  <c:v>88.82</c:v>
                </c:pt>
                <c:pt idx="32">
                  <c:v>90.31</c:v>
                </c:pt>
                <c:pt idx="33">
                  <c:v>88.28</c:v>
                </c:pt>
                <c:pt idx="34">
                  <c:v>89.66</c:v>
                </c:pt>
                <c:pt idx="35">
                  <c:v>88.95</c:v>
                </c:pt>
                <c:pt idx="36">
                  <c:v>88.87</c:v>
                </c:pt>
                <c:pt idx="38">
                  <c:v>89.14</c:v>
                </c:pt>
                <c:pt idx="39">
                  <c:v>90.72</c:v>
                </c:pt>
                <c:pt idx="40">
                  <c:v>90.11</c:v>
                </c:pt>
                <c:pt idx="41">
                  <c:v>91.98</c:v>
                </c:pt>
                <c:pt idx="42">
                  <c:v>93.23</c:v>
                </c:pt>
                <c:pt idx="43">
                  <c:v>93.05</c:v>
                </c:pt>
                <c:pt idx="44">
                  <c:v>91.37</c:v>
                </c:pt>
                <c:pt idx="45">
                  <c:v>91.33</c:v>
                </c:pt>
                <c:pt idx="46">
                  <c:v>82.63</c:v>
                </c:pt>
                <c:pt idx="47">
                  <c:v>83.16</c:v>
                </c:pt>
                <c:pt idx="48">
                  <c:v>82.77</c:v>
                </c:pt>
                <c:pt idx="49">
                  <c:v>81.540000000000006</c:v>
                </c:pt>
                <c:pt idx="50">
                  <c:v>81.63</c:v>
                </c:pt>
                <c:pt idx="51">
                  <c:v>82.14</c:v>
                </c:pt>
                <c:pt idx="52">
                  <c:v>81.14</c:v>
                </c:pt>
                <c:pt idx="53">
                  <c:v>78.72</c:v>
                </c:pt>
                <c:pt idx="54">
                  <c:v>79.28</c:v>
                </c:pt>
                <c:pt idx="55">
                  <c:v>81.489999999999995</c:v>
                </c:pt>
                <c:pt idx="56">
                  <c:v>80.099999999999994</c:v>
                </c:pt>
                <c:pt idx="57">
                  <c:v>81.150000000000006</c:v>
                </c:pt>
                <c:pt idx="58">
                  <c:v>81.2</c:v>
                </c:pt>
                <c:pt idx="59">
                  <c:v>82.49</c:v>
                </c:pt>
                <c:pt idx="60">
                  <c:v>82.97</c:v>
                </c:pt>
                <c:pt idx="61">
                  <c:v>83.25</c:v>
                </c:pt>
                <c:pt idx="62">
                  <c:v>84.75</c:v>
                </c:pt>
                <c:pt idx="63">
                  <c:v>82.8</c:v>
                </c:pt>
                <c:pt idx="64">
                  <c:v>81.75</c:v>
                </c:pt>
                <c:pt idx="65">
                  <c:v>83.87</c:v>
                </c:pt>
                <c:pt idx="66">
                  <c:v>82.86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44384"/>
        <c:axId val="779137328"/>
      </c:lineChart>
      <c:catAx>
        <c:axId val="779144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7328"/>
        <c:crosses val="autoZero"/>
        <c:auto val="1"/>
        <c:lblAlgn val="ctr"/>
        <c:lblOffset val="100"/>
        <c:noMultiLvlLbl val="0"/>
      </c:catAx>
      <c:valAx>
        <c:axId val="7791373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148.72</c:v>
                </c:pt>
                <c:pt idx="1">
                  <c:v>158.62</c:v>
                </c:pt>
                <c:pt idx="2">
                  <c:v>155.13999999999999</c:v>
                </c:pt>
                <c:pt idx="3">
                  <c:v>155.81</c:v>
                </c:pt>
                <c:pt idx="4">
                  <c:v>156.93</c:v>
                </c:pt>
                <c:pt idx="5">
                  <c:v>156</c:v>
                </c:pt>
                <c:pt idx="6">
                  <c:v>158.63</c:v>
                </c:pt>
                <c:pt idx="7">
                  <c:v>158.4</c:v>
                </c:pt>
                <c:pt idx="9">
                  <c:v>158.99</c:v>
                </c:pt>
                <c:pt idx="10">
                  <c:v>160.01</c:v>
                </c:pt>
                <c:pt idx="11">
                  <c:v>160.82</c:v>
                </c:pt>
                <c:pt idx="12">
                  <c:v>164.14</c:v>
                </c:pt>
                <c:pt idx="13">
                  <c:v>163.69999999999999</c:v>
                </c:pt>
                <c:pt idx="14">
                  <c:v>164.84</c:v>
                </c:pt>
                <c:pt idx="15">
                  <c:v>162.84</c:v>
                </c:pt>
                <c:pt idx="16">
                  <c:v>162.56</c:v>
                </c:pt>
                <c:pt idx="17">
                  <c:v>154.91</c:v>
                </c:pt>
                <c:pt idx="18">
                  <c:v>154.77000000000001</c:v>
                </c:pt>
                <c:pt idx="19">
                  <c:v>154.36000000000001</c:v>
                </c:pt>
                <c:pt idx="20">
                  <c:v>153.30000000000001</c:v>
                </c:pt>
                <c:pt idx="21">
                  <c:v>153.02000000000001</c:v>
                </c:pt>
                <c:pt idx="22">
                  <c:v>153.57</c:v>
                </c:pt>
                <c:pt idx="23">
                  <c:v>151.41999999999999</c:v>
                </c:pt>
                <c:pt idx="24">
                  <c:v>148.1</c:v>
                </c:pt>
                <c:pt idx="25">
                  <c:v>146.72999999999999</c:v>
                </c:pt>
                <c:pt idx="26">
                  <c:v>142.74</c:v>
                </c:pt>
                <c:pt idx="27">
                  <c:v>143.88</c:v>
                </c:pt>
                <c:pt idx="28">
                  <c:v>141.16999999999999</c:v>
                </c:pt>
                <c:pt idx="29">
                  <c:v>142.65</c:v>
                </c:pt>
                <c:pt idx="30">
                  <c:v>140.05000000000001</c:v>
                </c:pt>
                <c:pt idx="31">
                  <c:v>141.04</c:v>
                </c:pt>
                <c:pt idx="32">
                  <c:v>143.85</c:v>
                </c:pt>
                <c:pt idx="33">
                  <c:v>144.61000000000001</c:v>
                </c:pt>
                <c:pt idx="34">
                  <c:v>142.4</c:v>
                </c:pt>
                <c:pt idx="35">
                  <c:v>141.88999999999999</c:v>
                </c:pt>
                <c:pt idx="36">
                  <c:v>142.58000000000001</c:v>
                </c:pt>
                <c:pt idx="37">
                  <c:v>142.07</c:v>
                </c:pt>
                <c:pt idx="38">
                  <c:v>143.19999999999999</c:v>
                </c:pt>
                <c:pt idx="39">
                  <c:v>146.08000000000001</c:v>
                </c:pt>
                <c:pt idx="40">
                  <c:v>145.75</c:v>
                </c:pt>
                <c:pt idx="41">
                  <c:v>147.99</c:v>
                </c:pt>
                <c:pt idx="42">
                  <c:v>151.53</c:v>
                </c:pt>
                <c:pt idx="43">
                  <c:v>150.76</c:v>
                </c:pt>
                <c:pt idx="44">
                  <c:v>149.1</c:v>
                </c:pt>
                <c:pt idx="45">
                  <c:v>150.33000000000001</c:v>
                </c:pt>
                <c:pt idx="46">
                  <c:v>151.35</c:v>
                </c:pt>
                <c:pt idx="47">
                  <c:v>153.22999999999999</c:v>
                </c:pt>
                <c:pt idx="48">
                  <c:v>151.07</c:v>
                </c:pt>
                <c:pt idx="49">
                  <c:v>155.9</c:v>
                </c:pt>
                <c:pt idx="50">
                  <c:v>155.49</c:v>
                </c:pt>
                <c:pt idx="51">
                  <c:v>158.82</c:v>
                </c:pt>
                <c:pt idx="52">
                  <c:v>159.47999999999999</c:v>
                </c:pt>
                <c:pt idx="53">
                  <c:v>155.43</c:v>
                </c:pt>
                <c:pt idx="54">
                  <c:v>155.61000000000001</c:v>
                </c:pt>
                <c:pt idx="55">
                  <c:v>156.15</c:v>
                </c:pt>
                <c:pt idx="56">
                  <c:v>154.97</c:v>
                </c:pt>
                <c:pt idx="57">
                  <c:v>157.54</c:v>
                </c:pt>
                <c:pt idx="58">
                  <c:v>155.03</c:v>
                </c:pt>
                <c:pt idx="59">
                  <c:v>156.01</c:v>
                </c:pt>
                <c:pt idx="60">
                  <c:v>157.80000000000001</c:v>
                </c:pt>
                <c:pt idx="61">
                  <c:v>154.5</c:v>
                </c:pt>
                <c:pt idx="62">
                  <c:v>156.93</c:v>
                </c:pt>
                <c:pt idx="63">
                  <c:v>154.13</c:v>
                </c:pt>
                <c:pt idx="64">
                  <c:v>153.1</c:v>
                </c:pt>
                <c:pt idx="65">
                  <c:v>153</c:v>
                </c:pt>
                <c:pt idx="66">
                  <c:v>152.99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36544"/>
        <c:axId val="779139680"/>
      </c:lineChart>
      <c:catAx>
        <c:axId val="779136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9680"/>
        <c:crosses val="autoZero"/>
        <c:auto val="1"/>
        <c:lblAlgn val="ctr"/>
        <c:lblOffset val="100"/>
        <c:noMultiLvlLbl val="0"/>
      </c:catAx>
      <c:valAx>
        <c:axId val="779139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41.06</c:v>
                </c:pt>
                <c:pt idx="1">
                  <c:v>45.17</c:v>
                </c:pt>
                <c:pt idx="2">
                  <c:v>45.09</c:v>
                </c:pt>
                <c:pt idx="3">
                  <c:v>44.86</c:v>
                </c:pt>
                <c:pt idx="4">
                  <c:v>43.4</c:v>
                </c:pt>
                <c:pt idx="5">
                  <c:v>42.62</c:v>
                </c:pt>
                <c:pt idx="6">
                  <c:v>41.83</c:v>
                </c:pt>
                <c:pt idx="7">
                  <c:v>42.89</c:v>
                </c:pt>
                <c:pt idx="8">
                  <c:v>42.09</c:v>
                </c:pt>
                <c:pt idx="9">
                  <c:v>44.06</c:v>
                </c:pt>
                <c:pt idx="10">
                  <c:v>46.08</c:v>
                </c:pt>
                <c:pt idx="11">
                  <c:v>46.7</c:v>
                </c:pt>
                <c:pt idx="12">
                  <c:v>45.69</c:v>
                </c:pt>
                <c:pt idx="13">
                  <c:v>45.81</c:v>
                </c:pt>
                <c:pt idx="14">
                  <c:v>44.53</c:v>
                </c:pt>
                <c:pt idx="15">
                  <c:v>44.3</c:v>
                </c:pt>
                <c:pt idx="16">
                  <c:v>45.17</c:v>
                </c:pt>
                <c:pt idx="17">
                  <c:v>45.25</c:v>
                </c:pt>
                <c:pt idx="18">
                  <c:v>45.09</c:v>
                </c:pt>
                <c:pt idx="19">
                  <c:v>45.18</c:v>
                </c:pt>
                <c:pt idx="20">
                  <c:v>44.5</c:v>
                </c:pt>
                <c:pt idx="21">
                  <c:v>45.13</c:v>
                </c:pt>
                <c:pt idx="22">
                  <c:v>44.99</c:v>
                </c:pt>
                <c:pt idx="23">
                  <c:v>44.2</c:v>
                </c:pt>
                <c:pt idx="24">
                  <c:v>44.49</c:v>
                </c:pt>
                <c:pt idx="25">
                  <c:v>44.01</c:v>
                </c:pt>
                <c:pt idx="26">
                  <c:v>45.27</c:v>
                </c:pt>
                <c:pt idx="27">
                  <c:v>45.05</c:v>
                </c:pt>
                <c:pt idx="28">
                  <c:v>44.59</c:v>
                </c:pt>
                <c:pt idx="29">
                  <c:v>43.84</c:v>
                </c:pt>
                <c:pt idx="30">
                  <c:v>43.78</c:v>
                </c:pt>
                <c:pt idx="31">
                  <c:v>45.8</c:v>
                </c:pt>
                <c:pt idx="32">
                  <c:v>47</c:v>
                </c:pt>
                <c:pt idx="33">
                  <c:v>45.71</c:v>
                </c:pt>
                <c:pt idx="34">
                  <c:v>45.7</c:v>
                </c:pt>
                <c:pt idx="35">
                  <c:v>44.99</c:v>
                </c:pt>
                <c:pt idx="36">
                  <c:v>45.55</c:v>
                </c:pt>
                <c:pt idx="37">
                  <c:v>47.13</c:v>
                </c:pt>
                <c:pt idx="38">
                  <c:v>46.66</c:v>
                </c:pt>
                <c:pt idx="39">
                  <c:v>45.81</c:v>
                </c:pt>
                <c:pt idx="40">
                  <c:v>48.06</c:v>
                </c:pt>
                <c:pt idx="41">
                  <c:v>48.94</c:v>
                </c:pt>
                <c:pt idx="42">
                  <c:v>49.14</c:v>
                </c:pt>
                <c:pt idx="43">
                  <c:v>49.37</c:v>
                </c:pt>
                <c:pt idx="44">
                  <c:v>50.74</c:v>
                </c:pt>
                <c:pt idx="45">
                  <c:v>52.76</c:v>
                </c:pt>
                <c:pt idx="46">
                  <c:v>58.6</c:v>
                </c:pt>
                <c:pt idx="47">
                  <c:v>58.05</c:v>
                </c:pt>
                <c:pt idx="48">
                  <c:v>56.98</c:v>
                </c:pt>
                <c:pt idx="49">
                  <c:v>56.9</c:v>
                </c:pt>
                <c:pt idx="50">
                  <c:v>56.73</c:v>
                </c:pt>
                <c:pt idx="51">
                  <c:v>55.58</c:v>
                </c:pt>
                <c:pt idx="52">
                  <c:v>54.07</c:v>
                </c:pt>
                <c:pt idx="53">
                  <c:v>53.71</c:v>
                </c:pt>
                <c:pt idx="54">
                  <c:v>53.08</c:v>
                </c:pt>
                <c:pt idx="55">
                  <c:v>53.16</c:v>
                </c:pt>
                <c:pt idx="56">
                  <c:v>55.14</c:v>
                </c:pt>
                <c:pt idx="57">
                  <c:v>55.58</c:v>
                </c:pt>
                <c:pt idx="58">
                  <c:v>55.85</c:v>
                </c:pt>
                <c:pt idx="59">
                  <c:v>56.72</c:v>
                </c:pt>
                <c:pt idx="60">
                  <c:v>59.86</c:v>
                </c:pt>
                <c:pt idx="61">
                  <c:v>59.82</c:v>
                </c:pt>
                <c:pt idx="62">
                  <c:v>58.66</c:v>
                </c:pt>
                <c:pt idx="63">
                  <c:v>57.91</c:v>
                </c:pt>
                <c:pt idx="64">
                  <c:v>57.84</c:v>
                </c:pt>
                <c:pt idx="65">
                  <c:v>59.74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43600"/>
        <c:axId val="779138112"/>
      </c:lineChart>
      <c:dateAx>
        <c:axId val="77914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8112"/>
        <c:crosses val="autoZero"/>
        <c:auto val="1"/>
        <c:lblOffset val="100"/>
        <c:baseTimeUnit val="days"/>
      </c:dateAx>
      <c:valAx>
        <c:axId val="779138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3-May-16</c:v>
                </c:pt>
                <c:pt idx="38">
                  <c:v>2-May-16</c:v>
                </c:pt>
                <c:pt idx="39">
                  <c:v>29-Apr-16</c:v>
                </c:pt>
                <c:pt idx="40">
                  <c:v>28-Apr-16</c:v>
                </c:pt>
                <c:pt idx="41">
                  <c:v>27-Apr-16</c:v>
                </c:pt>
                <c:pt idx="42">
                  <c:v>26-Apr-16</c:v>
                </c:pt>
                <c:pt idx="43">
                  <c:v>25-Apr-16</c:v>
                </c:pt>
                <c:pt idx="44">
                  <c:v>22-Apr-16</c:v>
                </c:pt>
                <c:pt idx="45">
                  <c:v>21-Apr-16</c:v>
                </c:pt>
                <c:pt idx="46">
                  <c:v>20-Apr-16</c:v>
                </c:pt>
                <c:pt idx="47">
                  <c:v>19-Apr-16</c:v>
                </c:pt>
                <c:pt idx="48">
                  <c:v>18-Apr-16</c:v>
                </c:pt>
                <c:pt idx="49">
                  <c:v>15-Apr-16</c:v>
                </c:pt>
                <c:pt idx="50">
                  <c:v>14-Apr-16</c:v>
                </c:pt>
                <c:pt idx="51">
                  <c:v>13-Apr-16</c:v>
                </c:pt>
                <c:pt idx="52">
                  <c:v>12-Apr-16</c:v>
                </c:pt>
                <c:pt idx="53">
                  <c:v>11-Apr-16</c:v>
                </c:pt>
                <c:pt idx="54">
                  <c:v>8-Apr-16</c:v>
                </c:pt>
                <c:pt idx="55">
                  <c:v>7-Apr-16</c:v>
                </c:pt>
                <c:pt idx="56">
                  <c:v>6-Apr-16</c:v>
                </c:pt>
                <c:pt idx="57">
                  <c:v>5-Apr-16</c:v>
                </c:pt>
                <c:pt idx="58">
                  <c:v>4-Apr-16</c:v>
                </c:pt>
                <c:pt idx="59">
                  <c:v>1-Apr-16</c:v>
                </c:pt>
                <c:pt idx="60">
                  <c:v>31-Mar-16</c:v>
                </c:pt>
                <c:pt idx="61">
                  <c:v>30-Mar-16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75.23</c:v>
                </c:pt>
                <c:pt idx="1">
                  <c:v>78.12</c:v>
                </c:pt>
                <c:pt idx="2">
                  <c:v>77.040000000000006</c:v>
                </c:pt>
                <c:pt idx="3">
                  <c:v>76.89</c:v>
                </c:pt>
                <c:pt idx="4">
                  <c:v>76.48</c:v>
                </c:pt>
                <c:pt idx="5">
                  <c:v>75.510000000000005</c:v>
                </c:pt>
                <c:pt idx="6">
                  <c:v>76.540000000000006</c:v>
                </c:pt>
                <c:pt idx="7">
                  <c:v>76.680000000000007</c:v>
                </c:pt>
                <c:pt idx="8">
                  <c:v>77.930000000000007</c:v>
                </c:pt>
                <c:pt idx="9">
                  <c:v>78.2</c:v>
                </c:pt>
                <c:pt idx="10">
                  <c:v>78.53</c:v>
                </c:pt>
                <c:pt idx="11">
                  <c:v>79.290000000000006</c:v>
                </c:pt>
                <c:pt idx="12">
                  <c:v>79.66</c:v>
                </c:pt>
                <c:pt idx="13">
                  <c:v>80</c:v>
                </c:pt>
                <c:pt idx="14">
                  <c:v>80.42</c:v>
                </c:pt>
                <c:pt idx="15">
                  <c:v>79.790000000000006</c:v>
                </c:pt>
                <c:pt idx="16">
                  <c:v>79.89</c:v>
                </c:pt>
                <c:pt idx="17">
                  <c:v>78.72</c:v>
                </c:pt>
                <c:pt idx="18">
                  <c:v>78.95</c:v>
                </c:pt>
                <c:pt idx="19">
                  <c:v>78.150000000000006</c:v>
                </c:pt>
                <c:pt idx="20">
                  <c:v>77.290000000000006</c:v>
                </c:pt>
                <c:pt idx="21">
                  <c:v>76.73</c:v>
                </c:pt>
                <c:pt idx="22">
                  <c:v>77.459999999999994</c:v>
                </c:pt>
                <c:pt idx="23">
                  <c:v>76.739999999999995</c:v>
                </c:pt>
                <c:pt idx="24">
                  <c:v>77.41</c:v>
                </c:pt>
                <c:pt idx="25">
                  <c:v>77.33</c:v>
                </c:pt>
                <c:pt idx="26">
                  <c:v>77.83</c:v>
                </c:pt>
                <c:pt idx="27">
                  <c:v>77.099999999999994</c:v>
                </c:pt>
                <c:pt idx="28">
                  <c:v>77.39</c:v>
                </c:pt>
                <c:pt idx="29">
                  <c:v>76.25</c:v>
                </c:pt>
                <c:pt idx="30">
                  <c:v>77</c:v>
                </c:pt>
                <c:pt idx="31">
                  <c:v>76.959999999999994</c:v>
                </c:pt>
                <c:pt idx="32">
                  <c:v>78.47</c:v>
                </c:pt>
                <c:pt idx="33">
                  <c:v>78.47</c:v>
                </c:pt>
                <c:pt idx="34">
                  <c:v>76.849999999999994</c:v>
                </c:pt>
                <c:pt idx="35">
                  <c:v>78.55</c:v>
                </c:pt>
                <c:pt idx="36">
                  <c:v>77.510000000000005</c:v>
                </c:pt>
                <c:pt idx="37">
                  <c:v>79.239999999999995</c:v>
                </c:pt>
                <c:pt idx="38">
                  <c:v>79.5</c:v>
                </c:pt>
                <c:pt idx="39">
                  <c:v>78.459999999999994</c:v>
                </c:pt>
                <c:pt idx="40">
                  <c:v>78.510000000000005</c:v>
                </c:pt>
                <c:pt idx="41">
                  <c:v>86.54</c:v>
                </c:pt>
                <c:pt idx="42">
                  <c:v>86.58</c:v>
                </c:pt>
                <c:pt idx="43">
                  <c:v>86.35</c:v>
                </c:pt>
                <c:pt idx="44">
                  <c:v>86.91</c:v>
                </c:pt>
                <c:pt idx="45">
                  <c:v>86.82</c:v>
                </c:pt>
                <c:pt idx="46">
                  <c:v>87.2</c:v>
                </c:pt>
                <c:pt idx="47">
                  <c:v>85.59</c:v>
                </c:pt>
                <c:pt idx="48">
                  <c:v>84.57</c:v>
                </c:pt>
                <c:pt idx="49">
                  <c:v>84.25</c:v>
                </c:pt>
                <c:pt idx="50">
                  <c:v>83.91</c:v>
                </c:pt>
                <c:pt idx="51">
                  <c:v>83.87</c:v>
                </c:pt>
                <c:pt idx="52">
                  <c:v>82.56</c:v>
                </c:pt>
                <c:pt idx="53">
                  <c:v>82.2</c:v>
                </c:pt>
                <c:pt idx="54">
                  <c:v>83</c:v>
                </c:pt>
                <c:pt idx="55">
                  <c:v>83.76</c:v>
                </c:pt>
                <c:pt idx="56">
                  <c:v>84.06</c:v>
                </c:pt>
                <c:pt idx="57">
                  <c:v>81.31</c:v>
                </c:pt>
                <c:pt idx="58">
                  <c:v>83.13</c:v>
                </c:pt>
                <c:pt idx="59">
                  <c:v>82.16</c:v>
                </c:pt>
                <c:pt idx="60">
                  <c:v>81.95</c:v>
                </c:pt>
                <c:pt idx="61">
                  <c:v>81.78</c:v>
                </c:pt>
                <c:pt idx="63">
                  <c:v>81.819999999999993</c:v>
                </c:pt>
                <c:pt idx="64">
                  <c:v>80.77</c:v>
                </c:pt>
                <c:pt idx="65">
                  <c:v>81.48</c:v>
                </c:pt>
                <c:pt idx="66">
                  <c:v>81.28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33800"/>
        <c:axId val="779143208"/>
      </c:lineChart>
      <c:catAx>
        <c:axId val="77913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43208"/>
        <c:crosses val="autoZero"/>
        <c:auto val="1"/>
        <c:lblAlgn val="ctr"/>
        <c:lblOffset val="100"/>
        <c:noMultiLvlLbl val="0"/>
      </c:catAx>
      <c:valAx>
        <c:axId val="77914320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35.18</c:v>
                </c:pt>
                <c:pt idx="1">
                  <c:v>38.31</c:v>
                </c:pt>
                <c:pt idx="2">
                  <c:v>38.549999999999997</c:v>
                </c:pt>
                <c:pt idx="3">
                  <c:v>38.67</c:v>
                </c:pt>
                <c:pt idx="4">
                  <c:v>38.090000000000003</c:v>
                </c:pt>
                <c:pt idx="5">
                  <c:v>38.01</c:v>
                </c:pt>
                <c:pt idx="6">
                  <c:v>38.020000000000003</c:v>
                </c:pt>
                <c:pt idx="7">
                  <c:v>38.89</c:v>
                </c:pt>
                <c:pt idx="8">
                  <c:v>39.11</c:v>
                </c:pt>
                <c:pt idx="9">
                  <c:v>40.57</c:v>
                </c:pt>
                <c:pt idx="10">
                  <c:v>42.04</c:v>
                </c:pt>
                <c:pt idx="11">
                  <c:v>42.4</c:v>
                </c:pt>
                <c:pt idx="12">
                  <c:v>41.85</c:v>
                </c:pt>
                <c:pt idx="13">
                  <c:v>42.1</c:v>
                </c:pt>
                <c:pt idx="14">
                  <c:v>41.28</c:v>
                </c:pt>
                <c:pt idx="15">
                  <c:v>41.57</c:v>
                </c:pt>
                <c:pt idx="16">
                  <c:v>42.45</c:v>
                </c:pt>
                <c:pt idx="17">
                  <c:v>43.51</c:v>
                </c:pt>
                <c:pt idx="18">
                  <c:v>43.46</c:v>
                </c:pt>
                <c:pt idx="19">
                  <c:v>43.12</c:v>
                </c:pt>
                <c:pt idx="20">
                  <c:v>42.76</c:v>
                </c:pt>
                <c:pt idx="21">
                  <c:v>43.5</c:v>
                </c:pt>
                <c:pt idx="22">
                  <c:v>43.63</c:v>
                </c:pt>
                <c:pt idx="23">
                  <c:v>42.95</c:v>
                </c:pt>
                <c:pt idx="24">
                  <c:v>43.1</c:v>
                </c:pt>
                <c:pt idx="25">
                  <c:v>43.1</c:v>
                </c:pt>
                <c:pt idx="26">
                  <c:v>43.86</c:v>
                </c:pt>
                <c:pt idx="27">
                  <c:v>43.67</c:v>
                </c:pt>
                <c:pt idx="28">
                  <c:v>43</c:v>
                </c:pt>
                <c:pt idx="29">
                  <c:v>41.6</c:v>
                </c:pt>
                <c:pt idx="30">
                  <c:v>41.07</c:v>
                </c:pt>
                <c:pt idx="31">
                  <c:v>42.3</c:v>
                </c:pt>
                <c:pt idx="32">
                  <c:v>42.95</c:v>
                </c:pt>
                <c:pt idx="33">
                  <c:v>42.4</c:v>
                </c:pt>
                <c:pt idx="35">
                  <c:v>42.04</c:v>
                </c:pt>
                <c:pt idx="36">
                  <c:v>41.75</c:v>
                </c:pt>
                <c:pt idx="37">
                  <c:v>41.43</c:v>
                </c:pt>
                <c:pt idx="38">
                  <c:v>42.92</c:v>
                </c:pt>
                <c:pt idx="39">
                  <c:v>42.17</c:v>
                </c:pt>
                <c:pt idx="40">
                  <c:v>41.67</c:v>
                </c:pt>
                <c:pt idx="41">
                  <c:v>42.86</c:v>
                </c:pt>
                <c:pt idx="42">
                  <c:v>43.69</c:v>
                </c:pt>
                <c:pt idx="43">
                  <c:v>43.59</c:v>
                </c:pt>
                <c:pt idx="44">
                  <c:v>43.93</c:v>
                </c:pt>
                <c:pt idx="45">
                  <c:v>44.62</c:v>
                </c:pt>
                <c:pt idx="46">
                  <c:v>44.97</c:v>
                </c:pt>
                <c:pt idx="47">
                  <c:v>46.6</c:v>
                </c:pt>
                <c:pt idx="48">
                  <c:v>46.87</c:v>
                </c:pt>
                <c:pt idx="49">
                  <c:v>46.55</c:v>
                </c:pt>
                <c:pt idx="50">
                  <c:v>47.5</c:v>
                </c:pt>
                <c:pt idx="51">
                  <c:v>48.49</c:v>
                </c:pt>
                <c:pt idx="52">
                  <c:v>48.04</c:v>
                </c:pt>
                <c:pt idx="53">
                  <c:v>46.63</c:v>
                </c:pt>
                <c:pt idx="54">
                  <c:v>46.55</c:v>
                </c:pt>
                <c:pt idx="55">
                  <c:v>46.29</c:v>
                </c:pt>
                <c:pt idx="56">
                  <c:v>45.8</c:v>
                </c:pt>
                <c:pt idx="57">
                  <c:v>47.2</c:v>
                </c:pt>
                <c:pt idx="58">
                  <c:v>47.16</c:v>
                </c:pt>
                <c:pt idx="59">
                  <c:v>47.15</c:v>
                </c:pt>
                <c:pt idx="60">
                  <c:v>47.01</c:v>
                </c:pt>
                <c:pt idx="61">
                  <c:v>48.68</c:v>
                </c:pt>
                <c:pt idx="62">
                  <c:v>49.33</c:v>
                </c:pt>
                <c:pt idx="63">
                  <c:v>49.13</c:v>
                </c:pt>
                <c:pt idx="64">
                  <c:v>48.2</c:v>
                </c:pt>
                <c:pt idx="65">
                  <c:v>47.84</c:v>
                </c:pt>
                <c:pt idx="66">
                  <c:v>48.91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33016"/>
        <c:axId val="779134584"/>
      </c:lineChart>
      <c:dateAx>
        <c:axId val="77913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4584"/>
        <c:crosses val="autoZero"/>
        <c:auto val="1"/>
        <c:lblOffset val="100"/>
        <c:baseTimeUnit val="days"/>
      </c:dateAx>
      <c:valAx>
        <c:axId val="7791345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95.72</c:v>
                </c:pt>
                <c:pt idx="1">
                  <c:v>99.02</c:v>
                </c:pt>
                <c:pt idx="2">
                  <c:v>98.79</c:v>
                </c:pt>
                <c:pt idx="3">
                  <c:v>98.82</c:v>
                </c:pt>
                <c:pt idx="4">
                  <c:v>99.57</c:v>
                </c:pt>
                <c:pt idx="5">
                  <c:v>99</c:v>
                </c:pt>
                <c:pt idx="6">
                  <c:v>98.38</c:v>
                </c:pt>
                <c:pt idx="7">
                  <c:v>98.27</c:v>
                </c:pt>
                <c:pt idx="8">
                  <c:v>98.4</c:v>
                </c:pt>
                <c:pt idx="9">
                  <c:v>97.57</c:v>
                </c:pt>
                <c:pt idx="10">
                  <c:v>97.34</c:v>
                </c:pt>
                <c:pt idx="11">
                  <c:v>97.84</c:v>
                </c:pt>
                <c:pt idx="12">
                  <c:v>98.04</c:v>
                </c:pt>
                <c:pt idx="13">
                  <c:v>98.35</c:v>
                </c:pt>
                <c:pt idx="14">
                  <c:v>98.78</c:v>
                </c:pt>
                <c:pt idx="15">
                  <c:v>98.75</c:v>
                </c:pt>
                <c:pt idx="16">
                  <c:v>98.72</c:v>
                </c:pt>
                <c:pt idx="17">
                  <c:v>98.52</c:v>
                </c:pt>
                <c:pt idx="18">
                  <c:v>99.22</c:v>
                </c:pt>
                <c:pt idx="19">
                  <c:v>100.29</c:v>
                </c:pt>
                <c:pt idx="20">
                  <c:v>99.81</c:v>
                </c:pt>
                <c:pt idx="21">
                  <c:v>99.86</c:v>
                </c:pt>
                <c:pt idx="22">
                  <c:v>99.51</c:v>
                </c:pt>
                <c:pt idx="23">
                  <c:v>99.18</c:v>
                </c:pt>
                <c:pt idx="24">
                  <c:v>99.78</c:v>
                </c:pt>
                <c:pt idx="25">
                  <c:v>98.41</c:v>
                </c:pt>
                <c:pt idx="26">
                  <c:v>99</c:v>
                </c:pt>
                <c:pt idx="27">
                  <c:v>99.94</c:v>
                </c:pt>
                <c:pt idx="28">
                  <c:v>100.36</c:v>
                </c:pt>
                <c:pt idx="29">
                  <c:v>100.52</c:v>
                </c:pt>
                <c:pt idx="30">
                  <c:v>101.71</c:v>
                </c:pt>
                <c:pt idx="31">
                  <c:v>102.29</c:v>
                </c:pt>
                <c:pt idx="32">
                  <c:v>106.6</c:v>
                </c:pt>
                <c:pt idx="33">
                  <c:v>105.34</c:v>
                </c:pt>
                <c:pt idx="34">
                  <c:v>105.54</c:v>
                </c:pt>
                <c:pt idx="35">
                  <c:v>104.93</c:v>
                </c:pt>
                <c:pt idx="36">
                  <c:v>103.67</c:v>
                </c:pt>
                <c:pt idx="37">
                  <c:v>103.78</c:v>
                </c:pt>
                <c:pt idx="38">
                  <c:v>104.36</c:v>
                </c:pt>
                <c:pt idx="39">
                  <c:v>103.26</c:v>
                </c:pt>
                <c:pt idx="40">
                  <c:v>104.03</c:v>
                </c:pt>
                <c:pt idx="41">
                  <c:v>105.28</c:v>
                </c:pt>
                <c:pt idx="42">
                  <c:v>104.89</c:v>
                </c:pt>
                <c:pt idx="43">
                  <c:v>104.57</c:v>
                </c:pt>
                <c:pt idx="44">
                  <c:v>103.77</c:v>
                </c:pt>
                <c:pt idx="45">
                  <c:v>102.91</c:v>
                </c:pt>
                <c:pt idx="46">
                  <c:v>103.27</c:v>
                </c:pt>
                <c:pt idx="47">
                  <c:v>102.64</c:v>
                </c:pt>
                <c:pt idx="48">
                  <c:v>101.48</c:v>
                </c:pt>
                <c:pt idx="49">
                  <c:v>98.59</c:v>
                </c:pt>
                <c:pt idx="50">
                  <c:v>98.63</c:v>
                </c:pt>
                <c:pt idx="51">
                  <c:v>99.48</c:v>
                </c:pt>
                <c:pt idx="52">
                  <c:v>97.35</c:v>
                </c:pt>
                <c:pt idx="53">
                  <c:v>96.27</c:v>
                </c:pt>
                <c:pt idx="54">
                  <c:v>96.42</c:v>
                </c:pt>
                <c:pt idx="55">
                  <c:v>96.16</c:v>
                </c:pt>
                <c:pt idx="56">
                  <c:v>97.48</c:v>
                </c:pt>
                <c:pt idx="57">
                  <c:v>97</c:v>
                </c:pt>
                <c:pt idx="58">
                  <c:v>98.68</c:v>
                </c:pt>
                <c:pt idx="59">
                  <c:v>99.07</c:v>
                </c:pt>
                <c:pt idx="60">
                  <c:v>99.31</c:v>
                </c:pt>
                <c:pt idx="61">
                  <c:v>98.91</c:v>
                </c:pt>
                <c:pt idx="62">
                  <c:v>98.16</c:v>
                </c:pt>
                <c:pt idx="63">
                  <c:v>98.09</c:v>
                </c:pt>
                <c:pt idx="64">
                  <c:v>97.22</c:v>
                </c:pt>
                <c:pt idx="65">
                  <c:v>96.83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137720"/>
        <c:axId val="796475904"/>
      </c:lineChart>
      <c:dateAx>
        <c:axId val="779137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5904"/>
        <c:crosses val="autoZero"/>
        <c:auto val="1"/>
        <c:lblOffset val="100"/>
        <c:baseTimeUnit val="days"/>
      </c:dateAx>
      <c:valAx>
        <c:axId val="7964759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13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4.87</c:v>
                </c:pt>
                <c:pt idx="1">
                  <c:v>5.0999999999999996</c:v>
                </c:pt>
                <c:pt idx="2">
                  <c:v>5.09</c:v>
                </c:pt>
                <c:pt idx="3">
                  <c:v>5.21</c:v>
                </c:pt>
                <c:pt idx="4">
                  <c:v>5.17</c:v>
                </c:pt>
                <c:pt idx="5">
                  <c:v>5.1100000000000003</c:v>
                </c:pt>
                <c:pt idx="6">
                  <c:v>5.04</c:v>
                </c:pt>
                <c:pt idx="7">
                  <c:v>4.8600000000000003</c:v>
                </c:pt>
                <c:pt idx="8">
                  <c:v>4.83</c:v>
                </c:pt>
                <c:pt idx="9">
                  <c:v>4.87</c:v>
                </c:pt>
                <c:pt idx="11">
                  <c:v>5.1100000000000003</c:v>
                </c:pt>
                <c:pt idx="12">
                  <c:v>5.12</c:v>
                </c:pt>
                <c:pt idx="13">
                  <c:v>5.2</c:v>
                </c:pt>
                <c:pt idx="14">
                  <c:v>5.21</c:v>
                </c:pt>
                <c:pt idx="15">
                  <c:v>5.19</c:v>
                </c:pt>
                <c:pt idx="16">
                  <c:v>5.23</c:v>
                </c:pt>
                <c:pt idx="17">
                  <c:v>5.16</c:v>
                </c:pt>
                <c:pt idx="18">
                  <c:v>5.07</c:v>
                </c:pt>
                <c:pt idx="19">
                  <c:v>5.17</c:v>
                </c:pt>
                <c:pt idx="20">
                  <c:v>5.15</c:v>
                </c:pt>
                <c:pt idx="21">
                  <c:v>5.16</c:v>
                </c:pt>
                <c:pt idx="22">
                  <c:v>5.22</c:v>
                </c:pt>
                <c:pt idx="23">
                  <c:v>5.09</c:v>
                </c:pt>
                <c:pt idx="24">
                  <c:v>4.8899999999999997</c:v>
                </c:pt>
                <c:pt idx="25">
                  <c:v>5.01</c:v>
                </c:pt>
                <c:pt idx="26">
                  <c:v>4.96</c:v>
                </c:pt>
                <c:pt idx="27">
                  <c:v>5.0199999999999996</c:v>
                </c:pt>
                <c:pt idx="28">
                  <c:v>5.14</c:v>
                </c:pt>
                <c:pt idx="29">
                  <c:v>5.24</c:v>
                </c:pt>
                <c:pt idx="30">
                  <c:v>5.26</c:v>
                </c:pt>
                <c:pt idx="31">
                  <c:v>5.33</c:v>
                </c:pt>
                <c:pt idx="32">
                  <c:v>5.4</c:v>
                </c:pt>
                <c:pt idx="33">
                  <c:v>5.43</c:v>
                </c:pt>
                <c:pt idx="34">
                  <c:v>5.25</c:v>
                </c:pt>
                <c:pt idx="35">
                  <c:v>5.27</c:v>
                </c:pt>
                <c:pt idx="36">
                  <c:v>5.18</c:v>
                </c:pt>
                <c:pt idx="37">
                  <c:v>5.35</c:v>
                </c:pt>
                <c:pt idx="38">
                  <c:v>5.22</c:v>
                </c:pt>
                <c:pt idx="39">
                  <c:v>5.44</c:v>
                </c:pt>
                <c:pt idx="40">
                  <c:v>5.56</c:v>
                </c:pt>
                <c:pt idx="41">
                  <c:v>5.55</c:v>
                </c:pt>
                <c:pt idx="42">
                  <c:v>5.63</c:v>
                </c:pt>
                <c:pt idx="43">
                  <c:v>5.61</c:v>
                </c:pt>
                <c:pt idx="44">
                  <c:v>5.55</c:v>
                </c:pt>
                <c:pt idx="45">
                  <c:v>5.63</c:v>
                </c:pt>
                <c:pt idx="46">
                  <c:v>5.55</c:v>
                </c:pt>
                <c:pt idx="47">
                  <c:v>5.63</c:v>
                </c:pt>
                <c:pt idx="48">
                  <c:v>5.68</c:v>
                </c:pt>
                <c:pt idx="49">
                  <c:v>5.46</c:v>
                </c:pt>
                <c:pt idx="50">
                  <c:v>5.41</c:v>
                </c:pt>
                <c:pt idx="51">
                  <c:v>5.38</c:v>
                </c:pt>
                <c:pt idx="52">
                  <c:v>5.36</c:v>
                </c:pt>
                <c:pt idx="53">
                  <c:v>5.34</c:v>
                </c:pt>
                <c:pt idx="54">
                  <c:v>5.24</c:v>
                </c:pt>
                <c:pt idx="55">
                  <c:v>5.25</c:v>
                </c:pt>
                <c:pt idx="56">
                  <c:v>5.34</c:v>
                </c:pt>
                <c:pt idx="57">
                  <c:v>5.36</c:v>
                </c:pt>
                <c:pt idx="58">
                  <c:v>5.23</c:v>
                </c:pt>
                <c:pt idx="59">
                  <c:v>5.42</c:v>
                </c:pt>
                <c:pt idx="60">
                  <c:v>5.47</c:v>
                </c:pt>
                <c:pt idx="61">
                  <c:v>5.59</c:v>
                </c:pt>
                <c:pt idx="62">
                  <c:v>5.63</c:v>
                </c:pt>
                <c:pt idx="63">
                  <c:v>5.47</c:v>
                </c:pt>
                <c:pt idx="64">
                  <c:v>5.3</c:v>
                </c:pt>
                <c:pt idx="65">
                  <c:v>5.27</c:v>
                </c:pt>
                <c:pt idx="66">
                  <c:v>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79040"/>
        <c:axId val="796481000"/>
      </c:lineChart>
      <c:dateAx>
        <c:axId val="796479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1000"/>
        <c:crosses val="autoZero"/>
        <c:auto val="1"/>
        <c:lblOffset val="100"/>
        <c:baseTimeUnit val="days"/>
      </c:dateAx>
      <c:valAx>
        <c:axId val="7964810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80.47</c:v>
                </c:pt>
                <c:pt idx="1">
                  <c:v>83.37</c:v>
                </c:pt>
                <c:pt idx="2">
                  <c:v>82.45</c:v>
                </c:pt>
                <c:pt idx="3">
                  <c:v>81.790000000000006</c:v>
                </c:pt>
                <c:pt idx="4">
                  <c:v>82.99</c:v>
                </c:pt>
                <c:pt idx="5">
                  <c:v>82.65</c:v>
                </c:pt>
                <c:pt idx="6">
                  <c:v>83.51</c:v>
                </c:pt>
                <c:pt idx="7">
                  <c:v>83.04</c:v>
                </c:pt>
                <c:pt idx="8">
                  <c:v>83.57</c:v>
                </c:pt>
                <c:pt idx="10">
                  <c:v>83.98</c:v>
                </c:pt>
                <c:pt idx="11">
                  <c:v>84.45</c:v>
                </c:pt>
                <c:pt idx="12">
                  <c:v>85.77</c:v>
                </c:pt>
                <c:pt idx="13">
                  <c:v>87.42</c:v>
                </c:pt>
                <c:pt idx="14">
                  <c:v>87.5</c:v>
                </c:pt>
                <c:pt idx="15">
                  <c:v>87.6</c:v>
                </c:pt>
                <c:pt idx="16">
                  <c:v>86.15</c:v>
                </c:pt>
                <c:pt idx="17">
                  <c:v>86.72</c:v>
                </c:pt>
                <c:pt idx="18">
                  <c:v>86.58</c:v>
                </c:pt>
                <c:pt idx="19">
                  <c:v>87.06</c:v>
                </c:pt>
                <c:pt idx="20">
                  <c:v>85.82</c:v>
                </c:pt>
                <c:pt idx="21">
                  <c:v>85.29</c:v>
                </c:pt>
                <c:pt idx="22">
                  <c:v>86.51</c:v>
                </c:pt>
                <c:pt idx="23">
                  <c:v>86.22</c:v>
                </c:pt>
                <c:pt idx="24">
                  <c:v>83.33</c:v>
                </c:pt>
                <c:pt idx="25">
                  <c:v>82.64</c:v>
                </c:pt>
                <c:pt idx="26">
                  <c:v>82.14</c:v>
                </c:pt>
                <c:pt idx="27">
                  <c:v>82.88</c:v>
                </c:pt>
                <c:pt idx="28">
                  <c:v>82.76</c:v>
                </c:pt>
                <c:pt idx="29">
                  <c:v>83.61</c:v>
                </c:pt>
                <c:pt idx="30">
                  <c:v>82.7</c:v>
                </c:pt>
                <c:pt idx="31">
                  <c:v>82.76</c:v>
                </c:pt>
                <c:pt idx="32">
                  <c:v>83.9</c:v>
                </c:pt>
                <c:pt idx="33">
                  <c:v>86.18</c:v>
                </c:pt>
                <c:pt idx="34">
                  <c:v>85.67</c:v>
                </c:pt>
                <c:pt idx="35">
                  <c:v>84.68</c:v>
                </c:pt>
                <c:pt idx="36">
                  <c:v>85.86</c:v>
                </c:pt>
                <c:pt idx="37">
                  <c:v>85.6</c:v>
                </c:pt>
                <c:pt idx="38">
                  <c:v>87.17</c:v>
                </c:pt>
                <c:pt idx="39">
                  <c:v>89</c:v>
                </c:pt>
                <c:pt idx="40">
                  <c:v>88.21</c:v>
                </c:pt>
                <c:pt idx="41">
                  <c:v>97</c:v>
                </c:pt>
                <c:pt idx="42">
                  <c:v>100.72</c:v>
                </c:pt>
                <c:pt idx="43">
                  <c:v>101.33</c:v>
                </c:pt>
                <c:pt idx="44">
                  <c:v>102.29</c:v>
                </c:pt>
                <c:pt idx="45">
                  <c:v>101.93</c:v>
                </c:pt>
                <c:pt idx="46">
                  <c:v>101.74</c:v>
                </c:pt>
                <c:pt idx="47">
                  <c:v>100.11</c:v>
                </c:pt>
                <c:pt idx="48">
                  <c:v>99.44</c:v>
                </c:pt>
                <c:pt idx="49">
                  <c:v>99.2</c:v>
                </c:pt>
                <c:pt idx="50">
                  <c:v>98.29</c:v>
                </c:pt>
                <c:pt idx="51">
                  <c:v>98.19</c:v>
                </c:pt>
                <c:pt idx="52">
                  <c:v>97.19</c:v>
                </c:pt>
                <c:pt idx="53">
                  <c:v>97.24</c:v>
                </c:pt>
                <c:pt idx="54">
                  <c:v>95.83</c:v>
                </c:pt>
                <c:pt idx="55">
                  <c:v>96.09</c:v>
                </c:pt>
                <c:pt idx="56">
                  <c:v>95.57</c:v>
                </c:pt>
                <c:pt idx="57">
                  <c:v>97.44</c:v>
                </c:pt>
                <c:pt idx="58">
                  <c:v>95.57</c:v>
                </c:pt>
                <c:pt idx="59">
                  <c:v>94.24</c:v>
                </c:pt>
                <c:pt idx="60">
                  <c:v>94.12</c:v>
                </c:pt>
                <c:pt idx="61">
                  <c:v>91.86</c:v>
                </c:pt>
                <c:pt idx="62">
                  <c:v>91.97</c:v>
                </c:pt>
                <c:pt idx="63">
                  <c:v>92.2</c:v>
                </c:pt>
                <c:pt idx="64">
                  <c:v>92.46</c:v>
                </c:pt>
                <c:pt idx="65">
                  <c:v>91.32</c:v>
                </c:pt>
                <c:pt idx="66">
                  <c:v>90.08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77472"/>
        <c:axId val="796483352"/>
      </c:lineChart>
      <c:catAx>
        <c:axId val="796477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3352"/>
        <c:crosses val="autoZero"/>
        <c:auto val="1"/>
        <c:lblAlgn val="ctr"/>
        <c:lblOffset val="100"/>
        <c:noMultiLvlLbl val="0"/>
      </c:catAx>
      <c:valAx>
        <c:axId val="79648335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59.2</c:v>
                </c:pt>
                <c:pt idx="1">
                  <c:v>58.2</c:v>
                </c:pt>
                <c:pt idx="2">
                  <c:v>58.45</c:v>
                </c:pt>
                <c:pt idx="3">
                  <c:v>58.49</c:v>
                </c:pt>
                <c:pt idx="4">
                  <c:v>57.87</c:v>
                </c:pt>
                <c:pt idx="5">
                  <c:v>57.8</c:v>
                </c:pt>
                <c:pt idx="6">
                  <c:v>57.31</c:v>
                </c:pt>
                <c:pt idx="7">
                  <c:v>56.84</c:v>
                </c:pt>
                <c:pt idx="8">
                  <c:v>56.77</c:v>
                </c:pt>
                <c:pt idx="9">
                  <c:v>57.96</c:v>
                </c:pt>
                <c:pt idx="10">
                  <c:v>59.13</c:v>
                </c:pt>
                <c:pt idx="11">
                  <c:v>59.39</c:v>
                </c:pt>
                <c:pt idx="12">
                  <c:v>58.84</c:v>
                </c:pt>
                <c:pt idx="13">
                  <c:v>58.64</c:v>
                </c:pt>
                <c:pt idx="14">
                  <c:v>57.72</c:v>
                </c:pt>
                <c:pt idx="15">
                  <c:v>57.86</c:v>
                </c:pt>
                <c:pt idx="16">
                  <c:v>57.48</c:v>
                </c:pt>
                <c:pt idx="17">
                  <c:v>56.94</c:v>
                </c:pt>
                <c:pt idx="18">
                  <c:v>56.87</c:v>
                </c:pt>
                <c:pt idx="19">
                  <c:v>57.14</c:v>
                </c:pt>
                <c:pt idx="20">
                  <c:v>57.21</c:v>
                </c:pt>
                <c:pt idx="21">
                  <c:v>56.71</c:v>
                </c:pt>
                <c:pt idx="22">
                  <c:v>55.15</c:v>
                </c:pt>
                <c:pt idx="23">
                  <c:v>55.23</c:v>
                </c:pt>
                <c:pt idx="24">
                  <c:v>54.54</c:v>
                </c:pt>
                <c:pt idx="26">
                  <c:v>55.05</c:v>
                </c:pt>
                <c:pt idx="27">
                  <c:v>55.01</c:v>
                </c:pt>
                <c:pt idx="28">
                  <c:v>55.05</c:v>
                </c:pt>
                <c:pt idx="29">
                  <c:v>54.47</c:v>
                </c:pt>
                <c:pt idx="30">
                  <c:v>55.4</c:v>
                </c:pt>
                <c:pt idx="31">
                  <c:v>55.14</c:v>
                </c:pt>
                <c:pt idx="32">
                  <c:v>55.24</c:v>
                </c:pt>
                <c:pt idx="33">
                  <c:v>54.01</c:v>
                </c:pt>
                <c:pt idx="34">
                  <c:v>54.34</c:v>
                </c:pt>
                <c:pt idx="35">
                  <c:v>53.24</c:v>
                </c:pt>
                <c:pt idx="36">
                  <c:v>53.24</c:v>
                </c:pt>
                <c:pt idx="37">
                  <c:v>53.67</c:v>
                </c:pt>
                <c:pt idx="38">
                  <c:v>54.97</c:v>
                </c:pt>
                <c:pt idx="39">
                  <c:v>54.21</c:v>
                </c:pt>
                <c:pt idx="40">
                  <c:v>55.15</c:v>
                </c:pt>
                <c:pt idx="41">
                  <c:v>55.19</c:v>
                </c:pt>
                <c:pt idx="42">
                  <c:v>54.91</c:v>
                </c:pt>
                <c:pt idx="43">
                  <c:v>54.71</c:v>
                </c:pt>
                <c:pt idx="44">
                  <c:v>54.91</c:v>
                </c:pt>
                <c:pt idx="45">
                  <c:v>54.84</c:v>
                </c:pt>
                <c:pt idx="46">
                  <c:v>55.35</c:v>
                </c:pt>
                <c:pt idx="47">
                  <c:v>52.85</c:v>
                </c:pt>
                <c:pt idx="48">
                  <c:v>52.83</c:v>
                </c:pt>
                <c:pt idx="49">
                  <c:v>52.59</c:v>
                </c:pt>
                <c:pt idx="50">
                  <c:v>52.37</c:v>
                </c:pt>
                <c:pt idx="51">
                  <c:v>52.64</c:v>
                </c:pt>
                <c:pt idx="52">
                  <c:v>52.19</c:v>
                </c:pt>
                <c:pt idx="53">
                  <c:v>51.62</c:v>
                </c:pt>
                <c:pt idx="54">
                  <c:v>51.31</c:v>
                </c:pt>
                <c:pt idx="55">
                  <c:v>51.01</c:v>
                </c:pt>
                <c:pt idx="56">
                  <c:v>51.66</c:v>
                </c:pt>
                <c:pt idx="57">
                  <c:v>51.34</c:v>
                </c:pt>
                <c:pt idx="58">
                  <c:v>51.53</c:v>
                </c:pt>
                <c:pt idx="59">
                  <c:v>52.38</c:v>
                </c:pt>
                <c:pt idx="60">
                  <c:v>52.02</c:v>
                </c:pt>
                <c:pt idx="61">
                  <c:v>52.62</c:v>
                </c:pt>
                <c:pt idx="62">
                  <c:v>53.05</c:v>
                </c:pt>
                <c:pt idx="63">
                  <c:v>52.05</c:v>
                </c:pt>
                <c:pt idx="64">
                  <c:v>51.45</c:v>
                </c:pt>
                <c:pt idx="65">
                  <c:v>51.89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82176"/>
        <c:axId val="796474336"/>
      </c:lineChart>
      <c:dateAx>
        <c:axId val="79648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4336"/>
        <c:crosses val="autoZero"/>
        <c:auto val="1"/>
        <c:lblOffset val="100"/>
        <c:baseTimeUnit val="days"/>
      </c:dateAx>
      <c:valAx>
        <c:axId val="7964743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3-May-16</c:v>
                </c:pt>
                <c:pt idx="38">
                  <c:v>2-May-16</c:v>
                </c:pt>
                <c:pt idx="39">
                  <c:v>29-Apr-16</c:v>
                </c:pt>
                <c:pt idx="40">
                  <c:v>28-Apr-16</c:v>
                </c:pt>
                <c:pt idx="41">
                  <c:v>27-Apr-16</c:v>
                </c:pt>
                <c:pt idx="42">
                  <c:v>26-Apr-16</c:v>
                </c:pt>
                <c:pt idx="43">
                  <c:v>25-Apr-16</c:v>
                </c:pt>
                <c:pt idx="44">
                  <c:v>22-Apr-16</c:v>
                </c:pt>
                <c:pt idx="45">
                  <c:v>21-Apr-16</c:v>
                </c:pt>
                <c:pt idx="46">
                  <c:v>20-Apr-16</c:v>
                </c:pt>
                <c:pt idx="47">
                  <c:v>19-Apr-16</c:v>
                </c:pt>
                <c:pt idx="48">
                  <c:v>18-Apr-16</c:v>
                </c:pt>
                <c:pt idx="49">
                  <c:v>15-Apr-16</c:v>
                </c:pt>
                <c:pt idx="50">
                  <c:v>14-Apr-16</c:v>
                </c:pt>
                <c:pt idx="51">
                  <c:v>13-Apr-16</c:v>
                </c:pt>
                <c:pt idx="52">
                  <c:v>12-Apr-16</c:v>
                </c:pt>
                <c:pt idx="53">
                  <c:v>11-Apr-16</c:v>
                </c:pt>
                <c:pt idx="54">
                  <c:v>8-Apr-16</c:v>
                </c:pt>
                <c:pt idx="55">
                  <c:v>7-Apr-16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66.14</c:v>
                </c:pt>
                <c:pt idx="1">
                  <c:v>66.77</c:v>
                </c:pt>
                <c:pt idx="2">
                  <c:v>66.400000000000006</c:v>
                </c:pt>
                <c:pt idx="3">
                  <c:v>66.52</c:v>
                </c:pt>
                <c:pt idx="4">
                  <c:v>65.88</c:v>
                </c:pt>
                <c:pt idx="5">
                  <c:v>65.81</c:v>
                </c:pt>
                <c:pt idx="6">
                  <c:v>65.78</c:v>
                </c:pt>
                <c:pt idx="7">
                  <c:v>64.89</c:v>
                </c:pt>
                <c:pt idx="8">
                  <c:v>65.040000000000006</c:v>
                </c:pt>
                <c:pt idx="9">
                  <c:v>64.849999999999994</c:v>
                </c:pt>
                <c:pt idx="10">
                  <c:v>65.41</c:v>
                </c:pt>
                <c:pt idx="11">
                  <c:v>65.34</c:v>
                </c:pt>
                <c:pt idx="12">
                  <c:v>64.42</c:v>
                </c:pt>
                <c:pt idx="13">
                  <c:v>64.02</c:v>
                </c:pt>
                <c:pt idx="14">
                  <c:v>63.58</c:v>
                </c:pt>
                <c:pt idx="15">
                  <c:v>63.69</c:v>
                </c:pt>
                <c:pt idx="16">
                  <c:v>63.23</c:v>
                </c:pt>
                <c:pt idx="17">
                  <c:v>63.17</c:v>
                </c:pt>
                <c:pt idx="18">
                  <c:v>62.78</c:v>
                </c:pt>
                <c:pt idx="19">
                  <c:v>62.87</c:v>
                </c:pt>
                <c:pt idx="20">
                  <c:v>62.87</c:v>
                </c:pt>
                <c:pt idx="21">
                  <c:v>62.36</c:v>
                </c:pt>
                <c:pt idx="22">
                  <c:v>62.4</c:v>
                </c:pt>
                <c:pt idx="23">
                  <c:v>62.7</c:v>
                </c:pt>
                <c:pt idx="24">
                  <c:v>62.45</c:v>
                </c:pt>
                <c:pt idx="25">
                  <c:v>62.92</c:v>
                </c:pt>
                <c:pt idx="26">
                  <c:v>62.39</c:v>
                </c:pt>
                <c:pt idx="27">
                  <c:v>62.99</c:v>
                </c:pt>
                <c:pt idx="28">
                  <c:v>64.569999999999993</c:v>
                </c:pt>
                <c:pt idx="29">
                  <c:v>64.52</c:v>
                </c:pt>
                <c:pt idx="30">
                  <c:v>64.72</c:v>
                </c:pt>
                <c:pt idx="31">
                  <c:v>64.010000000000005</c:v>
                </c:pt>
                <c:pt idx="32">
                  <c:v>63.73</c:v>
                </c:pt>
                <c:pt idx="33">
                  <c:v>62.73</c:v>
                </c:pt>
                <c:pt idx="34">
                  <c:v>62.11</c:v>
                </c:pt>
                <c:pt idx="35">
                  <c:v>62.08</c:v>
                </c:pt>
                <c:pt idx="36">
                  <c:v>61.74</c:v>
                </c:pt>
                <c:pt idx="37">
                  <c:v>61.65</c:v>
                </c:pt>
                <c:pt idx="38">
                  <c:v>62.22</c:v>
                </c:pt>
                <c:pt idx="39">
                  <c:v>61.34</c:v>
                </c:pt>
                <c:pt idx="40">
                  <c:v>61.26</c:v>
                </c:pt>
                <c:pt idx="41">
                  <c:v>61.13</c:v>
                </c:pt>
                <c:pt idx="42">
                  <c:v>60.71</c:v>
                </c:pt>
                <c:pt idx="43">
                  <c:v>61.09</c:v>
                </c:pt>
                <c:pt idx="44">
                  <c:v>60.56</c:v>
                </c:pt>
                <c:pt idx="45">
                  <c:v>60.12</c:v>
                </c:pt>
                <c:pt idx="46">
                  <c:v>61.64</c:v>
                </c:pt>
                <c:pt idx="47">
                  <c:v>62.38</c:v>
                </c:pt>
                <c:pt idx="48">
                  <c:v>62.53</c:v>
                </c:pt>
                <c:pt idx="49">
                  <c:v>62.45</c:v>
                </c:pt>
                <c:pt idx="50">
                  <c:v>62.11</c:v>
                </c:pt>
                <c:pt idx="51">
                  <c:v>62.69</c:v>
                </c:pt>
                <c:pt idx="52">
                  <c:v>63.46</c:v>
                </c:pt>
                <c:pt idx="53">
                  <c:v>62.88</c:v>
                </c:pt>
                <c:pt idx="54">
                  <c:v>63.3</c:v>
                </c:pt>
                <c:pt idx="55">
                  <c:v>63.12</c:v>
                </c:pt>
                <c:pt idx="57">
                  <c:v>64.14</c:v>
                </c:pt>
                <c:pt idx="58">
                  <c:v>64.28</c:v>
                </c:pt>
                <c:pt idx="59">
                  <c:v>65.36</c:v>
                </c:pt>
                <c:pt idx="60">
                  <c:v>64.959999999999994</c:v>
                </c:pt>
                <c:pt idx="61">
                  <c:v>63.35</c:v>
                </c:pt>
                <c:pt idx="62">
                  <c:v>63.31</c:v>
                </c:pt>
                <c:pt idx="63">
                  <c:v>62.94</c:v>
                </c:pt>
                <c:pt idx="64">
                  <c:v>61.88</c:v>
                </c:pt>
                <c:pt idx="65">
                  <c:v>61.36</c:v>
                </c:pt>
                <c:pt idx="66">
                  <c:v>61.01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76688"/>
        <c:axId val="796471592"/>
      </c:lineChart>
      <c:catAx>
        <c:axId val="796476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1592"/>
        <c:crosses val="autoZero"/>
        <c:auto val="1"/>
        <c:lblAlgn val="ctr"/>
        <c:lblOffset val="100"/>
        <c:noMultiLvlLbl val="0"/>
      </c:catAx>
      <c:valAx>
        <c:axId val="79647159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28.35</c:v>
                </c:pt>
                <c:pt idx="1">
                  <c:v>29.82</c:v>
                </c:pt>
                <c:pt idx="2">
                  <c:v>29.32</c:v>
                </c:pt>
                <c:pt idx="3">
                  <c:v>29.51</c:v>
                </c:pt>
                <c:pt idx="4">
                  <c:v>29.65</c:v>
                </c:pt>
                <c:pt idx="5">
                  <c:v>29.23</c:v>
                </c:pt>
                <c:pt idx="6">
                  <c:v>29.02</c:v>
                </c:pt>
                <c:pt idx="7">
                  <c:v>28.86</c:v>
                </c:pt>
                <c:pt idx="8">
                  <c:v>28.83</c:v>
                </c:pt>
                <c:pt idx="9">
                  <c:v>29.08</c:v>
                </c:pt>
                <c:pt idx="10">
                  <c:v>29.06</c:v>
                </c:pt>
                <c:pt idx="11">
                  <c:v>29.36</c:v>
                </c:pt>
                <c:pt idx="12">
                  <c:v>29.57</c:v>
                </c:pt>
                <c:pt idx="14">
                  <c:v>30.23</c:v>
                </c:pt>
                <c:pt idx="15">
                  <c:v>29.99</c:v>
                </c:pt>
                <c:pt idx="16">
                  <c:v>29.6</c:v>
                </c:pt>
                <c:pt idx="17">
                  <c:v>30.26</c:v>
                </c:pt>
                <c:pt idx="18">
                  <c:v>30.22</c:v>
                </c:pt>
                <c:pt idx="19">
                  <c:v>31.28</c:v>
                </c:pt>
                <c:pt idx="20">
                  <c:v>31.39</c:v>
                </c:pt>
                <c:pt idx="21">
                  <c:v>31.29</c:v>
                </c:pt>
                <c:pt idx="22">
                  <c:v>31.65</c:v>
                </c:pt>
                <c:pt idx="23">
                  <c:v>31.05</c:v>
                </c:pt>
                <c:pt idx="24">
                  <c:v>30.59</c:v>
                </c:pt>
                <c:pt idx="25">
                  <c:v>30.57</c:v>
                </c:pt>
                <c:pt idx="26">
                  <c:v>30.32</c:v>
                </c:pt>
                <c:pt idx="27">
                  <c:v>30.75</c:v>
                </c:pt>
                <c:pt idx="28">
                  <c:v>30.63</c:v>
                </c:pt>
                <c:pt idx="29">
                  <c:v>30.67</c:v>
                </c:pt>
                <c:pt idx="30">
                  <c:v>30.52</c:v>
                </c:pt>
                <c:pt idx="31">
                  <c:v>31.18</c:v>
                </c:pt>
                <c:pt idx="32">
                  <c:v>31.08</c:v>
                </c:pt>
                <c:pt idx="33">
                  <c:v>31.35</c:v>
                </c:pt>
                <c:pt idx="34">
                  <c:v>30.78</c:v>
                </c:pt>
                <c:pt idx="35">
                  <c:v>30.96</c:v>
                </c:pt>
                <c:pt idx="36">
                  <c:v>30.54</c:v>
                </c:pt>
                <c:pt idx="37">
                  <c:v>30.59</c:v>
                </c:pt>
                <c:pt idx="38">
                  <c:v>31.25</c:v>
                </c:pt>
                <c:pt idx="39">
                  <c:v>31.75</c:v>
                </c:pt>
                <c:pt idx="40">
                  <c:v>31.8</c:v>
                </c:pt>
                <c:pt idx="41">
                  <c:v>32.44</c:v>
                </c:pt>
                <c:pt idx="42">
                  <c:v>32.159999999999997</c:v>
                </c:pt>
                <c:pt idx="43">
                  <c:v>32.19</c:v>
                </c:pt>
                <c:pt idx="44">
                  <c:v>31.95</c:v>
                </c:pt>
                <c:pt idx="45">
                  <c:v>32.18</c:v>
                </c:pt>
                <c:pt idx="46">
                  <c:v>32.659999999999997</c:v>
                </c:pt>
                <c:pt idx="47">
                  <c:v>32.19</c:v>
                </c:pt>
                <c:pt idx="48">
                  <c:v>31.97</c:v>
                </c:pt>
                <c:pt idx="49">
                  <c:v>31.31</c:v>
                </c:pt>
                <c:pt idx="50">
                  <c:v>30.56</c:v>
                </c:pt>
                <c:pt idx="51">
                  <c:v>30.72</c:v>
                </c:pt>
                <c:pt idx="52">
                  <c:v>30.78</c:v>
                </c:pt>
                <c:pt idx="53">
                  <c:v>29.71</c:v>
                </c:pt>
                <c:pt idx="54">
                  <c:v>29.53</c:v>
                </c:pt>
                <c:pt idx="55">
                  <c:v>29.37</c:v>
                </c:pt>
                <c:pt idx="56">
                  <c:v>29.42</c:v>
                </c:pt>
                <c:pt idx="57">
                  <c:v>29.94</c:v>
                </c:pt>
                <c:pt idx="58">
                  <c:v>29.6</c:v>
                </c:pt>
                <c:pt idx="59">
                  <c:v>29.9</c:v>
                </c:pt>
                <c:pt idx="60">
                  <c:v>30.47</c:v>
                </c:pt>
                <c:pt idx="61">
                  <c:v>31.43</c:v>
                </c:pt>
                <c:pt idx="62">
                  <c:v>30.99</c:v>
                </c:pt>
                <c:pt idx="63">
                  <c:v>31.19</c:v>
                </c:pt>
                <c:pt idx="64">
                  <c:v>31.02</c:v>
                </c:pt>
                <c:pt idx="65">
                  <c:v>30.96</c:v>
                </c:pt>
                <c:pt idx="66">
                  <c:v>31.31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71984"/>
        <c:axId val="796472768"/>
      </c:lineChart>
      <c:catAx>
        <c:axId val="796471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2768"/>
        <c:crosses val="autoZero"/>
        <c:auto val="1"/>
        <c:lblAlgn val="ctr"/>
        <c:lblOffset val="100"/>
        <c:noMultiLvlLbl val="0"/>
      </c:catAx>
      <c:valAx>
        <c:axId val="796472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145.35</c:v>
                </c:pt>
                <c:pt idx="1">
                  <c:v>152.13999999999999</c:v>
                </c:pt>
                <c:pt idx="2">
                  <c:v>149.85</c:v>
                </c:pt>
                <c:pt idx="3">
                  <c:v>148.91</c:v>
                </c:pt>
                <c:pt idx="4">
                  <c:v>148.37</c:v>
                </c:pt>
                <c:pt idx="5">
                  <c:v>146.24</c:v>
                </c:pt>
                <c:pt idx="6">
                  <c:v>147.22999999999999</c:v>
                </c:pt>
                <c:pt idx="7">
                  <c:v>147.41</c:v>
                </c:pt>
                <c:pt idx="8">
                  <c:v>147.97999999999999</c:v>
                </c:pt>
                <c:pt idx="9">
                  <c:v>150.52000000000001</c:v>
                </c:pt>
                <c:pt idx="11">
                  <c:v>151.80000000000001</c:v>
                </c:pt>
                <c:pt idx="12">
                  <c:v>154.15</c:v>
                </c:pt>
                <c:pt idx="13">
                  <c:v>154.13999999999999</c:v>
                </c:pt>
                <c:pt idx="14">
                  <c:v>152.69</c:v>
                </c:pt>
                <c:pt idx="15">
                  <c:v>153.19</c:v>
                </c:pt>
                <c:pt idx="16">
                  <c:v>152.87</c:v>
                </c:pt>
                <c:pt idx="17">
                  <c:v>153.55000000000001</c:v>
                </c:pt>
                <c:pt idx="18">
                  <c:v>153.06</c:v>
                </c:pt>
                <c:pt idx="19">
                  <c:v>151.77000000000001</c:v>
                </c:pt>
                <c:pt idx="20">
                  <c:v>152.13</c:v>
                </c:pt>
                <c:pt idx="21">
                  <c:v>151.19999999999999</c:v>
                </c:pt>
                <c:pt idx="22">
                  <c:v>151.16</c:v>
                </c:pt>
                <c:pt idx="23">
                  <c:v>150.68</c:v>
                </c:pt>
                <c:pt idx="24">
                  <c:v>148.84</c:v>
                </c:pt>
                <c:pt idx="25">
                  <c:v>148.85</c:v>
                </c:pt>
                <c:pt idx="26">
                  <c:v>148.41999999999999</c:v>
                </c:pt>
                <c:pt idx="27">
                  <c:v>150.11000000000001</c:v>
                </c:pt>
                <c:pt idx="28">
                  <c:v>148.82</c:v>
                </c:pt>
                <c:pt idx="29">
                  <c:v>150.24</c:v>
                </c:pt>
                <c:pt idx="30">
                  <c:v>147.88999999999999</c:v>
                </c:pt>
                <c:pt idx="31">
                  <c:v>148.91999999999999</c:v>
                </c:pt>
                <c:pt idx="32">
                  <c:v>147.97</c:v>
                </c:pt>
                <c:pt idx="33">
                  <c:v>148.83000000000001</c:v>
                </c:pt>
                <c:pt idx="34">
                  <c:v>147.46</c:v>
                </c:pt>
                <c:pt idx="35">
                  <c:v>146.97</c:v>
                </c:pt>
                <c:pt idx="36">
                  <c:v>145.13999999999999</c:v>
                </c:pt>
                <c:pt idx="37">
                  <c:v>144.55000000000001</c:v>
                </c:pt>
                <c:pt idx="38">
                  <c:v>144.87</c:v>
                </c:pt>
                <c:pt idx="39">
                  <c:v>146.5</c:v>
                </c:pt>
                <c:pt idx="40">
                  <c:v>144.25</c:v>
                </c:pt>
                <c:pt idx="41">
                  <c:v>145.32</c:v>
                </c:pt>
                <c:pt idx="42">
                  <c:v>147.13999999999999</c:v>
                </c:pt>
                <c:pt idx="43">
                  <c:v>145.61000000000001</c:v>
                </c:pt>
                <c:pt idx="44">
                  <c:v>146.56</c:v>
                </c:pt>
                <c:pt idx="45">
                  <c:v>146.85</c:v>
                </c:pt>
                <c:pt idx="46">
                  <c:v>147.35</c:v>
                </c:pt>
                <c:pt idx="47">
                  <c:v>146.44</c:v>
                </c:pt>
                <c:pt idx="48">
                  <c:v>145.59</c:v>
                </c:pt>
                <c:pt idx="49">
                  <c:v>146.47</c:v>
                </c:pt>
                <c:pt idx="50">
                  <c:v>145.34</c:v>
                </c:pt>
                <c:pt idx="51">
                  <c:v>144.62</c:v>
                </c:pt>
                <c:pt idx="52">
                  <c:v>145.05000000000001</c:v>
                </c:pt>
                <c:pt idx="53">
                  <c:v>142.43</c:v>
                </c:pt>
                <c:pt idx="54">
                  <c:v>141.66</c:v>
                </c:pt>
                <c:pt idx="55">
                  <c:v>142.21</c:v>
                </c:pt>
                <c:pt idx="56">
                  <c:v>142.05000000000001</c:v>
                </c:pt>
                <c:pt idx="57">
                  <c:v>145.11000000000001</c:v>
                </c:pt>
                <c:pt idx="58">
                  <c:v>141.38</c:v>
                </c:pt>
                <c:pt idx="59">
                  <c:v>144.05000000000001</c:v>
                </c:pt>
                <c:pt idx="60">
                  <c:v>142.66999999999999</c:v>
                </c:pt>
                <c:pt idx="61">
                  <c:v>141.59</c:v>
                </c:pt>
                <c:pt idx="62">
                  <c:v>140.79</c:v>
                </c:pt>
                <c:pt idx="63">
                  <c:v>140.15</c:v>
                </c:pt>
                <c:pt idx="64">
                  <c:v>138.53</c:v>
                </c:pt>
                <c:pt idx="65">
                  <c:v>139.02000000000001</c:v>
                </c:pt>
                <c:pt idx="66">
                  <c:v>138.82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84920"/>
        <c:axId val="796485312"/>
      </c:lineChart>
      <c:catAx>
        <c:axId val="796484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5312"/>
        <c:crosses val="autoZero"/>
        <c:auto val="1"/>
        <c:lblAlgn val="ctr"/>
        <c:lblOffset val="100"/>
        <c:noMultiLvlLbl val="0"/>
      </c:catAx>
      <c:valAx>
        <c:axId val="796485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30.44</c:v>
                </c:pt>
                <c:pt idx="1">
                  <c:v>33.46</c:v>
                </c:pt>
                <c:pt idx="2">
                  <c:v>32.630000000000003</c:v>
                </c:pt>
                <c:pt idx="3">
                  <c:v>32.659999999999997</c:v>
                </c:pt>
                <c:pt idx="4">
                  <c:v>33.36</c:v>
                </c:pt>
                <c:pt idx="5">
                  <c:v>32.92</c:v>
                </c:pt>
                <c:pt idx="6">
                  <c:v>32.49</c:v>
                </c:pt>
                <c:pt idx="7">
                  <c:v>32.44</c:v>
                </c:pt>
                <c:pt idx="8">
                  <c:v>32.520000000000003</c:v>
                </c:pt>
                <c:pt idx="9">
                  <c:v>32.909999999999997</c:v>
                </c:pt>
                <c:pt idx="10">
                  <c:v>33.44</c:v>
                </c:pt>
                <c:pt idx="11">
                  <c:v>34.090000000000003</c:v>
                </c:pt>
                <c:pt idx="12">
                  <c:v>34.380000000000003</c:v>
                </c:pt>
                <c:pt idx="13">
                  <c:v>34.270000000000003</c:v>
                </c:pt>
                <c:pt idx="14">
                  <c:v>33.94</c:v>
                </c:pt>
                <c:pt idx="15">
                  <c:v>33.56</c:v>
                </c:pt>
                <c:pt idx="16">
                  <c:v>33.799999999999997</c:v>
                </c:pt>
                <c:pt idx="17">
                  <c:v>33.26</c:v>
                </c:pt>
                <c:pt idx="18">
                  <c:v>33.25</c:v>
                </c:pt>
                <c:pt idx="19">
                  <c:v>33.44</c:v>
                </c:pt>
                <c:pt idx="20">
                  <c:v>33.68</c:v>
                </c:pt>
                <c:pt idx="21">
                  <c:v>34.04</c:v>
                </c:pt>
                <c:pt idx="22">
                  <c:v>33.22</c:v>
                </c:pt>
                <c:pt idx="23">
                  <c:v>32.68</c:v>
                </c:pt>
                <c:pt idx="24">
                  <c:v>32.57</c:v>
                </c:pt>
                <c:pt idx="25">
                  <c:v>32.39</c:v>
                </c:pt>
                <c:pt idx="26">
                  <c:v>32.9</c:v>
                </c:pt>
                <c:pt idx="28">
                  <c:v>33.549999999999997</c:v>
                </c:pt>
                <c:pt idx="29">
                  <c:v>33.42</c:v>
                </c:pt>
                <c:pt idx="30">
                  <c:v>32.9</c:v>
                </c:pt>
                <c:pt idx="31">
                  <c:v>33.47</c:v>
                </c:pt>
                <c:pt idx="32">
                  <c:v>33.75</c:v>
                </c:pt>
                <c:pt idx="33">
                  <c:v>33.71</c:v>
                </c:pt>
                <c:pt idx="34">
                  <c:v>32.58</c:v>
                </c:pt>
                <c:pt idx="35">
                  <c:v>33.590000000000003</c:v>
                </c:pt>
                <c:pt idx="36">
                  <c:v>33.43</c:v>
                </c:pt>
                <c:pt idx="37">
                  <c:v>33.51</c:v>
                </c:pt>
                <c:pt idx="38">
                  <c:v>34.42</c:v>
                </c:pt>
                <c:pt idx="39">
                  <c:v>35.81</c:v>
                </c:pt>
                <c:pt idx="40">
                  <c:v>35.630000000000003</c:v>
                </c:pt>
                <c:pt idx="41">
                  <c:v>35.94</c:v>
                </c:pt>
                <c:pt idx="42">
                  <c:v>35.799999999999997</c:v>
                </c:pt>
                <c:pt idx="43">
                  <c:v>36.5</c:v>
                </c:pt>
                <c:pt idx="44">
                  <c:v>35.93</c:v>
                </c:pt>
                <c:pt idx="45">
                  <c:v>36.590000000000003</c:v>
                </c:pt>
                <c:pt idx="46">
                  <c:v>35.71</c:v>
                </c:pt>
                <c:pt idx="47">
                  <c:v>35.46</c:v>
                </c:pt>
                <c:pt idx="48">
                  <c:v>35.49</c:v>
                </c:pt>
                <c:pt idx="49">
                  <c:v>34.69</c:v>
                </c:pt>
                <c:pt idx="50">
                  <c:v>34.950000000000003</c:v>
                </c:pt>
                <c:pt idx="51">
                  <c:v>34.630000000000003</c:v>
                </c:pt>
                <c:pt idx="52">
                  <c:v>34.76</c:v>
                </c:pt>
                <c:pt idx="53">
                  <c:v>33.89</c:v>
                </c:pt>
                <c:pt idx="54">
                  <c:v>33.520000000000003</c:v>
                </c:pt>
                <c:pt idx="55">
                  <c:v>33.14</c:v>
                </c:pt>
                <c:pt idx="56">
                  <c:v>32.590000000000003</c:v>
                </c:pt>
                <c:pt idx="57">
                  <c:v>33.35</c:v>
                </c:pt>
                <c:pt idx="58">
                  <c:v>33.29</c:v>
                </c:pt>
                <c:pt idx="59">
                  <c:v>33.54</c:v>
                </c:pt>
                <c:pt idx="60">
                  <c:v>33.67</c:v>
                </c:pt>
                <c:pt idx="61">
                  <c:v>33.49</c:v>
                </c:pt>
                <c:pt idx="62">
                  <c:v>33.31</c:v>
                </c:pt>
                <c:pt idx="63">
                  <c:v>32.869999999999997</c:v>
                </c:pt>
                <c:pt idx="64">
                  <c:v>32.270000000000003</c:v>
                </c:pt>
                <c:pt idx="65">
                  <c:v>32.76</c:v>
                </c:pt>
                <c:pt idx="66">
                  <c:v>32.6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93152"/>
        <c:axId val="796487272"/>
      </c:lineChart>
      <c:catAx>
        <c:axId val="796493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7272"/>
        <c:crosses val="autoZero"/>
        <c:auto val="1"/>
        <c:lblAlgn val="ctr"/>
        <c:lblOffset val="100"/>
        <c:noMultiLvlLbl val="0"/>
      </c:catAx>
      <c:valAx>
        <c:axId val="796487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9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98.89</c:v>
                </c:pt>
                <c:pt idx="1">
                  <c:v>102.33</c:v>
                </c:pt>
                <c:pt idx="2">
                  <c:v>101.35</c:v>
                </c:pt>
                <c:pt idx="3">
                  <c:v>101.57</c:v>
                </c:pt>
                <c:pt idx="4">
                  <c:v>101.7</c:v>
                </c:pt>
                <c:pt idx="5">
                  <c:v>101.2</c:v>
                </c:pt>
                <c:pt idx="6">
                  <c:v>101.12</c:v>
                </c:pt>
                <c:pt idx="7">
                  <c:v>100.54</c:v>
                </c:pt>
                <c:pt idx="8">
                  <c:v>101.19</c:v>
                </c:pt>
                <c:pt idx="9">
                  <c:v>101.21</c:v>
                </c:pt>
                <c:pt idx="10">
                  <c:v>102</c:v>
                </c:pt>
                <c:pt idx="11">
                  <c:v>102.32</c:v>
                </c:pt>
                <c:pt idx="12">
                  <c:v>102.07</c:v>
                </c:pt>
                <c:pt idx="13">
                  <c:v>101.45</c:v>
                </c:pt>
                <c:pt idx="14">
                  <c:v>101.36</c:v>
                </c:pt>
                <c:pt idx="15">
                  <c:v>100.43</c:v>
                </c:pt>
                <c:pt idx="16">
                  <c:v>100.79</c:v>
                </c:pt>
                <c:pt idx="17">
                  <c:v>100.35</c:v>
                </c:pt>
                <c:pt idx="18">
                  <c:v>100.58</c:v>
                </c:pt>
                <c:pt idx="19">
                  <c:v>100.76</c:v>
                </c:pt>
                <c:pt idx="20">
                  <c:v>100.41</c:v>
                </c:pt>
                <c:pt idx="21">
                  <c:v>100.32</c:v>
                </c:pt>
                <c:pt idx="22">
                  <c:v>99.91</c:v>
                </c:pt>
                <c:pt idx="23">
                  <c:v>98.9</c:v>
                </c:pt>
                <c:pt idx="24">
                  <c:v>99.1</c:v>
                </c:pt>
                <c:pt idx="25">
                  <c:v>98.51</c:v>
                </c:pt>
                <c:pt idx="26">
                  <c:v>99.29</c:v>
                </c:pt>
                <c:pt idx="28">
                  <c:v>100.06</c:v>
                </c:pt>
                <c:pt idx="29">
                  <c:v>101.82</c:v>
                </c:pt>
                <c:pt idx="30">
                  <c:v>100.27</c:v>
                </c:pt>
                <c:pt idx="31">
                  <c:v>101.46</c:v>
                </c:pt>
                <c:pt idx="32">
                  <c:v>101.6</c:v>
                </c:pt>
                <c:pt idx="33">
                  <c:v>102.16</c:v>
                </c:pt>
                <c:pt idx="34">
                  <c:v>100.09</c:v>
                </c:pt>
                <c:pt idx="35">
                  <c:v>101.12</c:v>
                </c:pt>
                <c:pt idx="36">
                  <c:v>100.29</c:v>
                </c:pt>
                <c:pt idx="37">
                  <c:v>100.67</c:v>
                </c:pt>
                <c:pt idx="38">
                  <c:v>102.13</c:v>
                </c:pt>
                <c:pt idx="39">
                  <c:v>104.37</c:v>
                </c:pt>
                <c:pt idx="40">
                  <c:v>104.37</c:v>
                </c:pt>
                <c:pt idx="41">
                  <c:v>104.23</c:v>
                </c:pt>
                <c:pt idx="42">
                  <c:v>105.89</c:v>
                </c:pt>
                <c:pt idx="43">
                  <c:v>104.8</c:v>
                </c:pt>
                <c:pt idx="44">
                  <c:v>105.2</c:v>
                </c:pt>
                <c:pt idx="45">
                  <c:v>105.7</c:v>
                </c:pt>
                <c:pt idx="46">
                  <c:v>105.43</c:v>
                </c:pt>
                <c:pt idx="47">
                  <c:v>105.53</c:v>
                </c:pt>
                <c:pt idx="48">
                  <c:v>105</c:v>
                </c:pt>
                <c:pt idx="49">
                  <c:v>105.13</c:v>
                </c:pt>
                <c:pt idx="50">
                  <c:v>104.57</c:v>
                </c:pt>
                <c:pt idx="51">
                  <c:v>104.68</c:v>
                </c:pt>
                <c:pt idx="52">
                  <c:v>104.61</c:v>
                </c:pt>
                <c:pt idx="53">
                  <c:v>103.08</c:v>
                </c:pt>
                <c:pt idx="54">
                  <c:v>102.14</c:v>
                </c:pt>
                <c:pt idx="55">
                  <c:v>101.32</c:v>
                </c:pt>
                <c:pt idx="56">
                  <c:v>100.89</c:v>
                </c:pt>
                <c:pt idx="57">
                  <c:v>100.37</c:v>
                </c:pt>
                <c:pt idx="58">
                  <c:v>99.86</c:v>
                </c:pt>
                <c:pt idx="59">
                  <c:v>100.27</c:v>
                </c:pt>
                <c:pt idx="60">
                  <c:v>99.97</c:v>
                </c:pt>
                <c:pt idx="61">
                  <c:v>100.1</c:v>
                </c:pt>
                <c:pt idx="62">
                  <c:v>100.25</c:v>
                </c:pt>
                <c:pt idx="63">
                  <c:v>100.12</c:v>
                </c:pt>
                <c:pt idx="64">
                  <c:v>98.91</c:v>
                </c:pt>
                <c:pt idx="65">
                  <c:v>99.06</c:v>
                </c:pt>
                <c:pt idx="66">
                  <c:v>99.11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86096"/>
        <c:axId val="796493544"/>
      </c:lineChart>
      <c:dateAx>
        <c:axId val="796486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93544"/>
        <c:crosses val="autoZero"/>
        <c:auto val="1"/>
        <c:lblOffset val="100"/>
        <c:baseTimeUnit val="days"/>
      </c:dateAx>
      <c:valAx>
        <c:axId val="796493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137.29</c:v>
                </c:pt>
                <c:pt idx="1">
                  <c:v>139.19</c:v>
                </c:pt>
                <c:pt idx="2">
                  <c:v>137.9</c:v>
                </c:pt>
                <c:pt idx="3">
                  <c:v>138.19</c:v>
                </c:pt>
                <c:pt idx="4">
                  <c:v>138.52000000000001</c:v>
                </c:pt>
                <c:pt idx="5">
                  <c:v>137.69</c:v>
                </c:pt>
                <c:pt idx="6">
                  <c:v>138.66</c:v>
                </c:pt>
                <c:pt idx="7">
                  <c:v>137.26</c:v>
                </c:pt>
                <c:pt idx="9">
                  <c:v>137.87</c:v>
                </c:pt>
                <c:pt idx="10">
                  <c:v>138.09</c:v>
                </c:pt>
                <c:pt idx="11">
                  <c:v>139.24</c:v>
                </c:pt>
                <c:pt idx="12">
                  <c:v>140.68</c:v>
                </c:pt>
                <c:pt idx="13">
                  <c:v>140.4</c:v>
                </c:pt>
                <c:pt idx="14">
                  <c:v>136.94</c:v>
                </c:pt>
                <c:pt idx="15">
                  <c:v>138.15</c:v>
                </c:pt>
                <c:pt idx="16">
                  <c:v>136.84</c:v>
                </c:pt>
                <c:pt idx="17">
                  <c:v>136.04</c:v>
                </c:pt>
                <c:pt idx="18">
                  <c:v>134.53</c:v>
                </c:pt>
                <c:pt idx="19">
                  <c:v>133.66999999999999</c:v>
                </c:pt>
                <c:pt idx="20">
                  <c:v>134</c:v>
                </c:pt>
                <c:pt idx="21">
                  <c:v>132.97999999999999</c:v>
                </c:pt>
                <c:pt idx="22">
                  <c:v>133.41999999999999</c:v>
                </c:pt>
                <c:pt idx="23">
                  <c:v>132.59</c:v>
                </c:pt>
                <c:pt idx="24">
                  <c:v>130.41999999999999</c:v>
                </c:pt>
                <c:pt idx="25">
                  <c:v>130.94</c:v>
                </c:pt>
                <c:pt idx="26">
                  <c:v>130</c:v>
                </c:pt>
                <c:pt idx="27">
                  <c:v>130.51</c:v>
                </c:pt>
                <c:pt idx="28">
                  <c:v>129.56</c:v>
                </c:pt>
                <c:pt idx="29">
                  <c:v>130.63999999999999</c:v>
                </c:pt>
                <c:pt idx="30">
                  <c:v>129</c:v>
                </c:pt>
                <c:pt idx="31">
                  <c:v>129.74</c:v>
                </c:pt>
                <c:pt idx="32">
                  <c:v>130.69</c:v>
                </c:pt>
                <c:pt idx="33">
                  <c:v>133.57</c:v>
                </c:pt>
                <c:pt idx="34">
                  <c:v>132.66999999999999</c:v>
                </c:pt>
                <c:pt idx="35">
                  <c:v>132.04</c:v>
                </c:pt>
                <c:pt idx="36">
                  <c:v>132.31</c:v>
                </c:pt>
                <c:pt idx="37">
                  <c:v>132.03</c:v>
                </c:pt>
                <c:pt idx="38">
                  <c:v>132.46</c:v>
                </c:pt>
                <c:pt idx="39">
                  <c:v>132.1</c:v>
                </c:pt>
                <c:pt idx="40">
                  <c:v>131.68</c:v>
                </c:pt>
                <c:pt idx="41">
                  <c:v>132.07</c:v>
                </c:pt>
                <c:pt idx="42">
                  <c:v>132.80000000000001</c:v>
                </c:pt>
                <c:pt idx="43">
                  <c:v>134.24</c:v>
                </c:pt>
                <c:pt idx="44">
                  <c:v>133.78</c:v>
                </c:pt>
                <c:pt idx="45">
                  <c:v>134.13</c:v>
                </c:pt>
                <c:pt idx="46">
                  <c:v>132.96</c:v>
                </c:pt>
                <c:pt idx="47">
                  <c:v>133.93</c:v>
                </c:pt>
                <c:pt idx="48">
                  <c:v>130.5</c:v>
                </c:pt>
                <c:pt idx="49">
                  <c:v>127.81</c:v>
                </c:pt>
                <c:pt idx="50">
                  <c:v>127.33</c:v>
                </c:pt>
                <c:pt idx="51">
                  <c:v>127.98</c:v>
                </c:pt>
                <c:pt idx="52">
                  <c:v>127.76</c:v>
                </c:pt>
                <c:pt idx="53">
                  <c:v>126.8</c:v>
                </c:pt>
                <c:pt idx="54">
                  <c:v>126.33</c:v>
                </c:pt>
                <c:pt idx="55">
                  <c:v>125.68</c:v>
                </c:pt>
                <c:pt idx="56">
                  <c:v>126.87</c:v>
                </c:pt>
                <c:pt idx="57">
                  <c:v>128.03</c:v>
                </c:pt>
                <c:pt idx="58">
                  <c:v>127.04</c:v>
                </c:pt>
                <c:pt idx="59">
                  <c:v>129.49</c:v>
                </c:pt>
                <c:pt idx="60">
                  <c:v>129.91999999999999</c:v>
                </c:pt>
                <c:pt idx="61">
                  <c:v>128.9</c:v>
                </c:pt>
                <c:pt idx="62">
                  <c:v>129.68</c:v>
                </c:pt>
                <c:pt idx="63">
                  <c:v>129.83000000000001</c:v>
                </c:pt>
                <c:pt idx="64">
                  <c:v>128.91999999999999</c:v>
                </c:pt>
                <c:pt idx="65">
                  <c:v>128.59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493936"/>
        <c:axId val="796488448"/>
      </c:lineChart>
      <c:dateAx>
        <c:axId val="796493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88448"/>
        <c:crosses val="autoZero"/>
        <c:auto val="1"/>
        <c:lblOffset val="100"/>
        <c:baseTimeUnit val="days"/>
      </c:dateAx>
      <c:valAx>
        <c:axId val="796488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49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F&amp;a=07&amp;b=11&amp;c=2005&amp;d=05&amp;e=24&amp;f=2016&amp;g=d" backgroundRefresh="0" adjustColumnWidth="0" connectionId="4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SPY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IS" connectionId="6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IS_1" connectionId="7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2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zoomScaleNormal="100" workbookViewId="0">
      <pane ySplit="1" topLeftCell="A196" activePane="bottomLeft" state="frozen"/>
      <selection pane="bottomLeft" activeCell="I219" sqref="I219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1" bestFit="1" customWidth="1"/>
    <col min="17" max="17" width="15" style="361" bestFit="1" customWidth="1"/>
    <col min="18" max="20" width="12" style="361" customWidth="1"/>
    <col min="21" max="22" width="11.5703125" style="361" bestFit="1" customWidth="1"/>
    <col min="23" max="23" width="11.42578125" style="173" bestFit="1" customWidth="1"/>
    <col min="24" max="24" width="9.140625" style="173"/>
    <col min="25" max="25" width="11.42578125" style="173" bestFit="1" customWidth="1"/>
    <col min="26" max="16384" width="9.140625" style="173"/>
  </cols>
  <sheetData>
    <row r="1" spans="1:32" ht="20.100000000000001" customHeight="1" x14ac:dyDescent="0.25">
      <c r="A1" s="365"/>
      <c r="B1" s="366" t="s">
        <v>86</v>
      </c>
      <c r="C1" s="365" t="s">
        <v>138</v>
      </c>
      <c r="D1" s="367" t="s">
        <v>140</v>
      </c>
      <c r="E1" s="367" t="s">
        <v>144</v>
      </c>
      <c r="F1" s="367" t="s">
        <v>157</v>
      </c>
      <c r="G1" s="367" t="s">
        <v>158</v>
      </c>
      <c r="H1" s="367" t="s">
        <v>159</v>
      </c>
      <c r="I1" s="365" t="s">
        <v>85</v>
      </c>
      <c r="J1" s="365" t="s">
        <v>87</v>
      </c>
      <c r="K1" s="365" t="s">
        <v>137</v>
      </c>
      <c r="L1" s="365" t="s">
        <v>139</v>
      </c>
      <c r="M1" s="368" t="s">
        <v>96</v>
      </c>
      <c r="N1" s="368" t="s">
        <v>76</v>
      </c>
      <c r="O1" s="365" t="s">
        <v>153</v>
      </c>
      <c r="P1" s="369" t="s">
        <v>205</v>
      </c>
      <c r="Q1" s="369" t="s">
        <v>206</v>
      </c>
      <c r="R1" s="369" t="s">
        <v>207</v>
      </c>
      <c r="S1" s="369" t="s">
        <v>288</v>
      </c>
      <c r="T1" s="369" t="s">
        <v>289</v>
      </c>
      <c r="U1" s="369" t="s">
        <v>323</v>
      </c>
      <c r="V1" s="369" t="s">
        <v>324</v>
      </c>
      <c r="W1" s="230" t="s">
        <v>154</v>
      </c>
      <c r="X1" s="171"/>
      <c r="Y1" s="172"/>
      <c r="Z1" s="171"/>
      <c r="AA1" s="172"/>
      <c r="AB1" s="172"/>
      <c r="AC1" s="170"/>
      <c r="AD1" s="170"/>
      <c r="AE1" s="170"/>
      <c r="AF1" s="170"/>
    </row>
    <row r="2" spans="1:32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2"/>
      <c r="R2" s="362"/>
      <c r="S2" s="362"/>
      <c r="T2" s="362"/>
      <c r="U2" s="193"/>
      <c r="V2" s="193"/>
      <c r="W2" s="360">
        <f>LOOKUP(2,1/(M:M&lt;&gt;""),M:M)</f>
        <v>-55402.789999999979</v>
      </c>
      <c r="X2" s="171"/>
      <c r="Y2" s="172"/>
      <c r="Z2" s="171"/>
      <c r="AA2" s="172"/>
      <c r="AB2" s="172"/>
      <c r="AC2" s="170"/>
      <c r="AD2" s="170"/>
      <c r="AE2" s="170"/>
      <c r="AF2" s="170"/>
    </row>
    <row r="3" spans="1:32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2"/>
      <c r="R3" s="362"/>
      <c r="S3" s="362"/>
      <c r="T3" s="362"/>
      <c r="U3" s="193"/>
      <c r="V3" s="193"/>
      <c r="X3" s="171"/>
      <c r="Y3" s="172"/>
      <c r="Z3" s="171"/>
      <c r="AA3" s="172"/>
      <c r="AB3" s="172"/>
      <c r="AC3" s="170"/>
      <c r="AD3" s="170"/>
      <c r="AE3" s="170"/>
      <c r="AF3" s="170"/>
    </row>
    <row r="4" spans="1:32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2"/>
      <c r="R4" s="362"/>
      <c r="S4" s="362"/>
      <c r="T4" s="362"/>
      <c r="U4" s="193">
        <f>STDEV(D$2:D4)*SQRT(252)</f>
        <v>6.3190347694703594E-2</v>
      </c>
      <c r="V4" s="193">
        <f>STDEV(L$2:L4)*SQRT(252)</f>
        <v>0.19577179003677936</v>
      </c>
      <c r="W4" s="170"/>
      <c r="X4" s="171"/>
      <c r="Y4" s="172"/>
      <c r="Z4" s="171"/>
      <c r="AA4" s="172"/>
      <c r="AB4" s="172"/>
      <c r="AC4" s="170"/>
      <c r="AD4" s="170"/>
      <c r="AE4" s="170"/>
      <c r="AF4" s="170"/>
    </row>
    <row r="5" spans="1:32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2"/>
      <c r="R5" s="362"/>
      <c r="S5" s="362"/>
      <c r="T5" s="362"/>
      <c r="U5" s="193">
        <f>STDEV(D$2:D5)*SQRT(252)</f>
        <v>0.15031949910961184</v>
      </c>
      <c r="V5" s="193">
        <f>STDEV(L$2:L5)*SQRT(252)</f>
        <v>0.20008182112239786</v>
      </c>
      <c r="W5" s="170"/>
      <c r="X5" s="171"/>
      <c r="Y5" s="172"/>
      <c r="Z5" s="171"/>
      <c r="AA5" s="172"/>
      <c r="AB5" s="172"/>
      <c r="AC5" s="170"/>
      <c r="AD5" s="170"/>
      <c r="AE5" s="170"/>
      <c r="AF5" s="170"/>
    </row>
    <row r="6" spans="1:32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2"/>
      <c r="R6" s="362"/>
      <c r="S6" s="362"/>
      <c r="T6" s="362"/>
      <c r="U6" s="193">
        <f>STDEV(D$2:D6)*SQRT(252)</f>
        <v>0.20821641331654633</v>
      </c>
      <c r="V6" s="193">
        <f>STDEV(L$2:L6)*SQRT(252)</f>
        <v>0.16336924292253127</v>
      </c>
      <c r="W6" s="170"/>
      <c r="X6" s="171"/>
      <c r="Y6" s="172"/>
      <c r="Z6" s="171"/>
      <c r="AA6" s="172"/>
      <c r="AB6" s="172"/>
      <c r="AC6" s="170"/>
      <c r="AD6" s="170"/>
      <c r="AE6" s="170"/>
      <c r="AF6" s="170"/>
    </row>
    <row r="7" spans="1:32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3"/>
      <c r="R7" s="363"/>
      <c r="S7" s="363"/>
      <c r="T7" s="363"/>
      <c r="U7" s="194">
        <f>STDEV(D$2:D7)*SQRT(252)</f>
        <v>0.24544711494961968</v>
      </c>
      <c r="V7" s="194">
        <f>STDEV(L$2:L7)*SQRT(252)</f>
        <v>0.19389190476539761</v>
      </c>
      <c r="W7" s="170"/>
      <c r="X7" s="171"/>
      <c r="Y7" s="172"/>
      <c r="Z7" s="171"/>
      <c r="AA7" s="172"/>
      <c r="AB7" s="172"/>
      <c r="AC7" s="170"/>
      <c r="AD7" s="170"/>
      <c r="AE7" s="170"/>
      <c r="AF7" s="170"/>
    </row>
    <row r="8" spans="1:32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3"/>
      <c r="R8" s="363"/>
      <c r="S8" s="363"/>
      <c r="T8" s="363"/>
      <c r="U8" s="194">
        <f>STDEV(D$2:D8)*SQRT(252)</f>
        <v>0.22434082778798065</v>
      </c>
      <c r="V8" s="194">
        <f>STDEV(L$2:L8)*SQRT(252)</f>
        <v>0.17533735395795544</v>
      </c>
      <c r="W8" s="170"/>
      <c r="X8" s="171"/>
      <c r="Y8" s="172"/>
      <c r="Z8" s="171"/>
      <c r="AA8" s="172"/>
      <c r="AB8" s="172"/>
      <c r="AC8" s="170"/>
      <c r="AD8" s="170"/>
      <c r="AE8" s="170"/>
      <c r="AF8" s="170"/>
    </row>
    <row r="9" spans="1:32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3"/>
      <c r="R9" s="363"/>
      <c r="S9" s="363"/>
      <c r="T9" s="363"/>
      <c r="U9" s="194">
        <f>STDEV(D$2:D9)*SQRT(252)</f>
        <v>0.40635063731985605</v>
      </c>
      <c r="V9" s="194">
        <f>STDEV(L$2:L9)*SQRT(252)</f>
        <v>0.35891083910893234</v>
      </c>
      <c r="W9" s="170"/>
      <c r="X9" s="171"/>
      <c r="Y9" s="172"/>
      <c r="Z9" s="171"/>
      <c r="AA9" s="172"/>
      <c r="AB9" s="172"/>
      <c r="AC9" s="170"/>
      <c r="AD9" s="170"/>
      <c r="AE9" s="170"/>
      <c r="AF9" s="170"/>
    </row>
    <row r="10" spans="1:32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3"/>
      <c r="R10" s="363"/>
      <c r="S10" s="363"/>
      <c r="T10" s="363"/>
      <c r="U10" s="194">
        <f>STDEV(D$2:D10)*SQRT(252)</f>
        <v>0.42545538355052082</v>
      </c>
      <c r="V10" s="194">
        <f>STDEV(L$2:L10)*SQRT(252)</f>
        <v>0.52868202794227925</v>
      </c>
      <c r="W10" s="170" t="s">
        <v>125</v>
      </c>
      <c r="X10" s="171"/>
      <c r="Y10" s="172"/>
      <c r="Z10" s="171"/>
      <c r="AA10" s="172"/>
      <c r="AB10" s="172"/>
      <c r="AC10" s="170"/>
      <c r="AD10" s="170"/>
      <c r="AE10" s="170"/>
      <c r="AF10" s="170"/>
    </row>
    <row r="11" spans="1:32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3"/>
      <c r="R11" s="363"/>
      <c r="S11" s="363"/>
      <c r="T11" s="363"/>
      <c r="U11" s="194">
        <f>STDEV(D$2:D11)*SQRT(252)</f>
        <v>0.39984128605241964</v>
      </c>
      <c r="V11" s="194">
        <f>STDEV(L$2:L11)*SQRT(252)</f>
        <v>0.52303521027280186</v>
      </c>
      <c r="W11" s="170"/>
      <c r="X11" s="171"/>
      <c r="Y11" s="172"/>
      <c r="Z11" s="171"/>
      <c r="AA11" s="172"/>
      <c r="AB11" s="172"/>
      <c r="AC11" s="170"/>
      <c r="AD11" s="170"/>
      <c r="AE11" s="170"/>
      <c r="AF11" s="170"/>
    </row>
    <row r="12" spans="1:32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2"/>
      <c r="R12" s="362"/>
      <c r="S12" s="362"/>
      <c r="T12" s="362"/>
      <c r="U12" s="193">
        <f>STDEV(D$2:D12)*SQRT(252)</f>
        <v>0.37718652016375942</v>
      </c>
      <c r="V12" s="193">
        <f>STDEV(L$2:L12)*SQRT(252)</f>
        <v>0.49903486890486387</v>
      </c>
      <c r="W12" s="170"/>
      <c r="X12" s="171"/>
      <c r="Y12" s="172"/>
      <c r="Z12" s="171"/>
      <c r="AA12" s="172"/>
      <c r="AB12" s="172"/>
      <c r="AC12" s="170"/>
      <c r="AD12" s="170"/>
      <c r="AE12" s="170"/>
      <c r="AF12" s="170"/>
    </row>
    <row r="13" spans="1:32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2"/>
      <c r="R13" s="362"/>
      <c r="S13" s="362"/>
      <c r="T13" s="362"/>
      <c r="U13" s="193">
        <f>STDEV(D$2:D13)*SQRT(252)</f>
        <v>0.37502713989732378</v>
      </c>
      <c r="V13" s="193">
        <f>STDEV(L$2:L13)*SQRT(252)</f>
        <v>0.48831680410668976</v>
      </c>
      <c r="W13" s="170"/>
      <c r="X13" s="171"/>
      <c r="Y13" s="172"/>
      <c r="Z13" s="171"/>
      <c r="AA13" s="172"/>
      <c r="AB13" s="172"/>
      <c r="AC13" s="170"/>
      <c r="AD13" s="170"/>
      <c r="AE13" s="170"/>
      <c r="AF13" s="170"/>
    </row>
    <row r="14" spans="1:32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2"/>
      <c r="R14" s="362"/>
      <c r="S14" s="362"/>
      <c r="T14" s="362"/>
      <c r="U14" s="193">
        <f>STDEV(D$2:D14)*SQRT(252)</f>
        <v>0.37770238456909672</v>
      </c>
      <c r="V14" s="193">
        <f>STDEV(L$2:L14)*SQRT(252)</f>
        <v>0.47214016149480637</v>
      </c>
      <c r="X14" s="171"/>
      <c r="Y14" s="172"/>
      <c r="Z14" s="171"/>
      <c r="AA14" s="172"/>
      <c r="AB14" s="172"/>
      <c r="AC14" s="170"/>
      <c r="AD14" s="170"/>
      <c r="AE14" s="170"/>
      <c r="AF14" s="170"/>
    </row>
    <row r="15" spans="1:32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2"/>
      <c r="R15" s="362"/>
      <c r="S15" s="362"/>
      <c r="T15" s="362"/>
      <c r="U15" s="193">
        <f>STDEV(D$2:D15)*SQRT(252)</f>
        <v>0.3630118196770083</v>
      </c>
      <c r="V15" s="193">
        <f>STDEV(L$2:L15)*SQRT(252)</f>
        <v>0.45448950679382538</v>
      </c>
      <c r="W15" s="170"/>
      <c r="X15" s="171"/>
      <c r="Y15" s="172"/>
      <c r="Z15" s="171"/>
      <c r="AA15" s="172"/>
      <c r="AB15" s="172"/>
      <c r="AC15" s="170"/>
      <c r="AD15" s="170"/>
      <c r="AE15" s="170"/>
      <c r="AF15" s="170"/>
    </row>
    <row r="16" spans="1:32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2"/>
      <c r="R16" s="362"/>
      <c r="S16" s="362"/>
      <c r="T16" s="362"/>
      <c r="U16" s="193">
        <f>STDEV(D$2:D16)*SQRT(252)</f>
        <v>0.35126122417304334</v>
      </c>
      <c r="V16" s="193">
        <f>STDEV(L$2:L16)*SQRT(252)</f>
        <v>0.43762621603032426</v>
      </c>
      <c r="W16" s="170"/>
      <c r="X16" s="171"/>
      <c r="Y16" s="172"/>
      <c r="Z16" s="171"/>
      <c r="AA16" s="172"/>
      <c r="AB16" s="172"/>
      <c r="AC16" s="170"/>
      <c r="AD16" s="170"/>
      <c r="AE16" s="170"/>
      <c r="AF16" s="170"/>
    </row>
    <row r="17" spans="1:32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3"/>
      <c r="R17" s="363"/>
      <c r="S17" s="363"/>
      <c r="T17" s="363"/>
      <c r="U17" s="194">
        <f>STDEV(D$2:D17)*SQRT(252)</f>
        <v>0.36194228365900932</v>
      </c>
      <c r="V17" s="194">
        <f>STDEV(L$2:L17)*SQRT(252)</f>
        <v>0.43324605788841486</v>
      </c>
      <c r="W17" s="170"/>
      <c r="X17" s="171"/>
      <c r="Y17" s="172"/>
      <c r="Z17" s="171"/>
      <c r="AA17" s="172"/>
      <c r="AB17" s="172"/>
      <c r="AC17" s="170"/>
      <c r="AD17" s="170"/>
      <c r="AE17" s="170"/>
      <c r="AF17" s="170"/>
    </row>
    <row r="18" spans="1:32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3"/>
      <c r="R18" s="363"/>
      <c r="S18" s="363"/>
      <c r="T18" s="363"/>
      <c r="U18" s="194">
        <f>STDEV(D$2:D18)*SQRT(252)</f>
        <v>0.35182224095506454</v>
      </c>
      <c r="V18" s="194">
        <f>STDEV(L$2:L18)*SQRT(252)</f>
        <v>0.43262248943141224</v>
      </c>
      <c r="W18" s="170"/>
      <c r="X18" s="171"/>
      <c r="Y18" s="172"/>
      <c r="Z18" s="171"/>
      <c r="AA18" s="172"/>
      <c r="AB18" s="172"/>
      <c r="AC18" s="170"/>
      <c r="AD18" s="170"/>
      <c r="AE18" s="170"/>
      <c r="AF18" s="170"/>
    </row>
    <row r="19" spans="1:32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3"/>
      <c r="R19" s="363"/>
      <c r="S19" s="363"/>
      <c r="T19" s="363"/>
      <c r="U19" s="194">
        <f>STDEV(D$2:D19)*SQRT(252)</f>
        <v>0.34281735693264087</v>
      </c>
      <c r="V19" s="194">
        <f>STDEV(L$2:L19)*SQRT(252)</f>
        <v>0.42023205119752755</v>
      </c>
      <c r="W19" s="170"/>
      <c r="X19" s="171"/>
      <c r="Y19" s="172"/>
      <c r="Z19" s="171"/>
      <c r="AA19" s="172"/>
      <c r="AB19" s="172"/>
      <c r="AC19" s="170"/>
      <c r="AD19" s="170"/>
      <c r="AE19" s="170"/>
      <c r="AF19" s="170"/>
    </row>
    <row r="20" spans="1:32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3"/>
      <c r="R20" s="363"/>
      <c r="S20" s="363"/>
      <c r="T20" s="363"/>
      <c r="U20" s="194">
        <f>STDEV(D$2:D20)*SQRT(252)</f>
        <v>0.33414073790213511</v>
      </c>
      <c r="V20" s="194">
        <f>STDEV(L$2:L20)*SQRT(252)</f>
        <v>0.40776589668846686</v>
      </c>
      <c r="W20" s="170"/>
      <c r="X20" s="171"/>
      <c r="Y20" s="172"/>
      <c r="Z20" s="171"/>
      <c r="AA20" s="172"/>
      <c r="AB20" s="172"/>
      <c r="AC20" s="170"/>
      <c r="AD20" s="170"/>
      <c r="AE20" s="170"/>
      <c r="AF20" s="170"/>
    </row>
    <row r="21" spans="1:32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2"/>
      <c r="R21" s="362"/>
      <c r="S21" s="362"/>
      <c r="T21" s="362"/>
      <c r="U21" s="193">
        <f>STDEV(D$2:D21)*SQRT(252)</f>
        <v>0.3247303591191491</v>
      </c>
      <c r="V21" s="193">
        <f>STDEV(L$2:L21)*SQRT(252)</f>
        <v>0.39882009643497413</v>
      </c>
      <c r="W21" s="170"/>
      <c r="X21" s="171"/>
      <c r="Y21" s="172"/>
      <c r="Z21" s="171"/>
      <c r="AA21" s="172"/>
      <c r="AB21" s="172"/>
      <c r="AC21" s="170"/>
      <c r="AD21" s="170"/>
      <c r="AE21" s="170"/>
      <c r="AF21" s="170"/>
    </row>
    <row r="22" spans="1:32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2"/>
      <c r="R22" s="362"/>
      <c r="S22" s="362"/>
      <c r="T22" s="362"/>
      <c r="U22" s="193">
        <f>STDEV(D$2:D22)*SQRT(252)</f>
        <v>0.32145355759875488</v>
      </c>
      <c r="V22" s="193">
        <f>STDEV(L$2:L22)*SQRT(252)</f>
        <v>0.38986525703766828</v>
      </c>
      <c r="W22" s="170"/>
      <c r="X22" s="171"/>
      <c r="Y22" s="172"/>
      <c r="Z22" s="171"/>
      <c r="AA22" s="172"/>
      <c r="AB22" s="172"/>
      <c r="AC22" s="170"/>
      <c r="AD22" s="170"/>
      <c r="AE22" s="170"/>
      <c r="AF22" s="170"/>
    </row>
    <row r="23" spans="1:32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2"/>
      <c r="R23" s="362"/>
      <c r="S23" s="362"/>
      <c r="T23" s="362"/>
      <c r="U23" s="193">
        <f>STDEV(D$2:D23)*SQRT(252)</f>
        <v>0.31586031332458192</v>
      </c>
      <c r="V23" s="193">
        <f>STDEV(L$2:L23)*SQRT(252)</f>
        <v>0.38411926521956707</v>
      </c>
      <c r="W23" s="170"/>
      <c r="X23" s="171"/>
      <c r="Y23" s="172"/>
      <c r="Z23" s="171"/>
      <c r="AA23" s="172"/>
      <c r="AB23" s="172"/>
      <c r="AC23" s="170"/>
      <c r="AD23" s="170"/>
      <c r="AE23" s="170"/>
      <c r="AF23" s="170"/>
    </row>
    <row r="24" spans="1:32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2"/>
      <c r="R24" s="362"/>
      <c r="S24" s="362"/>
      <c r="T24" s="362"/>
      <c r="U24" s="193">
        <f>STDEV(D$2:D24)*SQRT(252)</f>
        <v>0.30824938276419228</v>
      </c>
      <c r="V24" s="193">
        <f>STDEV(L$2:L24)*SQRT(252)</f>
        <v>0.37503116894241934</v>
      </c>
      <c r="W24" s="170"/>
      <c r="X24" s="171"/>
      <c r="Y24" s="172"/>
      <c r="Z24" s="171"/>
      <c r="AA24" s="172"/>
      <c r="AB24" s="172"/>
      <c r="AC24" s="170"/>
      <c r="AD24" s="170"/>
      <c r="AE24" s="170"/>
      <c r="AF24" s="170"/>
    </row>
    <row r="25" spans="1:32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2"/>
      <c r="R25" s="362"/>
      <c r="S25" s="362"/>
      <c r="T25" s="362"/>
      <c r="U25" s="193">
        <f>STDEV(D$2:D25)*SQRT(252)</f>
        <v>0.30462094080099172</v>
      </c>
      <c r="V25" s="193">
        <f>STDEV(L$2:L25)*SQRT(252)</f>
        <v>0.37697940519041084</v>
      </c>
      <c r="W25" s="170"/>
      <c r="X25" s="171"/>
      <c r="Y25" s="172"/>
      <c r="Z25" s="171"/>
      <c r="AA25" s="172"/>
      <c r="AB25" s="172"/>
      <c r="AC25" s="170"/>
      <c r="AD25" s="170"/>
      <c r="AE25" s="170"/>
      <c r="AF25" s="170"/>
    </row>
    <row r="26" spans="1:32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3"/>
      <c r="R26" s="363"/>
      <c r="S26" s="363"/>
      <c r="T26" s="363"/>
      <c r="U26" s="194">
        <f>STDEV(D$2:D26)*SQRT(252)</f>
        <v>0.29890210628506431</v>
      </c>
      <c r="V26" s="194">
        <f>STDEV(L$2:L26)*SQRT(252)</f>
        <v>0.36977509623053162</v>
      </c>
      <c r="W26" s="170"/>
      <c r="X26" s="171"/>
      <c r="Y26" s="172"/>
      <c r="Z26" s="171"/>
      <c r="AA26" s="172"/>
      <c r="AB26" s="172"/>
      <c r="AC26" s="170"/>
      <c r="AD26" s="170"/>
      <c r="AE26" s="170"/>
      <c r="AF26" s="170"/>
    </row>
    <row r="27" spans="1:32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3"/>
      <c r="R27" s="363"/>
      <c r="S27" s="363"/>
      <c r="T27" s="363"/>
      <c r="U27" s="194">
        <f>STDEV(D$2:D27)*SQRT(252)</f>
        <v>0.29423063039577757</v>
      </c>
      <c r="V27" s="194">
        <f>STDEV(L$2:L27)*SQRT(252)</f>
        <v>0.36891081336097858</v>
      </c>
      <c r="W27" s="170"/>
      <c r="X27" s="171"/>
      <c r="Y27" s="172"/>
      <c r="Z27" s="171"/>
      <c r="AA27" s="172"/>
      <c r="AB27" s="172"/>
      <c r="AC27" s="170"/>
      <c r="AD27" s="170"/>
      <c r="AE27" s="170"/>
      <c r="AF27" s="170"/>
    </row>
    <row r="28" spans="1:32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3"/>
      <c r="R28" s="363"/>
      <c r="S28" s="363"/>
      <c r="T28" s="363"/>
      <c r="U28" s="194">
        <f>STDEV(D$2:D28)*SQRT(252)</f>
        <v>0.288300857286579</v>
      </c>
      <c r="V28" s="194">
        <f>STDEV(L$2:L28)*SQRT(252)</f>
        <v>0.36576166417456935</v>
      </c>
      <c r="W28" s="171"/>
      <c r="X28" s="172"/>
      <c r="Y28" s="172"/>
      <c r="Z28" s="170"/>
      <c r="AA28" s="170"/>
      <c r="AB28" s="170"/>
      <c r="AC28" s="170"/>
    </row>
    <row r="29" spans="1:32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3"/>
      <c r="R29" s="363"/>
      <c r="S29" s="363"/>
      <c r="T29" s="363"/>
      <c r="U29" s="194">
        <f>STDEV(D$2:D29)*SQRT(252)</f>
        <v>0.28270501442194107</v>
      </c>
      <c r="V29" s="194">
        <f>STDEV(L$2:L29)*SQRT(252)</f>
        <v>0.35959656379312804</v>
      </c>
      <c r="W29" s="171"/>
      <c r="X29" s="172"/>
      <c r="Y29" s="172"/>
      <c r="Z29" s="170"/>
      <c r="AA29" s="170"/>
      <c r="AB29" s="170"/>
      <c r="AC29" s="170"/>
    </row>
    <row r="30" spans="1:32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3"/>
      <c r="R30" s="363"/>
      <c r="S30" s="363"/>
      <c r="T30" s="363"/>
      <c r="U30" s="194">
        <f>STDEV(D$2:D30)*SQRT(252)</f>
        <v>0.27752195461786261</v>
      </c>
      <c r="V30" s="194">
        <f>STDEV(L$2:L30)*SQRT(252)</f>
        <v>0.35323644241397795</v>
      </c>
      <c r="W30" s="171"/>
      <c r="X30" s="172"/>
      <c r="Y30" s="172"/>
      <c r="Z30" s="170"/>
      <c r="AA30" s="170"/>
      <c r="AB30" s="170"/>
      <c r="AC30" s="170"/>
    </row>
    <row r="31" spans="1:32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2"/>
      <c r="R31" s="362"/>
      <c r="S31" s="362"/>
      <c r="T31" s="362"/>
      <c r="U31" s="193">
        <f>STDEV(D$2:D31)*SQRT(252)</f>
        <v>0.28067725027853285</v>
      </c>
      <c r="V31" s="193">
        <f>STDEV(L$2:L31)*SQRT(252)</f>
        <v>0.36074758156117998</v>
      </c>
      <c r="W31" s="171"/>
      <c r="X31" s="172"/>
      <c r="Y31" s="172"/>
      <c r="Z31" s="170"/>
      <c r="AA31" s="170"/>
      <c r="AB31" s="170"/>
      <c r="AC31" s="170"/>
    </row>
    <row r="32" spans="1:32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2"/>
      <c r="R32" s="362"/>
      <c r="S32" s="362"/>
      <c r="T32" s="362"/>
      <c r="U32" s="193">
        <f>STDEV(D$2:D32)*SQRT(252)</f>
        <v>0.27616064910345123</v>
      </c>
      <c r="V32" s="193">
        <f>STDEV(L$2:L32)*SQRT(252)</f>
        <v>0.35703191736213136</v>
      </c>
      <c r="W32" s="171"/>
      <c r="X32" s="172"/>
      <c r="Y32" s="172"/>
      <c r="Z32" s="170"/>
      <c r="AA32" s="170"/>
      <c r="AB32" s="170"/>
      <c r="AC32" s="170"/>
    </row>
    <row r="33" spans="1:29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2"/>
      <c r="R33" s="362"/>
      <c r="S33" s="362"/>
      <c r="T33" s="362"/>
      <c r="U33" s="193">
        <f>STDEV(D$2:D33)*SQRT(252)</f>
        <v>0.27904525871697899</v>
      </c>
      <c r="V33" s="193">
        <f>STDEV(L$2:L33)*SQRT(252)</f>
        <v>0.36241608593546876</v>
      </c>
      <c r="W33" s="171"/>
      <c r="X33" s="172"/>
      <c r="Y33" s="172"/>
      <c r="Z33" s="170"/>
      <c r="AA33" s="170"/>
      <c r="AB33" s="170"/>
      <c r="AC33" s="170"/>
    </row>
    <row r="34" spans="1:29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2"/>
      <c r="R34" s="362"/>
      <c r="S34" s="362"/>
      <c r="T34" s="362"/>
      <c r="U34" s="193">
        <f>STDEV(D$2:D34)*SQRT(252)</f>
        <v>0.27483074679675301</v>
      </c>
      <c r="V34" s="193">
        <f>STDEV(L$2:L34)*SQRT(252)</f>
        <v>0.35707118458821713</v>
      </c>
    </row>
    <row r="35" spans="1:29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2"/>
      <c r="R35" s="362"/>
      <c r="S35" s="362"/>
      <c r="T35" s="362"/>
      <c r="U35" s="193">
        <f>STDEV(D$2:D35)*SQRT(252)</f>
        <v>0.27452334333609368</v>
      </c>
      <c r="V35" s="193">
        <f>STDEV(L$2:L35)*SQRT(252)</f>
        <v>0.37502060427916972</v>
      </c>
    </row>
    <row r="36" spans="1:29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3"/>
      <c r="R36" s="363"/>
      <c r="S36" s="363"/>
      <c r="T36" s="363"/>
      <c r="U36" s="194">
        <f>STDEV(D$2:D36)*SQRT(252)</f>
        <v>0.27597887919090974</v>
      </c>
      <c r="V36" s="194">
        <f>STDEV(L$2:L36)*SQRT(252)</f>
        <v>0.38219304301343621</v>
      </c>
    </row>
    <row r="37" spans="1:29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3"/>
      <c r="R37" s="363"/>
      <c r="S37" s="363"/>
      <c r="T37" s="363"/>
      <c r="U37" s="194">
        <f>STDEV(D$2:D37)*SQRT(252)</f>
        <v>0.27194715501453054</v>
      </c>
      <c r="V37" s="194">
        <f>STDEV(L$2:L37)*SQRT(252)</f>
        <v>0.37670306697854899</v>
      </c>
    </row>
    <row r="38" spans="1:29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3"/>
      <c r="R38" s="363"/>
      <c r="S38" s="363"/>
      <c r="T38" s="363"/>
      <c r="U38" s="194">
        <f>STDEV(D$2:D38)*SQRT(252)</f>
        <v>0.26923649970087526</v>
      </c>
      <c r="V38" s="194">
        <f>STDEV(L$2:L38)*SQRT(252)</f>
        <v>0.37168118749449619</v>
      </c>
    </row>
    <row r="39" spans="1:29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3"/>
      <c r="R39" s="363"/>
      <c r="S39" s="363"/>
      <c r="T39" s="363"/>
      <c r="U39" s="194">
        <f>STDEV(D$2:D39)*SQRT(252)</f>
        <v>0.26678199068533232</v>
      </c>
      <c r="V39" s="194">
        <f>STDEV(L$2:L39)*SQRT(252)</f>
        <v>0.36708606132795213</v>
      </c>
    </row>
    <row r="40" spans="1:29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3"/>
      <c r="R40" s="363"/>
      <c r="S40" s="363"/>
      <c r="T40" s="363"/>
      <c r="U40" s="194">
        <f>STDEV(D$2:D40)*SQRT(252)</f>
        <v>0.26319098013674441</v>
      </c>
      <c r="V40" s="194">
        <f>STDEV(L$2:L40)*SQRT(252)</f>
        <v>0.36271772022566956</v>
      </c>
    </row>
    <row r="41" spans="1:29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2"/>
      <c r="R41" s="362"/>
      <c r="S41" s="362"/>
      <c r="T41" s="362"/>
      <c r="U41" s="193">
        <f>STDEV(D$2:D41)*SQRT(252)</f>
        <v>0.25976838750277326</v>
      </c>
      <c r="V41" s="193">
        <f>STDEV(L$2:L41)*SQRT(252)</f>
        <v>0.35850362464103236</v>
      </c>
    </row>
    <row r="42" spans="1:29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2"/>
      <c r="R42" s="362"/>
      <c r="S42" s="362"/>
      <c r="T42" s="362"/>
      <c r="U42" s="193">
        <f>STDEV(D$2:D42)*SQRT(252)</f>
        <v>0.2568435001245859</v>
      </c>
      <c r="V42" s="193">
        <f>STDEV(L$2:L42)*SQRT(252)</f>
        <v>0.35400225993009587</v>
      </c>
    </row>
    <row r="43" spans="1:29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2"/>
      <c r="R43" s="362"/>
      <c r="S43" s="362"/>
      <c r="T43" s="362"/>
      <c r="U43" s="193">
        <f>STDEV(D$2:D43)*SQRT(252)</f>
        <v>0.25377333453127793</v>
      </c>
      <c r="V43" s="193">
        <f>STDEV(L$2:L43)*SQRT(252)</f>
        <v>0.35017187352757795</v>
      </c>
    </row>
    <row r="44" spans="1:29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2"/>
      <c r="R44" s="362"/>
      <c r="S44" s="362"/>
      <c r="T44" s="362"/>
      <c r="U44" s="193">
        <f>STDEV(D$2:D44)*SQRT(252)</f>
        <v>0.25371078720500778</v>
      </c>
      <c r="V44" s="193">
        <f>STDEV(L$2:L44)*SQRT(252)</f>
        <v>0.34666743153233776</v>
      </c>
    </row>
    <row r="45" spans="1:29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2"/>
      <c r="R45" s="362"/>
      <c r="S45" s="362"/>
      <c r="T45" s="362"/>
      <c r="U45" s="193">
        <f>STDEV(D$2:D45)*SQRT(252)</f>
        <v>0.25100684114352073</v>
      </c>
      <c r="V45" s="193">
        <f>STDEV(L$2:L45)*SQRT(252)</f>
        <v>0.34273345139982825</v>
      </c>
    </row>
    <row r="46" spans="1:29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3"/>
      <c r="R46" s="363"/>
      <c r="S46" s="363"/>
      <c r="T46" s="363"/>
      <c r="U46" s="194">
        <f>STDEV(D$2:D46)*SQRT(252)</f>
        <v>0.24808092074482793</v>
      </c>
      <c r="V46" s="194">
        <f>STDEV(L$2:L46)*SQRT(252)</f>
        <v>0.33890448472804552</v>
      </c>
    </row>
    <row r="47" spans="1:29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3"/>
      <c r="R47" s="363"/>
      <c r="S47" s="363"/>
      <c r="T47" s="363"/>
      <c r="U47" s="194">
        <f>STDEV(D$2:D47)*SQRT(252)</f>
        <v>0.24525265348900513</v>
      </c>
      <c r="V47" s="194">
        <f>STDEV(L$2:L47)*SQRT(252)</f>
        <v>0.33783134123152347</v>
      </c>
    </row>
    <row r="48" spans="1:29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3"/>
      <c r="R48" s="363"/>
      <c r="S48" s="363"/>
      <c r="T48" s="363"/>
      <c r="U48" s="194">
        <f>STDEV(D$2:D48)*SQRT(252)</f>
        <v>0.24281424638505256</v>
      </c>
      <c r="V48" s="194">
        <f>STDEV(L$2:L48)*SQRT(252)</f>
        <v>0.33709966873657005</v>
      </c>
    </row>
    <row r="49" spans="2:23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3"/>
      <c r="R49" s="363"/>
      <c r="S49" s="363"/>
      <c r="T49" s="363"/>
      <c r="U49" s="194">
        <f>STDEV(D$2:D49)*SQRT(252)</f>
        <v>0.24351413133026822</v>
      </c>
      <c r="V49" s="194">
        <f>STDEV(L$2:L49)*SQRT(252)</f>
        <v>0.33420544036824928</v>
      </c>
    </row>
    <row r="50" spans="2:23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3"/>
      <c r="R50" s="363"/>
      <c r="S50" s="363"/>
      <c r="T50" s="363"/>
      <c r="U50" s="194">
        <f>STDEV(D$2:D50)*SQRT(252)</f>
        <v>0.2423280462112376</v>
      </c>
      <c r="V50" s="194">
        <f>STDEV(L$2:L50)*SQRT(252)</f>
        <v>0.33078274353135961</v>
      </c>
    </row>
    <row r="51" spans="2:23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2"/>
      <c r="R51" s="362"/>
      <c r="S51" s="362"/>
      <c r="T51" s="362"/>
      <c r="U51" s="193">
        <f>STDEV(D$2:D51)*SQRT(252)</f>
        <v>0.23982354896201158</v>
      </c>
      <c r="V51" s="193">
        <f>STDEV(L$2:L51)*SQRT(252)</f>
        <v>0.33116253966336157</v>
      </c>
    </row>
    <row r="52" spans="2:23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2"/>
      <c r="R52" s="362"/>
      <c r="S52" s="362"/>
      <c r="T52" s="362"/>
      <c r="U52" s="193">
        <f>STDEV(D$2:D52)*SQRT(252)</f>
        <v>0.2374229026669446</v>
      </c>
      <c r="V52" s="193">
        <f>STDEV(L$2:L52)*SQRT(252)</f>
        <v>0.32784098915228843</v>
      </c>
    </row>
    <row r="53" spans="2:23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2"/>
      <c r="R53" s="362"/>
      <c r="S53" s="362"/>
      <c r="T53" s="362"/>
      <c r="U53" s="193">
        <f>STDEV(D$2:D53)*SQRT(252)</f>
        <v>0.23656092323249167</v>
      </c>
      <c r="V53" s="193">
        <f>STDEV(L$2:L53)*SQRT(252)</f>
        <v>0.32865868284465172</v>
      </c>
    </row>
    <row r="54" spans="2:23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2"/>
      <c r="R54" s="362"/>
      <c r="S54" s="362"/>
      <c r="T54" s="362"/>
      <c r="U54" s="193">
        <f>STDEV(D$2:D54)*SQRT(252)</f>
        <v>0.23423209631374151</v>
      </c>
      <c r="V54" s="193">
        <f>STDEV(L$2:L54)*SQRT(252)</f>
        <v>0.32641026079746971</v>
      </c>
    </row>
    <row r="55" spans="2:23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2"/>
      <c r="R55" s="362"/>
      <c r="S55" s="362"/>
      <c r="T55" s="362"/>
      <c r="U55" s="193">
        <f>STDEV(D$2:D55)*SQRT(252)</f>
        <v>0.23220468856265722</v>
      </c>
      <c r="V55" s="193">
        <f>STDEV(L$2:L55)*SQRT(252)</f>
        <v>0.32355647040832186</v>
      </c>
    </row>
    <row r="56" spans="2:23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3"/>
      <c r="R56" s="363"/>
      <c r="S56" s="363"/>
      <c r="T56" s="363"/>
      <c r="U56" s="194">
        <f>STDEV(D$2:D56)*SQRT(252)</f>
        <v>0.23145429539624826</v>
      </c>
      <c r="V56" s="194">
        <f>STDEV(L$2:L56)*SQRT(252)</f>
        <v>0.32260027221647702</v>
      </c>
    </row>
    <row r="57" spans="2:23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3"/>
      <c r="R57" s="363"/>
      <c r="S57" s="363"/>
      <c r="T57" s="363"/>
      <c r="U57" s="194">
        <f>STDEV(D$2:D57)*SQRT(252)</f>
        <v>0.22936919812964679</v>
      </c>
      <c r="V57" s="194">
        <f>STDEV(L$2:L57)*SQRT(252)</f>
        <v>0.32122906847311467</v>
      </c>
    </row>
    <row r="58" spans="2:23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3"/>
      <c r="R58" s="363"/>
      <c r="S58" s="363"/>
      <c r="T58" s="363"/>
      <c r="U58" s="194">
        <f>STDEV(D$2:D58)*SQRT(252)</f>
        <v>0.22741079678230972</v>
      </c>
      <c r="V58" s="194">
        <f>STDEV(L$2:L58)*SQRT(252)</f>
        <v>0.31831780697519846</v>
      </c>
    </row>
    <row r="59" spans="2:23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3"/>
      <c r="R59" s="363"/>
      <c r="S59" s="363"/>
      <c r="T59" s="363"/>
      <c r="U59" s="194">
        <f>STDEV(D$2:D59)*SQRT(252)</f>
        <v>0.2253860839795564</v>
      </c>
      <c r="V59" s="194">
        <f>STDEV(L$2:L59)*SQRT(252)</f>
        <v>0.32078118980306136</v>
      </c>
    </row>
    <row r="60" spans="2:23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3"/>
      <c r="R60" s="363"/>
      <c r="S60" s="363"/>
      <c r="T60" s="363"/>
      <c r="U60" s="194">
        <f>STDEV(D$2:D60)*SQRT(252)</f>
        <v>0.22340202899589548</v>
      </c>
      <c r="V60" s="194">
        <f>STDEV(L$2:L60)*SQRT(252)</f>
        <v>0.31795506965896425</v>
      </c>
      <c r="W60" s="229"/>
    </row>
    <row r="61" spans="2:23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2"/>
      <c r="R61" s="362"/>
      <c r="S61" s="362"/>
      <c r="T61" s="362"/>
      <c r="U61" s="193">
        <f>STDEV(D$2:D61)*SQRT(252)</f>
        <v>0.2224096817728117</v>
      </c>
      <c r="V61" s="193">
        <f>STDEV(L$2:L61)*SQRT(252)</f>
        <v>0.31620783635013966</v>
      </c>
    </row>
    <row r="62" spans="2:23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2"/>
      <c r="R62" s="362"/>
      <c r="S62" s="362"/>
      <c r="T62" s="362"/>
      <c r="U62" s="193">
        <f>STDEV(D$2:D62)*SQRT(252)</f>
        <v>0.22054140197015909</v>
      </c>
      <c r="V62" s="193">
        <f>STDEV(L$2:L62)*SQRT(252)</f>
        <v>0.31352177036879675</v>
      </c>
    </row>
    <row r="63" spans="2:23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2"/>
      <c r="R63" s="362"/>
      <c r="S63" s="362"/>
      <c r="T63" s="362"/>
      <c r="U63" s="193">
        <f>STDEV(D$2:D63)*SQRT(252)</f>
        <v>0.21879001839109452</v>
      </c>
      <c r="V63" s="193">
        <f>STDEV(L$2:L63)*SQRT(252)</f>
        <v>0.31221077177668255</v>
      </c>
    </row>
    <row r="64" spans="2:23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2"/>
      <c r="R64" s="362"/>
      <c r="S64" s="362"/>
      <c r="T64" s="362"/>
      <c r="U64" s="193">
        <f>STDEV(D$2:D64)*SQRT(252)</f>
        <v>0.21878322617502383</v>
      </c>
      <c r="V64" s="193">
        <f>STDEV(L$2:L64)*SQRT(252)</f>
        <v>0.311389828072407</v>
      </c>
    </row>
    <row r="65" spans="2:22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2"/>
      <c r="R65" s="362"/>
      <c r="S65" s="362"/>
      <c r="T65" s="362"/>
      <c r="U65" s="193">
        <f>STDEV(D$2:D65)*SQRT(252)</f>
        <v>0.21809630494176296</v>
      </c>
      <c r="V65" s="193">
        <f>STDEV(L$2:L65)*SQRT(252)</f>
        <v>0.30890912442956392</v>
      </c>
    </row>
    <row r="66" spans="2:22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3"/>
      <c r="R66" s="363"/>
      <c r="S66" s="363"/>
      <c r="T66" s="363"/>
      <c r="U66" s="194">
        <f>STDEV(D$2:D66)*SQRT(252)</f>
        <v>0.2185117014996438</v>
      </c>
      <c r="V66" s="194">
        <f>STDEV(L$2:L66)*SQRT(252)</f>
        <v>0.30942792293284299</v>
      </c>
    </row>
    <row r="67" spans="2:22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3"/>
      <c r="R67" s="363"/>
      <c r="S67" s="363"/>
      <c r="T67" s="363"/>
      <c r="U67" s="194">
        <f>STDEV(D$2:D67)*SQRT(252)</f>
        <v>0.21680795188349017</v>
      </c>
      <c r="V67" s="194">
        <f>STDEV(L$2:L67)*SQRT(252)</f>
        <v>0.30707902780871166</v>
      </c>
    </row>
    <row r="68" spans="2:22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3"/>
      <c r="R68" s="363"/>
      <c r="S68" s="363"/>
      <c r="T68" s="363"/>
      <c r="U68" s="194">
        <f>STDEV(D$2:D68)*SQRT(252)</f>
        <v>0.21752341302178005</v>
      </c>
      <c r="V68" s="194">
        <f>STDEV(L$2:L68)*SQRT(252)</f>
        <v>0.30856663188820815</v>
      </c>
    </row>
    <row r="69" spans="2:22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3"/>
      <c r="R69" s="363"/>
      <c r="S69" s="363"/>
      <c r="T69" s="363"/>
      <c r="U69" s="194">
        <f>STDEV(D$2:D69)*SQRT(252)</f>
        <v>0.21587936448621181</v>
      </c>
      <c r="V69" s="194">
        <f>STDEV(L$2:L69)*SQRT(252)</f>
        <v>0.30643952094821814</v>
      </c>
    </row>
    <row r="70" spans="2:22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3"/>
      <c r="R70" s="363"/>
      <c r="S70" s="363"/>
      <c r="T70" s="363"/>
      <c r="U70" s="194">
        <f>STDEV(D$2:D70)*SQRT(252)</f>
        <v>0.21439176321013317</v>
      </c>
      <c r="V70" s="194">
        <f>STDEV(L$2:L70)*SQRT(252)</f>
        <v>0.30426600271918647</v>
      </c>
    </row>
    <row r="71" spans="2:22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2"/>
      <c r="R71" s="362"/>
      <c r="S71" s="362"/>
      <c r="T71" s="362"/>
      <c r="U71" s="193">
        <f>STDEV(D$2:D71)*SQRT(252)</f>
        <v>0.21282253565490999</v>
      </c>
      <c r="V71" s="193">
        <f>STDEV(L$2:L71)*SQRT(252)</f>
        <v>0.30238621984250691</v>
      </c>
    </row>
    <row r="72" spans="2:22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2"/>
      <c r="R72" s="362"/>
      <c r="S72" s="362"/>
      <c r="T72" s="362"/>
      <c r="U72" s="193">
        <f>STDEV(D$2:D72)*SQRT(252)</f>
        <v>0.21128787806615651</v>
      </c>
      <c r="V72" s="193">
        <f>STDEV(L$2:L72)*SQRT(252)</f>
        <v>0.30126350583982381</v>
      </c>
    </row>
    <row r="73" spans="2:22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2"/>
      <c r="R73" s="362"/>
      <c r="S73" s="362"/>
      <c r="T73" s="362"/>
      <c r="U73" s="193">
        <f>STDEV(D$2:D73)*SQRT(252)</f>
        <v>0.20977338456133537</v>
      </c>
      <c r="V73" s="193">
        <f>STDEV(L$2:L73)*SQRT(252)</f>
        <v>0.29915075312421052</v>
      </c>
    </row>
    <row r="74" spans="2:22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2"/>
      <c r="R74" s="362"/>
      <c r="S74" s="362"/>
      <c r="T74" s="362"/>
      <c r="U74" s="193">
        <f>STDEV(D$2:D74)*SQRT(252)</f>
        <v>0.20829387869007757</v>
      </c>
      <c r="V74" s="193">
        <f>STDEV(L$2:L74)*SQRT(252)</f>
        <v>0.29731455796464418</v>
      </c>
    </row>
    <row r="75" spans="2:22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3"/>
      <c r="R75" s="363"/>
      <c r="S75" s="363"/>
      <c r="T75" s="363"/>
      <c r="U75" s="194">
        <f>STDEV(D$2:D75)*SQRT(252)</f>
        <v>0.20702224585874895</v>
      </c>
      <c r="V75" s="194">
        <f>STDEV(L$2:L75)*SQRT(252)</f>
        <v>0.29562170062555598</v>
      </c>
    </row>
    <row r="76" spans="2:22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3"/>
      <c r="R76" s="363"/>
      <c r="S76" s="363"/>
      <c r="T76" s="363"/>
      <c r="U76" s="194">
        <f>STDEV(D$2:D76)*SQRT(252)</f>
        <v>0.20655260318517649</v>
      </c>
      <c r="V76" s="194">
        <f>STDEV(L$2:L76)*SQRT(252)</f>
        <v>0.29400855496408335</v>
      </c>
    </row>
    <row r="77" spans="2:22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3"/>
      <c r="R77" s="363"/>
      <c r="S77" s="363"/>
      <c r="T77" s="363"/>
      <c r="U77" s="194">
        <f>STDEV(D$2:D77)*SQRT(252)</f>
        <v>0.20615523591080137</v>
      </c>
      <c r="V77" s="194">
        <f>STDEV(L$2:L77)*SQRT(252)</f>
        <v>0.29794414920309426</v>
      </c>
    </row>
    <row r="78" spans="2:22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3"/>
      <c r="R78" s="363"/>
      <c r="S78" s="363"/>
      <c r="T78" s="363"/>
      <c r="U78" s="194">
        <f>STDEV(D$2:D78)*SQRT(252)</f>
        <v>0.20642766070992974</v>
      </c>
      <c r="V78" s="194">
        <f>STDEV(L$2:L78)*SQRT(252)</f>
        <v>0.29712936975574017</v>
      </c>
    </row>
    <row r="79" spans="2:22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3"/>
      <c r="R79" s="363"/>
      <c r="S79" s="363"/>
      <c r="T79" s="363"/>
      <c r="U79" s="194">
        <f>STDEV(D$2:D79)*SQRT(252)</f>
        <v>0.2084813160993948</v>
      </c>
      <c r="V79" s="194">
        <f>STDEV(L$2:L79)*SQRT(252)</f>
        <v>0.29563649002359699</v>
      </c>
    </row>
    <row r="80" spans="2:22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2"/>
      <c r="R80" s="362"/>
      <c r="S80" s="362"/>
      <c r="T80" s="362"/>
      <c r="U80" s="193">
        <f>STDEV(D$2:D80)*SQRT(252)</f>
        <v>0.20750582350249624</v>
      </c>
      <c r="V80" s="193">
        <f>STDEV(L$2:L80)*SQRT(252)</f>
        <v>0.3074916653921197</v>
      </c>
    </row>
    <row r="81" spans="2:22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2"/>
      <c r="R81" s="362"/>
      <c r="S81" s="362"/>
      <c r="T81" s="362"/>
      <c r="U81" s="193">
        <f>STDEV(D$2:D81)*SQRT(252)</f>
        <v>0.20648984597109604</v>
      </c>
      <c r="V81" s="193">
        <f>STDEV(L$2:L81)*SQRT(252)</f>
        <v>0.3057577572819663</v>
      </c>
    </row>
    <row r="82" spans="2:22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2"/>
      <c r="R82" s="362"/>
      <c r="S82" s="362"/>
      <c r="T82" s="362"/>
      <c r="U82" s="193">
        <f>STDEV(D$2:D82)*SQRT(252)</f>
        <v>0.20562012018240991</v>
      </c>
      <c r="V82" s="193">
        <f>STDEV(L$2:L82)*SQRT(252)</f>
        <v>0.30386643217647319</v>
      </c>
    </row>
    <row r="83" spans="2:22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2"/>
      <c r="R83" s="362"/>
      <c r="S83" s="362"/>
      <c r="T83" s="362"/>
      <c r="U83" s="193">
        <f>STDEV(D$2:D83)*SQRT(252)</f>
        <v>0.20437847650239915</v>
      </c>
      <c r="V83" s="193">
        <f>STDEV(L$2:L83)*SQRT(252)</f>
        <v>0.30335650462124281</v>
      </c>
    </row>
    <row r="84" spans="2:22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2"/>
      <c r="R84" s="362"/>
      <c r="S84" s="362"/>
      <c r="T84" s="362"/>
      <c r="U84" s="193">
        <f>STDEV(D$2:D84)*SQRT(252)</f>
        <v>0.20588473038733746</v>
      </c>
      <c r="V84" s="193">
        <f>STDEV(L$2:L84)*SQRT(252)</f>
        <v>0.3052608066855817</v>
      </c>
    </row>
    <row r="85" spans="2:22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3"/>
      <c r="R85" s="363"/>
      <c r="S85" s="363"/>
      <c r="T85" s="363"/>
      <c r="U85" s="194">
        <f>STDEV(D$2:D85)*SQRT(252)</f>
        <v>0.20482646913198044</v>
      </c>
      <c r="V85" s="194">
        <f>STDEV(L$2:L85)*SQRT(252)</f>
        <v>0.30374972032355096</v>
      </c>
    </row>
    <row r="86" spans="2:22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3"/>
      <c r="R86" s="363"/>
      <c r="S86" s="363"/>
      <c r="T86" s="363"/>
      <c r="U86" s="194">
        <f>STDEV(D$2:D86)*SQRT(252)</f>
        <v>0.20447942963510182</v>
      </c>
      <c r="V86" s="194">
        <f>STDEV(L$2:L86)*SQRT(252)</f>
        <v>0.30203167512176549</v>
      </c>
    </row>
    <row r="87" spans="2:22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3"/>
      <c r="R87" s="363"/>
      <c r="S87" s="363"/>
      <c r="T87" s="363"/>
      <c r="U87" s="194">
        <f>STDEV(D$2:D87)*SQRT(252)</f>
        <v>0.20484383238315154</v>
      </c>
      <c r="V87" s="194">
        <f>STDEV(L$2:L87)*SQRT(252)</f>
        <v>0.30170012255410639</v>
      </c>
    </row>
    <row r="88" spans="2:22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3"/>
      <c r="R88" s="363"/>
      <c r="S88" s="363"/>
      <c r="T88" s="363"/>
      <c r="U88" s="194">
        <f>STDEV(D$2:D88)*SQRT(252)</f>
        <v>0.20523864420055984</v>
      </c>
      <c r="V88" s="194">
        <f>STDEV(L$2:L88)*SQRT(252)</f>
        <v>0.30100381031831397</v>
      </c>
    </row>
    <row r="89" spans="2:22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3"/>
      <c r="R89" s="363"/>
      <c r="S89" s="363"/>
      <c r="T89" s="363"/>
      <c r="U89" s="194">
        <f>STDEV(D$2:D89)*SQRT(252)</f>
        <v>0.20621771492919441</v>
      </c>
      <c r="V89" s="194">
        <f>STDEV(L$2:L89)*SQRT(252)</f>
        <v>0.29930992001467371</v>
      </c>
    </row>
    <row r="90" spans="2:22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2"/>
      <c r="R90" s="362"/>
      <c r="S90" s="362"/>
      <c r="T90" s="362"/>
      <c r="U90" s="193">
        <f>STDEV(D$2:D90)*SQRT(252)</f>
        <v>0.20550415563548391</v>
      </c>
      <c r="V90" s="193">
        <f>STDEV(L$2:L90)*SQRT(252)</f>
        <v>0.29920187088435746</v>
      </c>
    </row>
    <row r="91" spans="2:22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2"/>
      <c r="R91" s="362"/>
      <c r="S91" s="362"/>
      <c r="T91" s="362"/>
      <c r="U91" s="193">
        <f>STDEV(D$2:D91)*SQRT(252)</f>
        <v>0.20491645962952909</v>
      </c>
      <c r="V91" s="193">
        <f>STDEV(L$2:L91)*SQRT(252)</f>
        <v>0.29759929719842121</v>
      </c>
    </row>
    <row r="92" spans="2:22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2"/>
      <c r="R92" s="362"/>
      <c r="S92" s="362"/>
      <c r="T92" s="362"/>
      <c r="U92" s="193">
        <f>STDEV(D$2:D92)*SQRT(252)</f>
        <v>0.20486368921422393</v>
      </c>
      <c r="V92" s="193">
        <f>STDEV(L$2:L92)*SQRT(252)</f>
        <v>0.29978352577242878</v>
      </c>
    </row>
    <row r="93" spans="2:22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2"/>
      <c r="R93" s="362"/>
      <c r="S93" s="362"/>
      <c r="T93" s="362"/>
      <c r="U93" s="193">
        <f>STDEV(D$2:D93)*SQRT(252)</f>
        <v>0.20373721805124861</v>
      </c>
      <c r="V93" s="193">
        <f>STDEV(L$2:L93)*SQRT(252)</f>
        <v>0.29815917239051543</v>
      </c>
    </row>
    <row r="94" spans="2:22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3"/>
      <c r="R94" s="363"/>
      <c r="S94" s="363"/>
      <c r="T94" s="363"/>
      <c r="U94" s="194">
        <f>STDEV(D$2:D94)*SQRT(252)</f>
        <v>0.20264285644820698</v>
      </c>
      <c r="V94" s="194">
        <f>STDEV(L$2:L94)*SQRT(252)</f>
        <v>0.29842518034690152</v>
      </c>
    </row>
    <row r="95" spans="2:22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3"/>
      <c r="R95" s="363"/>
      <c r="S95" s="363"/>
      <c r="T95" s="363"/>
      <c r="U95" s="194">
        <f>STDEV(D$2:D95)*SQRT(252)</f>
        <v>0.2023195411541808</v>
      </c>
      <c r="V95" s="194">
        <f>STDEV(L$2:L95)*SQRT(252)</f>
        <v>0.29700566198828871</v>
      </c>
    </row>
    <row r="96" spans="2:22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3"/>
      <c r="R96" s="363"/>
      <c r="S96" s="363"/>
      <c r="T96" s="363"/>
      <c r="U96" s="194">
        <f>STDEV(D$2:D96)*SQRT(252)</f>
        <v>0.20157138397467259</v>
      </c>
      <c r="V96" s="194">
        <f>STDEV(L$2:L96)*SQRT(252)</f>
        <v>0.29803742324397353</v>
      </c>
    </row>
    <row r="97" spans="2:22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2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3"/>
      <c r="R97" s="363"/>
      <c r="S97" s="363"/>
      <c r="T97" s="363"/>
      <c r="U97" s="194">
        <f>STDEV(D$2:D97)*SQRT(252)</f>
        <v>0.20106669704355981</v>
      </c>
      <c r="V97" s="194">
        <f>STDEV(L$2:L97)*SQRT(252)</f>
        <v>0.29691114338787766</v>
      </c>
    </row>
    <row r="98" spans="2:22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2"/>
      <c r="R98" s="362"/>
      <c r="S98" s="362"/>
      <c r="T98" s="362"/>
      <c r="U98" s="193">
        <f>STDEV(D$2:D98)*SQRT(252)</f>
        <v>0.20149367115092381</v>
      </c>
      <c r="V98" s="193">
        <f>STDEV(L$2:L98)*SQRT(252)</f>
        <v>0.29579926006722401</v>
      </c>
    </row>
    <row r="99" spans="2:22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2"/>
      <c r="R99" s="362"/>
      <c r="S99" s="362"/>
      <c r="T99" s="362"/>
      <c r="U99" s="193">
        <f>STDEV(D$2:D99)*SQRT(252)</f>
        <v>0.20047839614181759</v>
      </c>
      <c r="V99" s="193">
        <f>STDEV(L$2:L99)*SQRT(252)</f>
        <v>0.29456352660323443</v>
      </c>
    </row>
    <row r="100" spans="2:22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2"/>
      <c r="R100" s="362"/>
      <c r="S100" s="362"/>
      <c r="T100" s="362"/>
      <c r="U100" s="193">
        <f>STDEV(D$2:D100)*SQRT(252)</f>
        <v>0.20049006957671658</v>
      </c>
      <c r="V100" s="193">
        <f>STDEV(L$2:L100)*SQRT(252)</f>
        <v>0.30696087260477756</v>
      </c>
    </row>
    <row r="101" spans="2:22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2"/>
      <c r="R101" s="362"/>
      <c r="S101" s="362"/>
      <c r="T101" s="362"/>
      <c r="U101" s="193">
        <f>STDEV(D$2:D101)*SQRT(252)</f>
        <v>0.20287568849216503</v>
      </c>
      <c r="V101" s="193">
        <f>STDEV(L$2:L101)*SQRT(252)</f>
        <v>0.3100263800011836</v>
      </c>
    </row>
    <row r="102" spans="2:22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2"/>
      <c r="R102" s="362"/>
      <c r="S102" s="362"/>
      <c r="T102" s="362"/>
      <c r="U102" s="193">
        <f>STDEV(D$2:D102)*SQRT(252)</f>
        <v>0.20248720457618641</v>
      </c>
      <c r="V102" s="193">
        <f>STDEV(L$2:L102)*SQRT(252)</f>
        <v>0.30926714125463156</v>
      </c>
    </row>
    <row r="103" spans="2:22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3"/>
      <c r="R103" s="363"/>
      <c r="S103" s="363"/>
      <c r="T103" s="363"/>
      <c r="U103" s="194">
        <f>STDEV(D$2:D103)*SQRT(252)</f>
        <v>0.20148947946934948</v>
      </c>
      <c r="V103" s="194">
        <f>STDEV(L$2:L103)*SQRT(252)</f>
        <v>0.31519307674971891</v>
      </c>
    </row>
    <row r="104" spans="2:22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3"/>
      <c r="R104" s="363"/>
      <c r="S104" s="363"/>
      <c r="T104" s="363"/>
      <c r="U104" s="194">
        <f>STDEV(D$2:D104)*SQRT(252)</f>
        <v>0.20094495344626548</v>
      </c>
      <c r="V104" s="194">
        <f>STDEV(L$2:L104)*SQRT(252)</f>
        <v>0.31518540993187888</v>
      </c>
    </row>
    <row r="105" spans="2:22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3"/>
      <c r="R105" s="363"/>
      <c r="S105" s="363"/>
      <c r="T105" s="363"/>
      <c r="U105" s="194">
        <f>STDEV(D$2:D105)*SQRT(252)</f>
        <v>0.20352342454405692</v>
      </c>
      <c r="V105" s="194">
        <f>STDEV(L$2:L105)*SQRT(252)</f>
        <v>0.32174542830097441</v>
      </c>
    </row>
    <row r="106" spans="2:22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3"/>
      <c r="R106" s="363"/>
      <c r="S106" s="363"/>
      <c r="T106" s="363"/>
      <c r="U106" s="194">
        <f>STDEV(D$2:D106)*SQRT(252)</f>
        <v>0.20438733546247476</v>
      </c>
      <c r="V106" s="194">
        <f>STDEV(L$2:L106)*SQRT(252)</f>
        <v>0.32453820781135018</v>
      </c>
    </row>
    <row r="107" spans="2:22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3"/>
      <c r="R107" s="363"/>
      <c r="S107" s="363"/>
      <c r="T107" s="363"/>
      <c r="U107" s="194">
        <f>STDEV(D$2:D107)*SQRT(252)</f>
        <v>0.20594332584152428</v>
      </c>
      <c r="V107" s="194">
        <f>STDEV(L$2:L107)*SQRT(252)</f>
        <v>0.33758588878684614</v>
      </c>
    </row>
    <row r="108" spans="2:22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2"/>
      <c r="R108" s="362"/>
      <c r="S108" s="362"/>
      <c r="T108" s="362"/>
      <c r="U108" s="193">
        <f>STDEV(D$2:D108)*SQRT(252)</f>
        <v>0.20497353903003479</v>
      </c>
      <c r="V108" s="193">
        <f>STDEV(L$2:L108)*SQRT(252)</f>
        <v>0.33863790038958375</v>
      </c>
    </row>
    <row r="109" spans="2:22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2"/>
      <c r="R109" s="362"/>
      <c r="S109" s="362"/>
      <c r="T109" s="362"/>
      <c r="U109" s="193">
        <f>STDEV(D$2:D109)*SQRT(252)</f>
        <v>0.20466775158586656</v>
      </c>
      <c r="V109" s="193">
        <f>STDEV(L$2:L109)*SQRT(252)</f>
        <v>0.33723365750596535</v>
      </c>
    </row>
    <row r="110" spans="2:22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2"/>
      <c r="R110" s="362"/>
      <c r="S110" s="362"/>
      <c r="T110" s="362"/>
      <c r="U110" s="193">
        <f>STDEV(D$2:D110)*SQRT(252)</f>
        <v>0.20393347244728127</v>
      </c>
      <c r="V110" s="193">
        <f>STDEV(L$2:L110)*SQRT(252)</f>
        <v>0.35256157198523613</v>
      </c>
    </row>
    <row r="111" spans="2:22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2"/>
      <c r="R111" s="362"/>
      <c r="S111" s="362"/>
      <c r="T111" s="362"/>
      <c r="U111" s="193">
        <f>STDEV(D$2:D111)*SQRT(252)</f>
        <v>0.20555239783673285</v>
      </c>
      <c r="V111" s="193">
        <f>STDEV(L$2:L111)*SQRT(252)</f>
        <v>0.35267737853182896</v>
      </c>
    </row>
    <row r="112" spans="2:22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3"/>
      <c r="R112" s="363"/>
      <c r="S112" s="363"/>
      <c r="T112" s="363"/>
      <c r="U112" s="194">
        <f>STDEV(D$2:D112)*SQRT(252)</f>
        <v>0.2058342089719612</v>
      </c>
      <c r="V112" s="194">
        <f>STDEV(L$2:L112)*SQRT(252)</f>
        <v>0.36554774877731538</v>
      </c>
    </row>
    <row r="113" spans="2:22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3"/>
      <c r="R113" s="363"/>
      <c r="S113" s="363"/>
      <c r="T113" s="363"/>
      <c r="U113" s="194">
        <f>STDEV(D$2:D113)*SQRT(252)</f>
        <v>0.20615429037873539</v>
      </c>
      <c r="V113" s="194">
        <f>STDEV(L$2:L113)*SQRT(252)</f>
        <v>0.36652123813825849</v>
      </c>
    </row>
    <row r="114" spans="2:22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3"/>
      <c r="R114" s="363"/>
      <c r="S114" s="363"/>
      <c r="T114" s="363"/>
      <c r="U114" s="194">
        <f>STDEV(D$2:D114)*SQRT(252)</f>
        <v>0.20577679311518093</v>
      </c>
      <c r="V114" s="194">
        <f>STDEV(L$2:L114)*SQRT(252)</f>
        <v>0.36580201811385399</v>
      </c>
    </row>
    <row r="115" spans="2:22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3"/>
      <c r="R115" s="363"/>
      <c r="S115" s="363"/>
      <c r="T115" s="363"/>
      <c r="U115" s="194">
        <f>STDEV(D$2:D115)*SQRT(252)</f>
        <v>0.20508094349641362</v>
      </c>
      <c r="V115" s="194">
        <f>STDEV(L$2:L115)*SQRT(252)</f>
        <v>0.36582687593251006</v>
      </c>
    </row>
    <row r="116" spans="2:22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3"/>
      <c r="R116" s="363"/>
      <c r="S116" s="363"/>
      <c r="T116" s="363"/>
      <c r="U116" s="194">
        <f>STDEV(D$2:D116)*SQRT(252)</f>
        <v>0.2076899725605586</v>
      </c>
      <c r="V116" s="194">
        <f>STDEV(L$2:L116)*SQRT(252)</f>
        <v>0.37665623164224904</v>
      </c>
    </row>
    <row r="117" spans="2:22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4"/>
      <c r="R117" s="364"/>
      <c r="S117" s="364"/>
      <c r="T117" s="364"/>
      <c r="U117" s="272">
        <f>STDEV(D$2:D117)*SQRT(252)</f>
        <v>0.20677720896061949</v>
      </c>
      <c r="V117" s="272">
        <f>STDEV(L$2:L117)*SQRT(252)</f>
        <v>0.37500277790793834</v>
      </c>
    </row>
    <row r="118" spans="2:22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4"/>
      <c r="R118" s="364"/>
      <c r="S118" s="364"/>
      <c r="T118" s="364"/>
      <c r="U118" s="272">
        <f>STDEV(D$2:D118)*SQRT(252)</f>
        <v>0.20760234411553996</v>
      </c>
      <c r="V118" s="272">
        <f>STDEV(L$2:L118)*SQRT(252)</f>
        <v>0.37987177172236325</v>
      </c>
    </row>
    <row r="119" spans="2:22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4"/>
      <c r="R119" s="364"/>
      <c r="S119" s="364"/>
      <c r="T119" s="364"/>
      <c r="U119" s="272">
        <f>STDEV(D$2:D119)*SQRT(252)</f>
        <v>0.20687869960829744</v>
      </c>
      <c r="V119" s="272">
        <f>STDEV(L$2:L119)*SQRT(252)</f>
        <v>0.38596402182857842</v>
      </c>
    </row>
    <row r="120" spans="2:22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4"/>
      <c r="R120" s="364"/>
      <c r="S120" s="364"/>
      <c r="T120" s="364"/>
      <c r="U120" s="272">
        <f>STDEV(D$2:D120)*SQRT(252)</f>
        <v>0.20601897567851155</v>
      </c>
      <c r="V120" s="272">
        <f>STDEV(L$2:L120)*SQRT(252)</f>
        <v>0.38442983265447928</v>
      </c>
    </row>
    <row r="121" spans="2:22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4"/>
      <c r="R121" s="364"/>
      <c r="S121" s="364"/>
      <c r="T121" s="364"/>
      <c r="U121" s="272">
        <f>STDEV(D$2:D121)*SQRT(252)</f>
        <v>0.20677147424628983</v>
      </c>
      <c r="V121" s="272">
        <f>STDEV(L$2:L121)*SQRT(252)</f>
        <v>0.38965360022711565</v>
      </c>
    </row>
    <row r="122" spans="2:22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3"/>
      <c r="R122" s="363"/>
      <c r="S122" s="363"/>
      <c r="T122" s="363"/>
      <c r="U122" s="194">
        <f>STDEV(D$2:D122)*SQRT(252)</f>
        <v>0.20679867923754305</v>
      </c>
      <c r="V122" s="194">
        <f>STDEV(L$2:L122)*SQRT(252)</f>
        <v>0.39455956732672759</v>
      </c>
    </row>
    <row r="123" spans="2:22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3"/>
      <c r="R123" s="363"/>
      <c r="S123" s="363"/>
      <c r="T123" s="363"/>
      <c r="U123" s="194">
        <f>STDEV(D$2:D123)*SQRT(252)</f>
        <v>0.20593567657799225</v>
      </c>
      <c r="V123" s="194">
        <f>STDEV(L$2:L123)*SQRT(252)</f>
        <v>0.39391134458203264</v>
      </c>
    </row>
    <row r="124" spans="2:22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3"/>
      <c r="R124" s="363"/>
      <c r="S124" s="363"/>
      <c r="T124" s="363"/>
      <c r="U124" s="194">
        <f>STDEV(D$2:D124)*SQRT(252)</f>
        <v>0.20508595535618429</v>
      </c>
      <c r="V124" s="194">
        <f>STDEV(L$2:L124)*SQRT(252)</f>
        <v>0.39255054022656277</v>
      </c>
    </row>
    <row r="125" spans="2:22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3"/>
      <c r="R125" s="363"/>
      <c r="S125" s="363"/>
      <c r="T125" s="363"/>
      <c r="U125" s="194">
        <f>STDEV(D$2:D125)*SQRT(252)</f>
        <v>0.20488816456150158</v>
      </c>
      <c r="V125" s="194">
        <f>STDEV(L$2:L125)*SQRT(252)</f>
        <v>0.39188934391979374</v>
      </c>
    </row>
    <row r="126" spans="2:22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3"/>
      <c r="R126" s="363"/>
      <c r="S126" s="363"/>
      <c r="T126" s="363"/>
      <c r="U126" s="194">
        <f>STDEV(D$2:D126)*SQRT(252)</f>
        <v>0.20614925630726783</v>
      </c>
      <c r="V126" s="194">
        <f>STDEV(L$2:L126)*SQRT(252)</f>
        <v>0.39280034902438915</v>
      </c>
    </row>
    <row r="127" spans="2:22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4"/>
      <c r="R127" s="364"/>
      <c r="S127" s="364"/>
      <c r="T127" s="364"/>
      <c r="U127" s="272">
        <f>STDEV(D$2:D127)*SQRT(252)</f>
        <v>0.2067973574201509</v>
      </c>
      <c r="V127" s="272">
        <f>STDEV(L$2:L127)*SQRT(252)</f>
        <v>0.39373317711022293</v>
      </c>
    </row>
    <row r="128" spans="2:22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4"/>
      <c r="R128" s="364"/>
      <c r="S128" s="364"/>
      <c r="T128" s="364"/>
      <c r="U128" s="272">
        <f>STDEV(D$2:D128)*SQRT(252)</f>
        <v>0.20740391827467</v>
      </c>
      <c r="V128" s="272">
        <f>STDEV(L$2:L128)*SQRT(252)</f>
        <v>0.39391671411506929</v>
      </c>
    </row>
    <row r="129" spans="1:22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4"/>
      <c r="R129" s="364"/>
      <c r="S129" s="364"/>
      <c r="T129" s="364"/>
      <c r="U129" s="272">
        <f>STDEV(D$2:D129)*SQRT(252)</f>
        <v>0.20665833739123632</v>
      </c>
      <c r="V129" s="272">
        <f>STDEV(L$2:L129)*SQRT(252)</f>
        <v>0.39434419152440775</v>
      </c>
    </row>
    <row r="130" spans="1:22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4"/>
      <c r="R130" s="364"/>
      <c r="S130" s="364"/>
      <c r="T130" s="364"/>
      <c r="U130" s="272">
        <f>STDEV(D$2:D130)*SQRT(252)</f>
        <v>0.20584491170892685</v>
      </c>
      <c r="V130" s="272">
        <f>STDEV(L$2:L130)*SQRT(252)</f>
        <v>0.39378743351445816</v>
      </c>
    </row>
    <row r="131" spans="1:22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3"/>
      <c r="R131" s="363"/>
      <c r="S131" s="363"/>
      <c r="T131" s="363"/>
      <c r="U131" s="194">
        <f>STDEV(D$2:D131)*SQRT(252)</f>
        <v>0.20612093442208271</v>
      </c>
      <c r="V131" s="194">
        <f>STDEV(L$2:L131)*SQRT(252)</f>
        <v>0.39971891584326358</v>
      </c>
    </row>
    <row r="132" spans="1:22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3"/>
      <c r="R132" s="363"/>
      <c r="S132" s="363"/>
      <c r="T132" s="363"/>
      <c r="U132" s="194">
        <f>STDEV(D$2:D132)*SQRT(252)</f>
        <v>0.20599200020691141</v>
      </c>
      <c r="V132" s="194">
        <f>STDEV(L$2:L132)*SQRT(252)</f>
        <v>0.40132200578539856</v>
      </c>
    </row>
    <row r="133" spans="1:22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3"/>
      <c r="R133" s="363"/>
      <c r="S133" s="363"/>
      <c r="T133" s="363"/>
      <c r="U133" s="194">
        <f>STDEV(D$2:D133)*SQRT(252)</f>
        <v>0.2053176523633603</v>
      </c>
      <c r="V133" s="194">
        <f>STDEV(L$2:L133)*SQRT(252)</f>
        <v>0.40056518042041067</v>
      </c>
    </row>
    <row r="134" spans="1:22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3"/>
      <c r="R134" s="363"/>
      <c r="S134" s="363"/>
      <c r="T134" s="363"/>
      <c r="U134" s="194">
        <f>STDEV(D$2:D134)*SQRT(252)</f>
        <v>0.2051944315202551</v>
      </c>
      <c r="V134" s="194">
        <f>STDEV(L$2:L134)*SQRT(252)</f>
        <v>0.399347738080158</v>
      </c>
    </row>
    <row r="135" spans="1:22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3"/>
      <c r="R135" s="363"/>
      <c r="S135" s="363"/>
      <c r="T135" s="363"/>
      <c r="U135" s="194">
        <f>STDEV(D$2:D135)*SQRT(252)</f>
        <v>0.20442465292014791</v>
      </c>
      <c r="V135" s="194">
        <f>STDEV(L$2:L135)*SQRT(252)</f>
        <v>0.40040715107254371</v>
      </c>
    </row>
    <row r="136" spans="1:22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4"/>
      <c r="R136" s="364"/>
      <c r="S136" s="364"/>
      <c r="T136" s="364"/>
      <c r="U136" s="272">
        <f>STDEV(D$2:D136)*SQRT(252)</f>
        <v>0.20392331073233147</v>
      </c>
      <c r="V136" s="272">
        <f>STDEV(L$2:L136)*SQRT(252)</f>
        <v>0.39919785402030938</v>
      </c>
    </row>
    <row r="137" spans="1:22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4"/>
      <c r="R137" s="364"/>
      <c r="S137" s="364"/>
      <c r="T137" s="364"/>
      <c r="U137" s="272">
        <f>STDEV(D$2:D137)*SQRT(252)</f>
        <v>0.205881606235845</v>
      </c>
      <c r="V137" s="272">
        <f>STDEV(L$2:L137)*SQRT(252)</f>
        <v>0.39798205719407453</v>
      </c>
    </row>
    <row r="138" spans="1:22" ht="20.100000000000001" customHeight="1" x14ac:dyDescent="0.25">
      <c r="B138" s="264">
        <v>42431</v>
      </c>
      <c r="C138" s="357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4"/>
      <c r="R138" s="364"/>
      <c r="S138" s="364"/>
      <c r="T138" s="364"/>
      <c r="U138" s="272">
        <f>STDEV(D$2:D138)*SQRT(252)</f>
        <v>0.20520805198323436</v>
      </c>
      <c r="V138" s="272">
        <f>STDEV(L$2:L138)*SQRT(252)</f>
        <v>0.40773104370834762</v>
      </c>
    </row>
    <row r="139" spans="1:22" ht="20.100000000000001" customHeight="1" x14ac:dyDescent="0.25">
      <c r="B139" s="264">
        <v>42432</v>
      </c>
      <c r="C139" s="357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4"/>
      <c r="R139" s="364"/>
      <c r="S139" s="364"/>
      <c r="T139" s="364"/>
      <c r="U139" s="272">
        <f>STDEV(D$2:D139)*SQRT(252)</f>
        <v>0.20451785527923064</v>
      </c>
      <c r="V139" s="272">
        <f>STDEV(L$2:L139)*SQRT(252)</f>
        <v>0.41011498593156359</v>
      </c>
    </row>
    <row r="140" spans="1:22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4"/>
      <c r="R140" s="364"/>
      <c r="S140" s="364"/>
      <c r="T140" s="364"/>
      <c r="U140" s="272">
        <f>STDEV(D$2:D140)*SQRT(252)</f>
        <v>0.20382852547723848</v>
      </c>
      <c r="V140" s="272">
        <f>STDEV(L$2:L140)*SQRT(252)</f>
        <v>0.41201829569755161</v>
      </c>
    </row>
    <row r="141" spans="1:22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3"/>
      <c r="R141" s="363"/>
      <c r="S141" s="363"/>
      <c r="T141" s="363"/>
      <c r="U141" s="194">
        <f>STDEV(D$2:D141)*SQRT(252)</f>
        <v>0.20309473146639889</v>
      </c>
      <c r="V141" s="194">
        <f>STDEV(L$2:L141)*SQRT(252)</f>
        <v>0.41052951691081185</v>
      </c>
    </row>
    <row r="142" spans="1:22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3"/>
      <c r="R142" s="363"/>
      <c r="S142" s="363"/>
      <c r="T142" s="363"/>
      <c r="U142" s="194">
        <f>STDEV(D$2:D142)*SQRT(252)</f>
        <v>0.2028972139328496</v>
      </c>
      <c r="V142" s="194">
        <f>STDEV(L$2:L142)*SQRT(252)</f>
        <v>0.41493428525347442</v>
      </c>
    </row>
    <row r="143" spans="1:22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3"/>
      <c r="R143" s="363"/>
      <c r="S143" s="363"/>
      <c r="T143" s="363"/>
      <c r="U143" s="194">
        <f>STDEV(D$2:D143)*SQRT(252)</f>
        <v>0.20230024410689199</v>
      </c>
      <c r="V143" s="194">
        <f>STDEV(L$2:L143)*SQRT(252)</f>
        <v>0.41420228414527577</v>
      </c>
    </row>
    <row r="144" spans="1:22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3"/>
      <c r="R144" s="363"/>
      <c r="S144" s="363"/>
      <c r="T144" s="363"/>
      <c r="U144" s="194">
        <f>STDEV(D$2:D144)*SQRT(252)</f>
        <v>0.20158255288168328</v>
      </c>
      <c r="V144" s="194">
        <f>STDEV(L$2:L144)*SQRT(252)</f>
        <v>0.41303460915058671</v>
      </c>
    </row>
    <row r="145" spans="2:22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3"/>
      <c r="R145" s="363"/>
      <c r="S145" s="363"/>
      <c r="T145" s="363"/>
      <c r="U145" s="194">
        <f>STDEV(D$2:D145)*SQRT(252)</f>
        <v>0.20209170666788678</v>
      </c>
      <c r="V145" s="194">
        <f>STDEV(L$2:L145)*SQRT(252)</f>
        <v>0.41442203469244021</v>
      </c>
    </row>
    <row r="146" spans="2:22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  <c r="U146" s="272">
        <f>STDEV(D$2:D146)*SQRT(252)</f>
        <v>0.20138882204680125</v>
      </c>
      <c r="V146" s="272">
        <f>STDEV(L$2:L146)*SQRT(252)</f>
        <v>0.41305007987980863</v>
      </c>
    </row>
    <row r="147" spans="2:22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  <c r="U147" s="272">
        <f>STDEV(D$2:D147)*SQRT(252)</f>
        <v>0.20069995386729664</v>
      </c>
      <c r="V147" s="272">
        <f>STDEV(L$2:L147)*SQRT(252)</f>
        <v>0.41162261053938765</v>
      </c>
    </row>
    <row r="148" spans="2:22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  <c r="U148" s="272">
        <f>STDEV(D$2:D148)*SQRT(252)</f>
        <v>0.20015232316185677</v>
      </c>
      <c r="V148" s="272">
        <f>STDEV(L$2:L148)*SQRT(252)</f>
        <v>0.41032597832718526</v>
      </c>
    </row>
    <row r="149" spans="2:22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  <c r="U149" s="272">
        <f>STDEV(D$2:D149)*SQRT(252)</f>
        <v>0.19966229894539708</v>
      </c>
      <c r="V149" s="272">
        <f>STDEV(L$2:L149)*SQRT(252)</f>
        <v>0.40893908230401166</v>
      </c>
    </row>
    <row r="150" spans="2:22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  <c r="U150" s="272">
        <f>STDEV(D$2:D150)*SQRT(252)</f>
        <v>0.19906941872329306</v>
      </c>
      <c r="V150" s="272">
        <f>STDEV(L$2:L150)*SQRT(252)</f>
        <v>0.40798335166369004</v>
      </c>
    </row>
    <row r="151" spans="2:22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  <c r="U151" s="194">
        <f>STDEV(D$2:D151)*SQRT(252)</f>
        <v>0.19840080405595206</v>
      </c>
      <c r="V151" s="194">
        <f>STDEV(L$2:L151)*SQRT(252)</f>
        <v>0.40660686098578552</v>
      </c>
    </row>
    <row r="152" spans="2:22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  <c r="U152" s="194">
        <f>STDEV(D$2:D152)*SQRT(252)</f>
        <v>0.19773530847085422</v>
      </c>
      <c r="V152" s="194">
        <f>STDEV(L$2:L152)*SQRT(252)</f>
        <v>0.40527216981287528</v>
      </c>
    </row>
    <row r="153" spans="2:22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  <c r="U153" s="194">
        <f>STDEV(D$2:D153)*SQRT(252)</f>
        <v>0.19732328223466214</v>
      </c>
      <c r="V153" s="194">
        <f>STDEV(L$2:L153)*SQRT(252)</f>
        <v>0.41087213630897762</v>
      </c>
    </row>
    <row r="154" spans="2:22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  <c r="U154" s="194">
        <f>STDEV(D$2:D154)*SQRT(252)</f>
        <v>0.19666906063244452</v>
      </c>
      <c r="V154" s="194">
        <f>STDEV(L$2:L154)*SQRT(252)</f>
        <v>0.40952879368350692</v>
      </c>
    </row>
    <row r="155" spans="2:22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  <c r="U155" s="272">
        <f>STDEV(D$2:D155)*SQRT(252)</f>
        <v>0.19602299974071929</v>
      </c>
      <c r="V155" s="272">
        <f>STDEV(L$2:L155)*SQRT(252)</f>
        <v>0.40827222780986738</v>
      </c>
    </row>
    <row r="156" spans="2:22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  <c r="U156" s="272">
        <f>STDEV(D$2:D156)*SQRT(252)</f>
        <v>0.19571630227727144</v>
      </c>
      <c r="V156" s="272">
        <f>STDEV(L$2:L156)*SQRT(252)</f>
        <v>0.4074274282139313</v>
      </c>
    </row>
    <row r="157" spans="2:22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  <c r="U157" s="272">
        <f>STDEV(D$2:D157)*SQRT(252)</f>
        <v>0.19516132328288105</v>
      </c>
      <c r="V157" s="272">
        <f>STDEV(L$2:L157)*SQRT(252)</f>
        <v>0.40634858436204313</v>
      </c>
    </row>
    <row r="158" spans="2:22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  <c r="U158" s="272">
        <f>STDEV(D$2:D158)*SQRT(252)</f>
        <v>0.19454728889036682</v>
      </c>
      <c r="V158" s="272">
        <f>STDEV(L$2:L158)*SQRT(252)</f>
        <v>0.40652602523849884</v>
      </c>
    </row>
    <row r="159" spans="2:22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  <c r="U159" s="272">
        <f>STDEV(D$2:D159)*SQRT(252)</f>
        <v>0.19409152607046717</v>
      </c>
      <c r="V159" s="272">
        <f>STDEV(L$2:L159)*SQRT(252)</f>
        <v>0.40527068703901437</v>
      </c>
    </row>
    <row r="160" spans="2:22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  <c r="U160" s="194">
        <f>STDEV(D$2:D160)*SQRT(252)</f>
        <v>0.19351440870684267</v>
      </c>
      <c r="V160" s="194">
        <f>STDEV(L$2:L160)*SQRT(252)</f>
        <v>0.40408811296561892</v>
      </c>
    </row>
    <row r="161" spans="2:22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  <c r="U161" s="194">
        <f>STDEV(D$2:D161)*SQRT(252)</f>
        <v>0.19332034289533651</v>
      </c>
      <c r="V161" s="194">
        <f>STDEV(L$2:L161)*SQRT(252)</f>
        <v>0.40283814257892614</v>
      </c>
    </row>
    <row r="162" spans="2:22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  <c r="U162" s="194">
        <f>STDEV(D$2:D162)*SQRT(252)</f>
        <v>0.19317071885367709</v>
      </c>
      <c r="V162" s="194">
        <f>STDEV(L$2:L162)*SQRT(252)</f>
        <v>0.40220348115797722</v>
      </c>
    </row>
    <row r="163" spans="2:22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  <c r="U163" s="194">
        <f>STDEV(D$2:D163)*SQRT(252)</f>
        <v>0.19314485515344837</v>
      </c>
      <c r="V163" s="194">
        <f>STDEV(L$2:L163)*SQRT(252)</f>
        <v>0.40102645372059886</v>
      </c>
    </row>
    <row r="164" spans="2:22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  <c r="U164" s="194">
        <f>STDEV(D$2:D164)*SQRT(252)</f>
        <v>0.19257792977422014</v>
      </c>
      <c r="V164" s="194">
        <f>STDEV(L$2:L164)*SQRT(252)</f>
        <v>0.40100153728117882</v>
      </c>
    </row>
    <row r="165" spans="2:22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  <c r="U165" s="272">
        <f>STDEV(D$2:D165)*SQRT(252)</f>
        <v>0.19201090434466217</v>
      </c>
      <c r="V165" s="272">
        <f>STDEV(L$2:L165)*SQRT(252)</f>
        <v>0.39984095752163645</v>
      </c>
    </row>
    <row r="166" spans="2:22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  <c r="U166" s="272">
        <f>STDEV(D$2:D166)*SQRT(252)</f>
        <v>0.19180360559269574</v>
      </c>
      <c r="V166" s="272">
        <f>STDEV(L$2:L166)*SQRT(252)</f>
        <v>0.40253727965834457</v>
      </c>
    </row>
    <row r="167" spans="2:22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  <c r="U167" s="272">
        <f>STDEV(D$2:D167)*SQRT(252)</f>
        <v>0.19162382789500107</v>
      </c>
      <c r="V167" s="272">
        <f>STDEV(L$2:L167)*SQRT(252)</f>
        <v>0.40149438106382634</v>
      </c>
    </row>
    <row r="168" spans="2:22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  <c r="U168" s="272">
        <f>STDEV(D$2:D168)*SQRT(252)</f>
        <v>0.19104236676485162</v>
      </c>
      <c r="V168" s="272">
        <f>STDEV(L$2:L168)*SQRT(252)</f>
        <v>0.40027732610236538</v>
      </c>
    </row>
    <row r="169" spans="2:22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  <c r="U169" s="272">
        <f>STDEV(D$2:D169)*SQRT(252)</f>
        <v>0.1904700278981748</v>
      </c>
      <c r="V169" s="272">
        <f>STDEV(L$2:L169)*SQRT(252)</f>
        <v>0.39907765714792898</v>
      </c>
    </row>
    <row r="170" spans="2:22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  <c r="U170" s="194">
        <f>STDEV(D$2:D170)*SQRT(252)</f>
        <v>0.19006855377528359</v>
      </c>
      <c r="V170" s="194">
        <f>STDEV(L$2:L170)*SQRT(252)</f>
        <v>0.39841300907192778</v>
      </c>
    </row>
    <row r="171" spans="2:22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  <c r="U171" s="194">
        <f>STDEV(D$2:D171)*SQRT(252)</f>
        <v>0.18953771970498626</v>
      </c>
      <c r="V171" s="194">
        <f>STDEV(L$2:L171)*SQRT(252)</f>
        <v>0.39778020996769808</v>
      </c>
    </row>
    <row r="172" spans="2:22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  <c r="U172" s="194">
        <f>STDEV(D$2:D172)*SQRT(252)</f>
        <v>0.18897802119908777</v>
      </c>
      <c r="V172" s="194">
        <f>STDEV(L$2:L172)*SQRT(252)</f>
        <v>0.39662320245584515</v>
      </c>
    </row>
    <row r="173" spans="2:22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  <c r="U173" s="194">
        <f>STDEV(D$2:D173)*SQRT(252)</f>
        <v>0.18852973440522966</v>
      </c>
      <c r="V173" s="194">
        <f>STDEV(L$2:L173)*SQRT(252)</f>
        <v>0.39552870627175002</v>
      </c>
    </row>
    <row r="174" spans="2:22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  <c r="U174" s="194">
        <f>STDEV(D$2:D174)*SQRT(252)</f>
        <v>0.18797766983654679</v>
      </c>
      <c r="V174" s="194">
        <f>STDEV(L$2:L174)*SQRT(252)</f>
        <v>0.39470764282961784</v>
      </c>
    </row>
    <row r="175" spans="2:22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  <c r="U175" s="272">
        <f>STDEV(D$2:D175)*SQRT(252)</f>
        <v>0.18744374998531149</v>
      </c>
      <c r="V175" s="272">
        <f>STDEV(L$2:L175)*SQRT(252)</f>
        <v>0.39413441432117591</v>
      </c>
    </row>
    <row r="176" spans="2:22" ht="20.100000000000001" customHeight="1" x14ac:dyDescent="0.25">
      <c r="B176" s="264">
        <v>42486</v>
      </c>
      <c r="C176" s="357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  <c r="U176" s="272">
        <f>STDEV(D$2:D176)*SQRT(252)</f>
        <v>0.18691439115354258</v>
      </c>
      <c r="V176" s="272">
        <f>STDEV(L$2:L176)*SQRT(252)</f>
        <v>0.39523474671048564</v>
      </c>
    </row>
    <row r="177" spans="2:22" ht="20.100000000000001" customHeight="1" x14ac:dyDescent="0.25">
      <c r="B177" s="264">
        <v>42487</v>
      </c>
      <c r="C177" s="357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  <c r="U177" s="272">
        <f>STDEV(D$2:D177)*SQRT(252)</f>
        <v>0.18638651777551687</v>
      </c>
      <c r="V177" s="272">
        <f>STDEV(L$2:L177)*SQRT(252)</f>
        <v>0.39446713655061666</v>
      </c>
    </row>
    <row r="178" spans="2:22" ht="20.100000000000001" customHeight="1" x14ac:dyDescent="0.25">
      <c r="B178" s="264">
        <v>42488</v>
      </c>
      <c r="C178" s="357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  <c r="U178" s="272">
        <f>STDEV(D$2:D178)*SQRT(252)</f>
        <v>0.18618462851964468</v>
      </c>
      <c r="V178" s="272">
        <f>STDEV(L$2:L178)*SQRT(252)</f>
        <v>0.39366590594633838</v>
      </c>
    </row>
    <row r="179" spans="2:22" ht="20.100000000000001" customHeight="1" x14ac:dyDescent="0.25">
      <c r="B179" s="264">
        <v>42489</v>
      </c>
      <c r="C179" s="357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  <c r="U179" s="272">
        <f>STDEV(D$2:D179)*SQRT(252)</f>
        <v>0.18575305494733241</v>
      </c>
      <c r="V179" s="272">
        <f>STDEV(L$2:L179)*SQRT(252)</f>
        <v>0.39340624271023572</v>
      </c>
    </row>
    <row r="180" spans="2:22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  <c r="U180" s="194">
        <f>STDEV(D$2:D180)*SQRT(252)</f>
        <v>0.18546248521467029</v>
      </c>
      <c r="V180" s="194">
        <f>STDEV(L$2:L180)*SQRT(252)</f>
        <v>0.39283799176483652</v>
      </c>
    </row>
    <row r="181" spans="2:22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  <c r="U181" s="194">
        <f>STDEV(D$2:D181)*SQRT(252)</f>
        <v>0.18522787612316166</v>
      </c>
      <c r="V181" s="194">
        <f>STDEV(L$2:L181)*SQRT(252)</f>
        <v>0.3932386492905699</v>
      </c>
    </row>
    <row r="182" spans="2:22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  <c r="U182" s="194">
        <f>STDEV(D$2:D182)*SQRT(252)</f>
        <v>0.18484162325464118</v>
      </c>
      <c r="V182" s="194">
        <f>STDEV(L$2:L182)*SQRT(252)</f>
        <v>0.39383207665570702</v>
      </c>
    </row>
    <row r="183" spans="2:22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  <c r="U183" s="194">
        <f>STDEV(D$2:D183)*SQRT(252)</f>
        <v>0.18432756719124724</v>
      </c>
      <c r="V183" s="194">
        <f>STDEV(L$2:L183)*SQRT(252)</f>
        <v>0.39274558948509919</v>
      </c>
    </row>
    <row r="184" spans="2:22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  <c r="U184" s="194">
        <f>STDEV(D$2:D184)*SQRT(252)</f>
        <v>0.18385733310568392</v>
      </c>
      <c r="V184" s="194">
        <f>STDEV(L$2:L184)*SQRT(252)</f>
        <v>0.39165931974206192</v>
      </c>
    </row>
    <row r="185" spans="2:22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  <c r="U185" s="272">
        <f>STDEV(D$2:D185)*SQRT(252)</f>
        <v>0.18335397650588192</v>
      </c>
      <c r="V185" s="272">
        <f>STDEV(L$2:L185)*SQRT(252)</f>
        <v>0.39131263252933984</v>
      </c>
    </row>
    <row r="186" spans="2:22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  <c r="U186" s="272">
        <f>STDEV(D$2:D186)*SQRT(252)</f>
        <v>0.1834395508093867</v>
      </c>
      <c r="V186" s="272">
        <f>STDEV(L$2:L186)*SQRT(252)</f>
        <v>0.39117995017069312</v>
      </c>
    </row>
    <row r="187" spans="2:22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  <c r="U187" s="272">
        <f>STDEV(D$2:D187)*SQRT(252)</f>
        <v>0.18328184052807739</v>
      </c>
      <c r="V187" s="272">
        <f>STDEV(L$2:L187)*SQRT(252)</f>
        <v>0.39045309819153251</v>
      </c>
    </row>
    <row r="188" spans="2:22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  <c r="U188" s="272">
        <f>STDEV(D$2:D188)*SQRT(252)</f>
        <v>0.1827858829252009</v>
      </c>
      <c r="V188" s="272">
        <f>STDEV(L$2:L188)*SQRT(252)</f>
        <v>0.38974137838139039</v>
      </c>
    </row>
    <row r="189" spans="2:22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  <c r="U189" s="272">
        <f>STDEV(D$2:D189)*SQRT(252)</f>
        <v>0.18255729754579855</v>
      </c>
      <c r="V189" s="272">
        <f>STDEV(L$2:L189)*SQRT(252)</f>
        <v>0.38869471253740751</v>
      </c>
    </row>
    <row r="190" spans="2:22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  <c r="U190" s="194">
        <f>STDEV(D$2:D190)*SQRT(252)</f>
        <v>0.18242711588099725</v>
      </c>
      <c r="V190" s="194">
        <f>STDEV(L$2:L190)*SQRT(252)</f>
        <v>0.38847097955636578</v>
      </c>
    </row>
    <row r="191" spans="2:22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  <c r="U191" s="194">
        <f>STDEV(D$2:D191)*SQRT(252)</f>
        <v>0.18226379341821147</v>
      </c>
      <c r="V191" s="194">
        <f>STDEV(L$2:L191)*SQRT(252)</f>
        <v>0.38745717293573728</v>
      </c>
    </row>
    <row r="192" spans="2:22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18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  <c r="U192" s="194">
        <f>STDEV(D$2:D192)*SQRT(252)</f>
        <v>0.18178126131382988</v>
      </c>
      <c r="V192" s="194">
        <f>STDEV(L$2:L192)*SQRT(252)</f>
        <v>0.38643084331736716</v>
      </c>
    </row>
    <row r="193" spans="2:22" ht="20.100000000000001" customHeight="1" x14ac:dyDescent="0.25">
      <c r="B193" s="179">
        <v>42509</v>
      </c>
      <c r="C193" s="231">
        <v>2040.04</v>
      </c>
      <c r="D193" s="178">
        <f t="shared" ref="D193:D214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  <c r="U193" s="194">
        <f>STDEV(D$2:D193)*SQRT(252)</f>
        <v>0.18135027686058963</v>
      </c>
      <c r="V193" s="194">
        <f>STDEV(L$2:L193)*SQRT(252)</f>
        <v>0.38542760333105391</v>
      </c>
    </row>
    <row r="194" spans="2:22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  <c r="U194" s="194">
        <f>STDEV(D$2:D194)*SQRT(252)</f>
        <v>0.18101041145584279</v>
      </c>
      <c r="V194" s="194">
        <f>STDEV(L$2:L194)*SQRT(252)</f>
        <v>0.38584361102495252</v>
      </c>
    </row>
    <row r="195" spans="2:22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  <c r="U195" s="272">
        <f>STDEV(D$2:D195)*SQRT(252)</f>
        <v>0.18055323575964988</v>
      </c>
      <c r="V195" s="272">
        <f>STDEV(L$2:L195)*SQRT(252)</f>
        <v>0.38495329027119468</v>
      </c>
    </row>
    <row r="196" spans="2:22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14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  <c r="U196" s="272">
        <f>STDEV(D$2:D196)*SQRT(252)</f>
        <v>0.18076572452731524</v>
      </c>
      <c r="V196" s="272">
        <f>STDEV(L$2:L196)*SQRT(252)</f>
        <v>0.38399644388523335</v>
      </c>
    </row>
    <row r="197" spans="2:22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  <c r="U197" s="272">
        <f>STDEV(D$2:D197)*SQRT(252)</f>
        <v>0.18047351369657114</v>
      </c>
      <c r="V197" s="272">
        <f>STDEV(L$2:L197)*SQRT(252)</f>
        <v>0.38344132562048239</v>
      </c>
    </row>
    <row r="198" spans="2:22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  <c r="U198" s="272">
        <f>STDEV(D$2:D198)*SQRT(252)</f>
        <v>0.18001038194737823</v>
      </c>
      <c r="V198" s="272">
        <f>STDEV(L$2:L198)*SQRT(252)</f>
        <v>0.38251907030209392</v>
      </c>
    </row>
    <row r="199" spans="2:22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  <c r="U199" s="272">
        <f>STDEV(D$2:D199)*SQRT(252)</f>
        <v>0.17961500199880534</v>
      </c>
      <c r="V199" s="272">
        <f>STDEV(L$2:L199)*SQRT(252)</f>
        <v>0.38154311840719901</v>
      </c>
    </row>
    <row r="200" spans="2:22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  <c r="U200" s="194">
        <f>STDEV(D$2:D200)*SQRT(252)</f>
        <v>0.17916254338672621</v>
      </c>
      <c r="V200" s="194">
        <f>STDEV(L$2:L200)*SQRT(252)</f>
        <v>0.38079113185082497</v>
      </c>
    </row>
    <row r="201" spans="2:22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  <c r="U201" s="194">
        <f>STDEV(D$2:D201)*SQRT(252)</f>
        <v>0.17871370889489749</v>
      </c>
      <c r="V201" s="194">
        <f>STDEV(L$2:L201)*SQRT(252)</f>
        <v>0.3800270839694988</v>
      </c>
    </row>
    <row r="202" spans="2:22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  <c r="U202" s="194">
        <f>STDEV(D$2:D202)*SQRT(252)</f>
        <v>0.17829120938366202</v>
      </c>
      <c r="V202" s="194">
        <f>STDEV(L$2:L202)*SQRT(252)</f>
        <v>0.37910108221879157</v>
      </c>
    </row>
    <row r="203" spans="2:22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  <c r="U203" s="194">
        <f>STDEV(D$2:D203)*SQRT(252)</f>
        <v>0.17787624865882645</v>
      </c>
      <c r="V203" s="194">
        <f>STDEV(L$2:L203)*SQRT(252)</f>
        <v>0.37819539294836535</v>
      </c>
    </row>
    <row r="204" spans="2:22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  <c r="U204" s="272">
        <f>STDEV(D$2:D204)*SQRT(252)</f>
        <v>0.17751563901521938</v>
      </c>
      <c r="V204" s="272">
        <f>STDEV(L$2:L204)*SQRT(252)</f>
        <v>0.3779906391006832</v>
      </c>
    </row>
    <row r="205" spans="2:22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  <c r="U205" s="272">
        <f>STDEV(D$2:D205)*SQRT(252)</f>
        <v>0.1770808372915795</v>
      </c>
      <c r="V205" s="272">
        <f>STDEV(L$2:L205)*SQRT(252)</f>
        <v>0.37770326655936998</v>
      </c>
    </row>
    <row r="206" spans="2:22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  <c r="U206" s="272">
        <f>STDEV(D$2:D206)*SQRT(252)</f>
        <v>0.1766804976423699</v>
      </c>
      <c r="V206" s="272">
        <f>STDEV(L$2:L206)*SQRT(252)</f>
        <v>0.37684312307903423</v>
      </c>
    </row>
    <row r="207" spans="2:22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  <c r="U207" s="272">
        <f>STDEV(D$2:D207)*SQRT(252)</f>
        <v>0.17625845275295093</v>
      </c>
      <c r="V207" s="272">
        <f>STDEV(L$2:L207)*SQRT(252)</f>
        <v>0.37597781518957712</v>
      </c>
    </row>
    <row r="208" spans="2:22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  <c r="U208" s="272">
        <f>STDEV(D$2:D208)*SQRT(252)</f>
        <v>0.17612650252391751</v>
      </c>
      <c r="V208" s="272">
        <f>STDEV(L$2:L208)*SQRT(252)</f>
        <v>0.37655142178170292</v>
      </c>
    </row>
    <row r="209" spans="2:22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  <c r="U209" s="194">
        <f>STDEV(D$2:D209)*SQRT(252)</f>
        <v>0.17592912166326158</v>
      </c>
      <c r="V209" s="194">
        <f>STDEV(L$2:L209)*SQRT(252)</f>
        <v>0.3757757250288794</v>
      </c>
    </row>
    <row r="210" spans="2:22" ht="20.100000000000001" customHeight="1" x14ac:dyDescent="0.25">
      <c r="B210" s="179">
        <v>42535</v>
      </c>
      <c r="C210" s="231">
        <v>2075.3200000000002</v>
      </c>
      <c r="D210" s="178">
        <f t="shared" si="68"/>
        <v>-1.7988898829277566E-3</v>
      </c>
      <c r="E210" s="224">
        <f t="shared" ref="E210:E211" si="169">(C210-$C$2)/$C$2</f>
        <v>-1.2899297958562379E-2</v>
      </c>
      <c r="F210" s="235">
        <v>4843.55</v>
      </c>
      <c r="G210" s="178">
        <f t="shared" si="61"/>
        <v>-1.0085718292893008E-3</v>
      </c>
      <c r="H210" s="218">
        <f t="shared" ref="H210:H211" si="170">(F210-F$2)/F$2</f>
        <v>-4.8736178486556481E-2</v>
      </c>
      <c r="I210" s="237">
        <v>327192.19</v>
      </c>
      <c r="J210" s="180">
        <v>400000</v>
      </c>
      <c r="K210" s="180">
        <f t="shared" ref="K210" si="171">I210-I209-J210+J209</f>
        <v>-2605.5</v>
      </c>
      <c r="L210" s="178">
        <f t="shared" si="86"/>
        <v>-7.9002979068773949E-3</v>
      </c>
      <c r="M210" s="192">
        <f t="shared" ref="M210" si="172">I210-J210</f>
        <v>-72807.81</v>
      </c>
      <c r="N210" s="194">
        <f t="shared" ref="N210" si="173">M210/J210</f>
        <v>-0.18201952499999999</v>
      </c>
      <c r="O210" s="192" t="b">
        <f t="shared" ref="O210" si="174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5">I210-Q210</f>
        <v>54607</v>
      </c>
      <c r="S210" s="180">
        <v>-80356</v>
      </c>
      <c r="T210" s="180">
        <f t="shared" ref="T210" si="176">M210-S210</f>
        <v>7548.1900000000023</v>
      </c>
      <c r="U210" s="194">
        <f>STDEV(D$2:D210)*SQRT(252)</f>
        <v>0.17551491583407813</v>
      </c>
      <c r="V210" s="194">
        <f>STDEV(L$2:L210)*SQRT(252)</f>
        <v>0.37496263559037396</v>
      </c>
    </row>
    <row r="211" spans="2:22" ht="20.100000000000001" customHeight="1" x14ac:dyDescent="0.25">
      <c r="B211" s="179">
        <v>42536</v>
      </c>
      <c r="C211" s="231">
        <v>2071.5</v>
      </c>
      <c r="D211" s="178">
        <f t="shared" si="68"/>
        <v>-1.8406799915194588E-3</v>
      </c>
      <c r="E211" s="224">
        <f t="shared" si="169"/>
        <v>-1.4716234470424866E-2</v>
      </c>
      <c r="F211" s="235">
        <v>4834.93</v>
      </c>
      <c r="G211" s="178">
        <f t="shared" si="61"/>
        <v>-1.7796863870507976E-3</v>
      </c>
      <c r="H211" s="218">
        <f t="shared" si="170"/>
        <v>-5.042912976019788E-2</v>
      </c>
      <c r="I211" s="237">
        <v>325610.21000000002</v>
      </c>
      <c r="J211" s="180">
        <v>400000</v>
      </c>
      <c r="K211" s="180">
        <f t="shared" ref="K211" si="177">I211-I210-J211+J210</f>
        <v>-1581.9799999999814</v>
      </c>
      <c r="L211" s="178">
        <f t="shared" si="86"/>
        <v>-4.8350176084581403E-3</v>
      </c>
      <c r="M211" s="192">
        <f t="shared" ref="M211" si="178">I211-J211</f>
        <v>-74389.789999999979</v>
      </c>
      <c r="N211" s="194">
        <f t="shared" ref="N211" si="179">M211/J211</f>
        <v>-0.18597447499999994</v>
      </c>
      <c r="O211" s="192" t="b">
        <f t="shared" ref="O211" si="180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1">I211-Q211</f>
        <v>56487.48000000004</v>
      </c>
      <c r="S211" s="180">
        <v>-82018</v>
      </c>
      <c r="T211" s="180">
        <f t="shared" ref="T211" si="182">M211-S211</f>
        <v>7628.210000000021</v>
      </c>
      <c r="U211" s="194">
        <f>STDEV(D$2:D211)*SQRT(252)</f>
        <v>0.17510414280535444</v>
      </c>
      <c r="V211" s="194">
        <f>STDEV(L$2:L211)*SQRT(252)</f>
        <v>0.37409419523712373</v>
      </c>
    </row>
    <row r="212" spans="2:22" ht="20.100000000000001" customHeight="1" x14ac:dyDescent="0.25">
      <c r="B212" s="179">
        <v>42537</v>
      </c>
      <c r="C212" s="231">
        <v>2077.9899999999998</v>
      </c>
      <c r="D212" s="178">
        <f t="shared" si="68"/>
        <v>3.1329954139511377E-3</v>
      </c>
      <c r="E212" s="224">
        <f t="shared" ref="E212" si="183">(C212-$C$2)/$C$2</f>
        <v>-1.1629344951580198E-2</v>
      </c>
      <c r="F212" s="235">
        <v>4844.91</v>
      </c>
      <c r="G212" s="178">
        <f t="shared" si="61"/>
        <v>2.0641457063493292E-3</v>
      </c>
      <c r="H212" s="218">
        <f t="shared" ref="H212" si="184">(F212-F$2)/F$2</f>
        <v>-4.8469077125517991E-2</v>
      </c>
      <c r="I212" s="237">
        <v>321688.28999999998</v>
      </c>
      <c r="J212" s="180">
        <v>400000</v>
      </c>
      <c r="K212" s="180">
        <f t="shared" ref="K212" si="185">I212-I211-J212+J211</f>
        <v>-3921.9200000000419</v>
      </c>
      <c r="L212" s="178">
        <f t="shared" si="86"/>
        <v>-1.2044831149490188E-2</v>
      </c>
      <c r="M212" s="192">
        <f t="shared" ref="M212" si="186">I212-J212</f>
        <v>-78311.710000000021</v>
      </c>
      <c r="N212" s="194">
        <f t="shared" ref="N212" si="187">M212/J212</f>
        <v>-0.19577927500000006</v>
      </c>
      <c r="O212" s="192" t="b">
        <f t="shared" ref="O212" si="188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89">I212-Q212</f>
        <v>51029.27999999997</v>
      </c>
      <c r="S212" s="180">
        <v>-85365</v>
      </c>
      <c r="T212" s="180">
        <f t="shared" ref="T212" si="190">M212-S212</f>
        <v>7053.289999999979</v>
      </c>
      <c r="U212" s="194">
        <f>STDEV(D$2:D212)*SQRT(252)</f>
        <v>0.17471866463196331</v>
      </c>
      <c r="V212" s="194">
        <f>STDEV(L$2:L212)*SQRT(252)</f>
        <v>0.37342122618774559</v>
      </c>
    </row>
    <row r="213" spans="2:22" ht="20.100000000000001" customHeight="1" x14ac:dyDescent="0.25">
      <c r="B213" s="179">
        <v>42538</v>
      </c>
      <c r="C213" s="231">
        <v>2071.2199999999998</v>
      </c>
      <c r="D213" s="178">
        <f t="shared" si="68"/>
        <v>-3.2579560055630598E-3</v>
      </c>
      <c r="E213" s="224">
        <f t="shared" ref="E213:E214" si="191">(C213-$C$2)/$C$2</f>
        <v>-1.4849413062917493E-2</v>
      </c>
      <c r="F213" s="235">
        <v>4800.34</v>
      </c>
      <c r="G213" s="178">
        <f t="shared" si="61"/>
        <v>-9.1993452922757516E-3</v>
      </c>
      <c r="H213" s="218">
        <f t="shared" ref="H213:H214" si="192">(F213-F$2)/F$2</f>
        <v>-5.7222538641318162E-2</v>
      </c>
      <c r="I213" s="237">
        <v>328584.48</v>
      </c>
      <c r="J213" s="180">
        <v>400000</v>
      </c>
      <c r="K213" s="180">
        <f t="shared" ref="K213:K214" si="193">I213-I212-J213+J212</f>
        <v>6896.1900000000023</v>
      </c>
      <c r="L213" s="178">
        <f t="shared" si="86"/>
        <v>2.1437491554324228E-2</v>
      </c>
      <c r="M213" s="192">
        <f t="shared" ref="M213:M214" si="194">I213-J213</f>
        <v>-71415.520000000019</v>
      </c>
      <c r="N213" s="194">
        <f t="shared" ref="N213:N214" si="195">M213/J213</f>
        <v>-0.17853880000000005</v>
      </c>
      <c r="O213" s="192" t="b">
        <f t="shared" ref="O213:O214" si="19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:R214" si="197">I213-Q213</f>
        <v>59291.099999999977</v>
      </c>
      <c r="S213" s="180">
        <v>-78578</v>
      </c>
      <c r="T213" s="180">
        <f t="shared" ref="T213:T214" si="198">M213-S213</f>
        <v>7162.4799999999814</v>
      </c>
      <c r="U213" s="194">
        <f>STDEV(D$2:D213)*SQRT(252)</f>
        <v>0.1743386358196137</v>
      </c>
      <c r="V213" s="194">
        <f>STDEV(L$2:L213)*SQRT(252)</f>
        <v>0.37328913049687473</v>
      </c>
    </row>
    <row r="214" spans="2:22" ht="20.100000000000001" customHeight="1" x14ac:dyDescent="0.25">
      <c r="B214" s="264">
        <v>42541</v>
      </c>
      <c r="C214" s="265">
        <v>2083.25</v>
      </c>
      <c r="D214" s="178">
        <f t="shared" si="68"/>
        <v>5.808171029634805E-3</v>
      </c>
      <c r="E214" s="266">
        <f t="shared" si="191"/>
        <v>-9.1274899640418055E-3</v>
      </c>
      <c r="F214" s="267">
        <v>4837.21</v>
      </c>
      <c r="G214" s="178">
        <f t="shared" si="61"/>
        <v>7.6807059499951853E-3</v>
      </c>
      <c r="H214" s="268">
        <f t="shared" si="192"/>
        <v>-4.9981342184339181E-2</v>
      </c>
      <c r="I214" s="269">
        <v>341742.75</v>
      </c>
      <c r="J214" s="270">
        <v>400000</v>
      </c>
      <c r="K214" s="270">
        <f t="shared" si="193"/>
        <v>13158.270000000019</v>
      </c>
      <c r="L214" s="178">
        <f t="shared" si="86"/>
        <v>4.0045318025976211E-2</v>
      </c>
      <c r="M214" s="271">
        <f t="shared" si="194"/>
        <v>-58257.25</v>
      </c>
      <c r="N214" s="272">
        <f t="shared" si="195"/>
        <v>-0.14564312500000001</v>
      </c>
      <c r="O214" s="271" t="b">
        <f t="shared" si="196"/>
        <v>1</v>
      </c>
      <c r="P214" s="272">
        <f>COUNTIF(O$2:O214, TRUE)/(COUNTIF(O$2:O214,FALSE) + COUNTIF(O$2:O214, TRUE))</f>
        <v>0.48356807511737088</v>
      </c>
      <c r="Q214" s="270">
        <v>253651.64</v>
      </c>
      <c r="R214" s="270">
        <f t="shared" si="197"/>
        <v>88091.109999999986</v>
      </c>
      <c r="S214" s="270">
        <v>-65989</v>
      </c>
      <c r="T214" s="270">
        <f t="shared" si="198"/>
        <v>7731.75</v>
      </c>
      <c r="U214" s="272">
        <f>STDEV(D$2:D214)*SQRT(252)</f>
        <v>0.1740406908760673</v>
      </c>
      <c r="V214" s="272">
        <f>STDEV(L$2:L214)*SQRT(252)</f>
        <v>0.37498171296802196</v>
      </c>
    </row>
    <row r="215" spans="2:22" ht="20.100000000000001" customHeight="1" x14ac:dyDescent="0.25">
      <c r="B215" s="264">
        <v>42542</v>
      </c>
      <c r="C215" s="265">
        <v>2088.9</v>
      </c>
      <c r="D215" s="178">
        <f t="shared" ref="D215" si="199">(C215-C214)/C214</f>
        <v>2.7121084843394171E-3</v>
      </c>
      <c r="E215" s="266">
        <f t="shared" ref="E215" si="200">(C215-$C$2)/$C$2</f>
        <v>-6.4401362226745888E-3</v>
      </c>
      <c r="F215" s="267">
        <v>4843.76</v>
      </c>
      <c r="G215" s="178">
        <f t="shared" si="61"/>
        <v>1.3540863431606611E-3</v>
      </c>
      <c r="H215" s="268">
        <f t="shared" ref="H215" si="201">(F215-F$2)/F$2</f>
        <v>-4.8694934894043168E-2</v>
      </c>
      <c r="I215" s="269">
        <v>348811.35</v>
      </c>
      <c r="J215" s="270">
        <v>400000</v>
      </c>
      <c r="K215" s="270">
        <f t="shared" ref="K215" si="202">I215-I214-J215+J214</f>
        <v>7068.5999999999767</v>
      </c>
      <c r="L215" s="178">
        <f t="shared" ref="L215" si="203">K215/I214</f>
        <v>2.0683979396783039E-2</v>
      </c>
      <c r="M215" s="271">
        <f t="shared" ref="M215" si="204">I215-J215</f>
        <v>-51188.650000000023</v>
      </c>
      <c r="N215" s="272">
        <f t="shared" ref="N215" si="205">M215/J215</f>
        <v>-0.12797162500000006</v>
      </c>
      <c r="O215" s="271" t="b">
        <f t="shared" ref="O215" si="206">L215&gt;D215</f>
        <v>1</v>
      </c>
      <c r="P215" s="272">
        <f>COUNTIF(O$2:O215, TRUE)/(COUNTIF(O$2:O215,FALSE) + COUNTIF(O$2:O215, TRUE))</f>
        <v>0.48598130841121495</v>
      </c>
      <c r="Q215" s="270">
        <v>239827.20000000001</v>
      </c>
      <c r="R215" s="270">
        <f t="shared" ref="R215" si="207">I215-Q215</f>
        <v>108984.14999999997</v>
      </c>
      <c r="S215" s="270">
        <v>-59378</v>
      </c>
      <c r="T215" s="270">
        <f t="shared" ref="T215" si="208">M215-S215</f>
        <v>8189.3499999999767</v>
      </c>
      <c r="U215" s="272">
        <f>STDEV(D$2:D215)*SQRT(252)</f>
        <v>0.17365448408627729</v>
      </c>
      <c r="V215" s="272">
        <f>STDEV(L$2:L215)*SQRT(252)</f>
        <v>0.37477394701034494</v>
      </c>
    </row>
    <row r="216" spans="2:22" ht="20.100000000000001" customHeight="1" x14ac:dyDescent="0.25">
      <c r="B216" s="264">
        <v>42543</v>
      </c>
      <c r="C216" s="265">
        <v>2085.4499999999998</v>
      </c>
      <c r="D216" s="178">
        <f t="shared" ref="D216" si="209">(C216-C215)/C215</f>
        <v>-1.6515869596439622E-3</v>
      </c>
      <c r="E216" s="266">
        <f t="shared" ref="E216" si="210">(C216-$C$2)/$C$2</f>
        <v>-8.081086737314851E-3</v>
      </c>
      <c r="F216" s="267">
        <v>4833.3100000000004</v>
      </c>
      <c r="G216" s="178">
        <f t="shared" si="61"/>
        <v>-2.1574149008208123E-3</v>
      </c>
      <c r="H216" s="268">
        <f t="shared" ref="H216" si="211">(F216-F$2)/F$2</f>
        <v>-5.0747294616729076E-2</v>
      </c>
      <c r="I216" s="269">
        <v>345838.5</v>
      </c>
      <c r="J216" s="270">
        <v>400000</v>
      </c>
      <c r="K216" s="270">
        <f t="shared" ref="K216" si="212">I216-I215-J216+J215</f>
        <v>-2972.8499999999767</v>
      </c>
      <c r="L216" s="178">
        <f t="shared" ref="L216" si="213">K216/I215</f>
        <v>-8.5228017952970192E-3</v>
      </c>
      <c r="M216" s="271">
        <f t="shared" ref="M216" si="214">I216-J216</f>
        <v>-54161.5</v>
      </c>
      <c r="N216" s="272">
        <f t="shared" ref="N216" si="215">M216/J216</f>
        <v>-0.13540374999999999</v>
      </c>
      <c r="O216" s="271" t="b">
        <f t="shared" ref="O216" si="216">L216&gt;D216</f>
        <v>0</v>
      </c>
      <c r="P216" s="272">
        <f>COUNTIF(O$2:O216, TRUE)/(COUNTIF(O$2:O216,FALSE) + COUNTIF(O$2:O216, TRUE))</f>
        <v>0.48372093023255813</v>
      </c>
      <c r="Q216" s="270">
        <v>250911.65</v>
      </c>
      <c r="R216" s="270">
        <f t="shared" ref="R216" si="217">I216-Q216</f>
        <v>94926.85</v>
      </c>
      <c r="S216" s="270">
        <v>-62340</v>
      </c>
      <c r="T216" s="270">
        <f t="shared" ref="T216" si="218">M216-S216</f>
        <v>8178.5</v>
      </c>
      <c r="U216" s="272">
        <f>STDEV(D$2:D216)*SQRT(252)</f>
        <v>0.17325596668423277</v>
      </c>
      <c r="V216" s="272">
        <f>STDEV(L$2:L216)*SQRT(252)</f>
        <v>0.37400942044017926</v>
      </c>
    </row>
    <row r="217" spans="2:22" ht="20.100000000000001" customHeight="1" x14ac:dyDescent="0.25">
      <c r="B217" s="264">
        <v>42544</v>
      </c>
      <c r="C217" s="265">
        <v>2113.3200000000002</v>
      </c>
      <c r="D217" s="178">
        <f t="shared" ref="D217" si="219">(C217-C216)/C216</f>
        <v>1.3364022153492219E-2</v>
      </c>
      <c r="E217" s="266">
        <f t="shared" ref="E217" si="220">(C217-$C$2)/$C$2</f>
        <v>5.1749395939956E-3</v>
      </c>
      <c r="F217" s="267">
        <v>4910.04</v>
      </c>
      <c r="G217" s="178">
        <f t="shared" si="61"/>
        <v>1.5875249052926369E-2</v>
      </c>
      <c r="H217" s="268">
        <f t="shared" ref="H217" si="221">(F217-F$2)/F$2</f>
        <v>-3.5677671504605504E-2</v>
      </c>
      <c r="I217" s="269">
        <v>355595.65</v>
      </c>
      <c r="J217" s="270">
        <v>400000</v>
      </c>
      <c r="K217" s="270">
        <f t="shared" ref="K217" si="222">I217-I216-J217+J216</f>
        <v>9757.1500000000233</v>
      </c>
      <c r="L217" s="178">
        <f t="shared" ref="L217" si="223">K217/I216</f>
        <v>2.8213024287348065E-2</v>
      </c>
      <c r="M217" s="271">
        <f t="shared" ref="M217" si="224">I217-J217</f>
        <v>-44404.349999999977</v>
      </c>
      <c r="N217" s="272">
        <f t="shared" ref="N217" si="225">M217/J217</f>
        <v>-0.11101087499999994</v>
      </c>
      <c r="O217" s="271" t="b">
        <f t="shared" ref="O217" si="226">L217&gt;D217</f>
        <v>1</v>
      </c>
      <c r="P217" s="272">
        <f>COUNTIF(O$2:O217, TRUE)/(COUNTIF(O$2:O217,FALSE) + COUNTIF(O$2:O217, TRUE))</f>
        <v>0.4861111111111111</v>
      </c>
      <c r="Q217" s="270">
        <v>222188.6</v>
      </c>
      <c r="R217" s="270">
        <f t="shared" ref="R217" si="227">I217-Q217</f>
        <v>133407.05000000002</v>
      </c>
      <c r="S217" s="270">
        <v>-52883</v>
      </c>
      <c r="T217" s="270">
        <f t="shared" ref="T217" si="228">M217-S217</f>
        <v>8478.6500000000233</v>
      </c>
      <c r="U217" s="272">
        <f>STDEV(D$2:D217)*SQRT(252)</f>
        <v>0.17345322733352617</v>
      </c>
      <c r="V217" s="272">
        <f>STDEV(L$2:L217)*SQRT(252)</f>
        <v>0.37437996728891731</v>
      </c>
    </row>
    <row r="218" spans="2:22" ht="20.100000000000001" customHeight="1" x14ac:dyDescent="0.25">
      <c r="B218" s="264">
        <v>42545</v>
      </c>
      <c r="C218" s="265">
        <v>2037.3</v>
      </c>
      <c r="D218" s="178">
        <f t="shared" ref="D218" si="229">(C218-C217)/C217</f>
        <v>-3.5971835784452996E-2</v>
      </c>
      <c r="E218" s="266">
        <f t="shared" ref="E218" si="230">(C218-$C$2)/$C$2</f>
        <v>-3.0983048267727069E-2</v>
      </c>
      <c r="F218" s="267">
        <v>4707.9799999999996</v>
      </c>
      <c r="G218" s="178">
        <f t="shared" si="61"/>
        <v>-4.1152414236951311E-2</v>
      </c>
      <c r="H218" s="268">
        <f t="shared" ref="H218" si="231">(F218-F$2)/F$2</f>
        <v>-7.5361863424789413E-2</v>
      </c>
      <c r="I218" s="269">
        <v>344597.21</v>
      </c>
      <c r="J218" s="270">
        <v>400000</v>
      </c>
      <c r="K218" s="270">
        <f t="shared" ref="K218" si="232">I218-I217-J218+J217</f>
        <v>-10998.440000000002</v>
      </c>
      <c r="L218" s="178">
        <f t="shared" ref="L218" si="233">K218/I217</f>
        <v>-3.092962470153952E-2</v>
      </c>
      <c r="M218" s="271">
        <f t="shared" ref="M218" si="234">I218-J218</f>
        <v>-55402.789999999979</v>
      </c>
      <c r="N218" s="272">
        <f t="shared" ref="N218" si="235">M218/J218</f>
        <v>-0.13850697499999995</v>
      </c>
      <c r="O218" s="271" t="b">
        <f t="shared" ref="O218" si="236">L218&gt;D218</f>
        <v>1</v>
      </c>
      <c r="P218" s="272">
        <f>COUNTIF(O$2:O218, TRUE)/(COUNTIF(O$2:O218,FALSE) + COUNTIF(O$2:O218, TRUE))</f>
        <v>0.48847926267281105</v>
      </c>
      <c r="Q218" s="270">
        <v>292212.87</v>
      </c>
      <c r="R218" s="270">
        <f t="shared" ref="R218" si="237">I218-Q218</f>
        <v>52384.340000000026</v>
      </c>
      <c r="S218" s="270">
        <v>-60319</v>
      </c>
      <c r="T218" s="270">
        <f t="shared" ref="T218" si="238">M218-S218</f>
        <v>4916.210000000021</v>
      </c>
      <c r="U218" s="272">
        <f>STDEV(D$2:D218)*SQRT(252)</f>
        <v>0.17737738991567559</v>
      </c>
      <c r="V218" s="272">
        <f>STDEV(L$2:L218)*SQRT(252)</f>
        <v>0.37501491948250398</v>
      </c>
    </row>
    <row r="244" spans="1:1" ht="20.100000000000001" customHeight="1" x14ac:dyDescent="0.25">
      <c r="A244" s="173" t="s">
        <v>326</v>
      </c>
    </row>
    <row r="245" spans="1:1" ht="20.100000000000001" customHeight="1" x14ac:dyDescent="0.25">
      <c r="A245" s="173" t="s">
        <v>325</v>
      </c>
    </row>
  </sheetData>
  <conditionalFormatting sqref="L219:L1048576 L1:L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8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8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8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8">
    <cfRule type="colorScale" priority="1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G252" sqref="G252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6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6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6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6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1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4"/>
      <c r="C154" s="332"/>
      <c r="D154" s="333"/>
      <c r="E154" s="332"/>
      <c r="F154" s="333"/>
      <c r="G154" s="347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6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6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6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6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6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8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4"/>
      <c r="C161" s="332"/>
      <c r="D161" s="333"/>
      <c r="E161" s="332"/>
      <c r="F161" s="333"/>
      <c r="G161" s="347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1"/>
      <c r="B163" s="476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6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4"/>
      <c r="C167" s="332"/>
      <c r="D167" s="333"/>
      <c r="E167" s="332"/>
      <c r="F167" s="333"/>
      <c r="G167" s="347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6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6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6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6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8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6" t="s">
        <v>35</v>
      </c>
      <c r="B177" s="317">
        <v>42166</v>
      </c>
      <c r="C177" s="318">
        <v>10</v>
      </c>
      <c r="D177" s="319">
        <v>55.7</v>
      </c>
      <c r="E177" s="319">
        <v>0</v>
      </c>
      <c r="F177" s="319">
        <f t="shared" ref="F177:F203" si="8">C177*D177+E177</f>
        <v>557</v>
      </c>
      <c r="G177" s="317">
        <v>42208</v>
      </c>
      <c r="H177" s="318">
        <v>10</v>
      </c>
      <c r="I177" s="319">
        <v>56</v>
      </c>
      <c r="J177" s="319">
        <v>0.01</v>
      </c>
      <c r="K177" s="319">
        <f t="shared" ref="K177:K200" si="9">H177*I177-J177</f>
        <v>559.99</v>
      </c>
      <c r="L177" s="320"/>
      <c r="M177" s="319"/>
      <c r="N177" s="319"/>
      <c r="O177" s="321"/>
    </row>
    <row r="178" spans="1:16" ht="18" customHeight="1" x14ac:dyDescent="0.25">
      <c r="A178" s="316"/>
      <c r="B178" s="317">
        <v>42205</v>
      </c>
      <c r="C178" s="318">
        <v>10</v>
      </c>
      <c r="D178" s="319">
        <v>52.6</v>
      </c>
      <c r="E178" s="319">
        <v>0</v>
      </c>
      <c r="F178" s="319">
        <f t="shared" si="8"/>
        <v>526</v>
      </c>
      <c r="G178" s="317">
        <v>42234</v>
      </c>
      <c r="H178" s="318">
        <v>25</v>
      </c>
      <c r="I178" s="319">
        <v>50.88</v>
      </c>
      <c r="J178" s="319">
        <v>0.02</v>
      </c>
      <c r="K178" s="319">
        <f t="shared" si="9"/>
        <v>1271.98</v>
      </c>
      <c r="L178" s="320"/>
      <c r="M178" s="319"/>
      <c r="N178" s="319"/>
      <c r="O178" s="321"/>
      <c r="P178" s="143"/>
    </row>
    <row r="179" spans="1:16" ht="18" customHeight="1" x14ac:dyDescent="0.25">
      <c r="A179" s="316"/>
      <c r="B179" s="317">
        <v>42229</v>
      </c>
      <c r="C179" s="318">
        <v>15</v>
      </c>
      <c r="D179" s="319">
        <v>50.9</v>
      </c>
      <c r="E179" s="319">
        <v>0</v>
      </c>
      <c r="F179" s="319">
        <f t="shared" si="8"/>
        <v>763.5</v>
      </c>
      <c r="G179" s="317">
        <v>42314</v>
      </c>
      <c r="H179" s="318">
        <v>150</v>
      </c>
      <c r="I179" s="319">
        <v>31.5</v>
      </c>
      <c r="J179" s="319">
        <v>0.09</v>
      </c>
      <c r="K179" s="319">
        <f t="shared" si="9"/>
        <v>4724.91</v>
      </c>
      <c r="L179" s="320"/>
      <c r="M179" s="319"/>
      <c r="N179" s="319"/>
      <c r="O179" s="321"/>
    </row>
    <row r="180" spans="1:16" ht="18" customHeight="1" x14ac:dyDescent="0.25">
      <c r="A180" s="316"/>
      <c r="B180" s="317">
        <v>42233</v>
      </c>
      <c r="C180" s="318">
        <v>15</v>
      </c>
      <c r="D180" s="319">
        <v>46.8</v>
      </c>
      <c r="E180" s="319">
        <v>0</v>
      </c>
      <c r="F180" s="319">
        <f t="shared" si="8"/>
        <v>702</v>
      </c>
      <c r="G180" s="317">
        <v>42317</v>
      </c>
      <c r="H180" s="318">
        <v>150</v>
      </c>
      <c r="I180" s="319">
        <v>31.5</v>
      </c>
      <c r="J180" s="319">
        <v>0.09</v>
      </c>
      <c r="K180" s="319">
        <f t="shared" si="9"/>
        <v>4724.91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42233</v>
      </c>
      <c r="C181" s="318">
        <v>20</v>
      </c>
      <c r="D181" s="319">
        <v>47.45</v>
      </c>
      <c r="E181" s="319">
        <v>0</v>
      </c>
      <c r="F181" s="319">
        <f t="shared" si="8"/>
        <v>949</v>
      </c>
      <c r="G181" s="317">
        <v>42340</v>
      </c>
      <c r="H181" s="318">
        <v>150</v>
      </c>
      <c r="I181" s="319">
        <v>30.55</v>
      </c>
      <c r="J181" s="319">
        <v>0.08</v>
      </c>
      <c r="K181" s="319">
        <f t="shared" si="9"/>
        <v>4582.42</v>
      </c>
      <c r="L181" s="320"/>
      <c r="M181" s="319"/>
      <c r="N181" s="319"/>
      <c r="O181" s="321"/>
      <c r="P181" s="143"/>
    </row>
    <row r="182" spans="1:16" ht="18" customHeight="1" x14ac:dyDescent="0.25">
      <c r="A182" s="316"/>
      <c r="B182" s="317">
        <v>42298</v>
      </c>
      <c r="C182" s="318">
        <v>35</v>
      </c>
      <c r="D182" s="319">
        <v>44.3</v>
      </c>
      <c r="E182" s="319">
        <v>0</v>
      </c>
      <c r="F182" s="319">
        <f t="shared" si="8"/>
        <v>1550.5</v>
      </c>
      <c r="G182" s="317">
        <v>42342</v>
      </c>
      <c r="H182" s="318">
        <v>150</v>
      </c>
      <c r="I182" s="319">
        <v>30.45</v>
      </c>
      <c r="J182" s="319">
        <v>0.08</v>
      </c>
      <c r="K182" s="319">
        <f t="shared" si="9"/>
        <v>4567.42</v>
      </c>
      <c r="L182" s="320"/>
      <c r="M182" s="319"/>
      <c r="N182" s="319"/>
      <c r="O182" s="321"/>
    </row>
    <row r="183" spans="1:16" ht="18" customHeight="1" x14ac:dyDescent="0.25">
      <c r="A183" s="316"/>
      <c r="B183" s="317">
        <v>42299</v>
      </c>
      <c r="C183" s="318">
        <v>70</v>
      </c>
      <c r="D183" s="319">
        <v>41.35</v>
      </c>
      <c r="E183" s="319">
        <v>0</v>
      </c>
      <c r="F183" s="319">
        <f t="shared" si="8"/>
        <v>2894.5</v>
      </c>
      <c r="G183" s="317">
        <v>42345</v>
      </c>
      <c r="H183" s="318">
        <v>100</v>
      </c>
      <c r="I183" s="319">
        <v>34.5</v>
      </c>
      <c r="J183" s="319">
        <v>0.06</v>
      </c>
      <c r="K183" s="319">
        <f t="shared" si="9"/>
        <v>3449.94</v>
      </c>
      <c r="L183" s="320"/>
      <c r="M183" s="319"/>
      <c r="N183" s="319"/>
      <c r="O183" s="321"/>
    </row>
    <row r="184" spans="1:16" ht="18" customHeight="1" x14ac:dyDescent="0.25">
      <c r="A184" s="316"/>
      <c r="B184" s="317">
        <v>42299</v>
      </c>
      <c r="C184" s="318">
        <v>60</v>
      </c>
      <c r="D184" s="319">
        <v>40.229999999999997</v>
      </c>
      <c r="E184" s="319">
        <v>0</v>
      </c>
      <c r="F184" s="319">
        <f t="shared" si="8"/>
        <v>2413.7999999999997</v>
      </c>
      <c r="G184" s="317">
        <v>42356</v>
      </c>
      <c r="H184" s="318">
        <v>150</v>
      </c>
      <c r="I184" s="319">
        <v>43.25</v>
      </c>
      <c r="J184" s="319">
        <v>0.12</v>
      </c>
      <c r="K184" s="319">
        <f t="shared" si="9"/>
        <v>6487.38</v>
      </c>
      <c r="L184" s="320"/>
      <c r="M184" s="319"/>
      <c r="N184" s="319"/>
      <c r="O184" s="321"/>
    </row>
    <row r="185" spans="1:16" ht="18" customHeight="1" x14ac:dyDescent="0.25">
      <c r="A185" s="316"/>
      <c r="B185" s="317">
        <v>42300</v>
      </c>
      <c r="C185" s="318">
        <v>100</v>
      </c>
      <c r="D185" s="319">
        <v>39.57</v>
      </c>
      <c r="E185" s="319">
        <v>0</v>
      </c>
      <c r="F185" s="319">
        <f t="shared" si="8"/>
        <v>3957</v>
      </c>
      <c r="G185" s="317">
        <v>42359</v>
      </c>
      <c r="H185" s="318">
        <v>20</v>
      </c>
      <c r="I185" s="319">
        <v>51.05</v>
      </c>
      <c r="J185" s="319">
        <v>0.02</v>
      </c>
      <c r="K185" s="319">
        <f t="shared" si="9"/>
        <v>1020.98</v>
      </c>
      <c r="L185" s="320"/>
      <c r="M185" s="319"/>
      <c r="N185" s="319"/>
      <c r="O185" s="321"/>
    </row>
    <row r="186" spans="1:16" ht="18" customHeight="1" x14ac:dyDescent="0.25">
      <c r="A186" s="316"/>
      <c r="B186" s="317">
        <v>42304</v>
      </c>
      <c r="C186" s="318">
        <v>100</v>
      </c>
      <c r="D186" s="319">
        <v>37.950000000000003</v>
      </c>
      <c r="E186" s="319">
        <v>0</v>
      </c>
      <c r="F186" s="319">
        <f t="shared" si="8"/>
        <v>3795.0000000000005</v>
      </c>
      <c r="G186" s="317">
        <v>42361</v>
      </c>
      <c r="H186" s="318">
        <v>30</v>
      </c>
      <c r="I186" s="319">
        <v>57.95</v>
      </c>
      <c r="J186" s="319">
        <v>0.03</v>
      </c>
      <c r="K186" s="319">
        <f t="shared" si="9"/>
        <v>1738.47</v>
      </c>
      <c r="L186" s="320"/>
      <c r="M186" s="319"/>
      <c r="N186" s="319"/>
      <c r="O186" s="321"/>
    </row>
    <row r="187" spans="1:16" ht="18" customHeight="1" x14ac:dyDescent="0.25">
      <c r="A187" s="316"/>
      <c r="B187" s="317">
        <v>42311</v>
      </c>
      <c r="C187" s="318">
        <v>150</v>
      </c>
      <c r="D187" s="319">
        <v>30.5</v>
      </c>
      <c r="E187" s="319">
        <v>6.95</v>
      </c>
      <c r="F187" s="319">
        <f t="shared" si="8"/>
        <v>4581.95</v>
      </c>
      <c r="G187" s="317">
        <v>42426</v>
      </c>
      <c r="H187" s="318">
        <v>50</v>
      </c>
      <c r="I187" s="319">
        <v>19.149999999999999</v>
      </c>
      <c r="J187" s="319">
        <v>0.02</v>
      </c>
      <c r="K187" s="319">
        <f t="shared" si="9"/>
        <v>957.4799999999999</v>
      </c>
      <c r="L187" s="320"/>
      <c r="M187" s="319"/>
      <c r="N187" s="319"/>
      <c r="O187" s="321"/>
    </row>
    <row r="188" spans="1:16" ht="18" customHeight="1" x14ac:dyDescent="0.25">
      <c r="A188" s="316"/>
      <c r="B188" s="317">
        <v>42314</v>
      </c>
      <c r="C188" s="318">
        <v>150</v>
      </c>
      <c r="D188" s="319">
        <v>30.65</v>
      </c>
      <c r="E188" s="319">
        <v>0</v>
      </c>
      <c r="F188" s="319">
        <f t="shared" si="8"/>
        <v>4597.5</v>
      </c>
      <c r="G188" s="317">
        <v>42430</v>
      </c>
      <c r="H188" s="318">
        <v>75</v>
      </c>
      <c r="I188" s="319">
        <v>18.350000000000001</v>
      </c>
      <c r="J188" s="319">
        <v>0.03</v>
      </c>
      <c r="K188" s="319">
        <f t="shared" si="9"/>
        <v>1376.22</v>
      </c>
      <c r="L188" s="320"/>
      <c r="M188" s="319"/>
      <c r="N188" s="319"/>
      <c r="O188" s="321"/>
    </row>
    <row r="189" spans="1:16" ht="18" customHeight="1" x14ac:dyDescent="0.25">
      <c r="A189" s="316"/>
      <c r="B189" s="317">
        <v>42317</v>
      </c>
      <c r="C189" s="318">
        <v>150</v>
      </c>
      <c r="D189" s="319">
        <v>30.65</v>
      </c>
      <c r="E189" s="319">
        <v>0</v>
      </c>
      <c r="F189" s="319">
        <f t="shared" si="8"/>
        <v>4597.5</v>
      </c>
      <c r="G189" s="317">
        <v>42432</v>
      </c>
      <c r="H189" s="318">
        <v>50</v>
      </c>
      <c r="I189" s="319">
        <v>20.67</v>
      </c>
      <c r="J189" s="319">
        <v>0.02</v>
      </c>
      <c r="K189" s="319">
        <f t="shared" si="9"/>
        <v>1033.48</v>
      </c>
      <c r="L189" s="320"/>
      <c r="M189" s="319"/>
      <c r="N189" s="319"/>
      <c r="O189" s="321"/>
    </row>
    <row r="190" spans="1:16" ht="18" customHeight="1" x14ac:dyDescent="0.25">
      <c r="A190" s="319"/>
      <c r="B190" s="317">
        <v>42340</v>
      </c>
      <c r="C190" s="318">
        <v>150</v>
      </c>
      <c r="D190" s="319">
        <v>30.21</v>
      </c>
      <c r="E190" s="319">
        <v>0</v>
      </c>
      <c r="F190" s="319">
        <f t="shared" si="8"/>
        <v>4531.5</v>
      </c>
      <c r="G190" s="317">
        <v>42437</v>
      </c>
      <c r="H190" s="318">
        <v>25</v>
      </c>
      <c r="I190" s="319">
        <v>26.85</v>
      </c>
      <c r="J190" s="319">
        <v>0.01</v>
      </c>
      <c r="K190" s="319">
        <f t="shared" si="9"/>
        <v>671.24</v>
      </c>
      <c r="L190" s="319"/>
      <c r="M190" s="319"/>
      <c r="N190" s="319"/>
      <c r="O190" s="319"/>
      <c r="P190" s="143"/>
    </row>
    <row r="191" spans="1:16" ht="18" customHeight="1" x14ac:dyDescent="0.25">
      <c r="A191" s="319"/>
      <c r="B191" s="317">
        <v>42408</v>
      </c>
      <c r="C191" s="318">
        <v>25</v>
      </c>
      <c r="D191" s="319">
        <v>26.59</v>
      </c>
      <c r="E191" s="319">
        <v>0</v>
      </c>
      <c r="F191" s="319">
        <f t="shared" si="8"/>
        <v>664.75</v>
      </c>
      <c r="G191" s="317">
        <v>42466</v>
      </c>
      <c r="H191" s="318">
        <v>30</v>
      </c>
      <c r="I191" s="319">
        <v>28.08</v>
      </c>
      <c r="J191" s="319">
        <v>0.02</v>
      </c>
      <c r="K191" s="319">
        <f t="shared" si="9"/>
        <v>842.38</v>
      </c>
      <c r="L191" s="319"/>
      <c r="M191" s="319"/>
      <c r="N191" s="319"/>
      <c r="O191" s="319"/>
    </row>
    <row r="192" spans="1:16" ht="18" customHeight="1" x14ac:dyDescent="0.25">
      <c r="A192" s="319"/>
      <c r="B192" s="317">
        <v>42423</v>
      </c>
      <c r="C192" s="318">
        <v>50</v>
      </c>
      <c r="D192" s="319">
        <v>18.149999999999999</v>
      </c>
      <c r="E192" s="319">
        <v>0</v>
      </c>
      <c r="F192" s="319">
        <f t="shared" si="8"/>
        <v>907.49999999999989</v>
      </c>
      <c r="G192" s="317">
        <v>42471</v>
      </c>
      <c r="H192" s="318">
        <v>30</v>
      </c>
      <c r="I192" s="319">
        <v>29.37</v>
      </c>
      <c r="J192" s="319">
        <v>0.02</v>
      </c>
      <c r="K192" s="319">
        <f t="shared" si="9"/>
        <v>881.08</v>
      </c>
      <c r="L192" s="319"/>
      <c r="M192" s="319"/>
      <c r="N192" s="319"/>
      <c r="O192" s="319"/>
    </row>
    <row r="193" spans="1:16" ht="18" customHeight="1" x14ac:dyDescent="0.25">
      <c r="A193" s="319"/>
      <c r="B193" s="317">
        <v>42426</v>
      </c>
      <c r="C193" s="318">
        <v>50</v>
      </c>
      <c r="D193" s="319">
        <v>18.7</v>
      </c>
      <c r="E193" s="319">
        <v>0</v>
      </c>
      <c r="F193" s="319">
        <f t="shared" si="8"/>
        <v>935</v>
      </c>
      <c r="G193" s="317">
        <v>42480</v>
      </c>
      <c r="H193" s="318">
        <v>100</v>
      </c>
      <c r="I193" s="319">
        <v>31.79</v>
      </c>
      <c r="J193" s="319">
        <v>7.0000000000000007E-2</v>
      </c>
      <c r="K193" s="319">
        <f t="shared" si="9"/>
        <v>3178.93</v>
      </c>
      <c r="L193" s="319"/>
      <c r="M193" s="319"/>
      <c r="N193" s="319"/>
      <c r="O193" s="319"/>
    </row>
    <row r="194" spans="1:16" ht="18" customHeight="1" x14ac:dyDescent="0.25">
      <c r="A194" s="319"/>
      <c r="B194" s="317">
        <v>42430</v>
      </c>
      <c r="C194" s="318">
        <v>75</v>
      </c>
      <c r="D194" s="319">
        <v>17.989999999999998</v>
      </c>
      <c r="E194" s="319">
        <v>0</v>
      </c>
      <c r="F194" s="319">
        <f t="shared" si="8"/>
        <v>1349.2499999999998</v>
      </c>
      <c r="G194" s="317">
        <v>42486</v>
      </c>
      <c r="H194" s="318">
        <v>60</v>
      </c>
      <c r="I194" s="319">
        <v>32.5</v>
      </c>
      <c r="J194" s="319">
        <v>0.04</v>
      </c>
      <c r="K194" s="319">
        <f t="shared" si="9"/>
        <v>1949.96</v>
      </c>
      <c r="L194" s="319"/>
      <c r="M194" s="319"/>
      <c r="N194" s="319"/>
      <c r="O194" s="319"/>
    </row>
    <row r="195" spans="1:16" ht="18" customHeight="1" x14ac:dyDescent="0.25">
      <c r="A195" s="319"/>
      <c r="B195" s="317">
        <v>42451</v>
      </c>
      <c r="C195" s="318">
        <v>30</v>
      </c>
      <c r="D195" s="319">
        <v>25.08</v>
      </c>
      <c r="E195" s="319">
        <v>0</v>
      </c>
      <c r="F195" s="319">
        <f t="shared" si="8"/>
        <v>752.4</v>
      </c>
      <c r="G195" s="317">
        <v>42500</v>
      </c>
      <c r="H195" s="318">
        <v>200</v>
      </c>
      <c r="I195" s="319">
        <v>18.649999999999999</v>
      </c>
      <c r="J195" s="319">
        <v>0.08</v>
      </c>
      <c r="K195" s="319">
        <f t="shared" si="9"/>
        <v>3729.9199999999996</v>
      </c>
      <c r="L195" s="319"/>
      <c r="M195" s="319"/>
      <c r="N195" s="319"/>
      <c r="O195" s="319"/>
    </row>
    <row r="196" spans="1:16" ht="18" customHeight="1" x14ac:dyDescent="0.25">
      <c r="A196" s="319"/>
      <c r="B196" s="317">
        <v>42471</v>
      </c>
      <c r="C196" s="318">
        <v>30</v>
      </c>
      <c r="D196" s="319">
        <v>28.67</v>
      </c>
      <c r="E196" s="319">
        <v>0</v>
      </c>
      <c r="F196" s="319">
        <f t="shared" si="8"/>
        <v>860.1</v>
      </c>
      <c r="G196" s="317">
        <v>42510</v>
      </c>
      <c r="H196" s="318">
        <v>130</v>
      </c>
      <c r="I196" s="319">
        <v>21.35</v>
      </c>
      <c r="J196" s="319">
        <v>0.06</v>
      </c>
      <c r="K196" s="319">
        <f t="shared" si="9"/>
        <v>2775.44</v>
      </c>
      <c r="L196" s="319"/>
      <c r="M196" s="319"/>
      <c r="N196" s="319"/>
      <c r="O196" s="319"/>
    </row>
    <row r="197" spans="1:16" ht="18" customHeight="1" x14ac:dyDescent="0.25">
      <c r="A197" s="319"/>
      <c r="B197" s="317">
        <v>42485</v>
      </c>
      <c r="C197" s="318">
        <v>100</v>
      </c>
      <c r="D197" s="319">
        <v>31.25</v>
      </c>
      <c r="E197" s="319">
        <v>0</v>
      </c>
      <c r="F197" s="319">
        <f t="shared" si="8"/>
        <v>3125</v>
      </c>
      <c r="G197" s="317">
        <v>42513</v>
      </c>
      <c r="H197" s="318">
        <v>70</v>
      </c>
      <c r="I197" s="319">
        <v>23.68</v>
      </c>
      <c r="J197" s="319">
        <v>0.04</v>
      </c>
      <c r="K197" s="319">
        <f t="shared" si="9"/>
        <v>1657.56</v>
      </c>
      <c r="L197" s="319"/>
      <c r="M197" s="319"/>
      <c r="N197" s="319"/>
      <c r="O197" s="319"/>
      <c r="P197" s="143"/>
    </row>
    <row r="198" spans="1:16" ht="18" customHeight="1" x14ac:dyDescent="0.25">
      <c r="A198" s="319"/>
      <c r="B198" s="317">
        <v>42489</v>
      </c>
      <c r="C198" s="318">
        <v>60</v>
      </c>
      <c r="D198" s="319">
        <v>30.51</v>
      </c>
      <c r="E198" s="319">
        <v>0</v>
      </c>
      <c r="F198" s="319">
        <f t="shared" si="8"/>
        <v>1830.6000000000001</v>
      </c>
      <c r="G198" s="317">
        <v>42513</v>
      </c>
      <c r="H198" s="318">
        <v>40</v>
      </c>
      <c r="I198" s="319">
        <v>23.55</v>
      </c>
      <c r="J198" s="319">
        <v>0.02</v>
      </c>
      <c r="K198" s="319">
        <f t="shared" si="9"/>
        <v>941.98</v>
      </c>
      <c r="L198" s="319"/>
      <c r="M198" s="319"/>
      <c r="N198" s="319"/>
      <c r="O198" s="319"/>
    </row>
    <row r="199" spans="1:16" ht="18" customHeight="1" x14ac:dyDescent="0.25">
      <c r="A199" s="319"/>
      <c r="B199" s="317">
        <v>42493</v>
      </c>
      <c r="C199" s="318">
        <v>30</v>
      </c>
      <c r="D199" s="319">
        <v>26.75</v>
      </c>
      <c r="E199" s="319">
        <v>0</v>
      </c>
      <c r="F199" s="319">
        <f t="shared" si="8"/>
        <v>802.5</v>
      </c>
      <c r="G199" s="317">
        <v>42527</v>
      </c>
      <c r="H199" s="318">
        <v>60</v>
      </c>
      <c r="I199" s="319">
        <v>22.79</v>
      </c>
      <c r="J199" s="319">
        <v>0.03</v>
      </c>
      <c r="K199" s="319">
        <f t="shared" si="9"/>
        <v>1367.37</v>
      </c>
      <c r="L199" s="319"/>
      <c r="M199" s="319"/>
      <c r="N199" s="319"/>
      <c r="O199" s="319"/>
    </row>
    <row r="200" spans="1:16" ht="18" customHeight="1" x14ac:dyDescent="0.25">
      <c r="A200" s="319"/>
      <c r="B200" s="317">
        <v>42495</v>
      </c>
      <c r="C200" s="318">
        <v>70</v>
      </c>
      <c r="D200" s="319">
        <v>21.65</v>
      </c>
      <c r="E200" s="319">
        <v>0</v>
      </c>
      <c r="F200" s="319">
        <f t="shared" si="8"/>
        <v>1515.5</v>
      </c>
      <c r="G200" s="317">
        <v>42541</v>
      </c>
      <c r="H200" s="318">
        <v>70</v>
      </c>
      <c r="I200" s="319">
        <v>22.45</v>
      </c>
      <c r="J200" s="319">
        <v>0.03</v>
      </c>
      <c r="K200" s="319">
        <f t="shared" si="9"/>
        <v>1571.47</v>
      </c>
      <c r="L200" s="319"/>
      <c r="M200" s="319"/>
      <c r="N200" s="319"/>
      <c r="O200" s="319"/>
      <c r="P200" s="143"/>
    </row>
    <row r="201" spans="1:16" ht="18" customHeight="1" x14ac:dyDescent="0.25">
      <c r="A201" s="319"/>
      <c r="B201" s="317">
        <v>42500</v>
      </c>
      <c r="C201" s="318">
        <v>200</v>
      </c>
      <c r="D201" s="319">
        <v>18.25</v>
      </c>
      <c r="E201" s="319">
        <v>0</v>
      </c>
      <c r="F201" s="319">
        <f t="shared" si="8"/>
        <v>3650</v>
      </c>
      <c r="G201" s="319"/>
      <c r="H201" s="319"/>
      <c r="I201" s="319"/>
      <c r="J201" s="319"/>
      <c r="K201" s="319"/>
      <c r="L201" s="319"/>
      <c r="M201" s="319"/>
      <c r="N201" s="319"/>
      <c r="O201" s="319"/>
      <c r="P201" s="143"/>
    </row>
    <row r="202" spans="1:16" ht="18" customHeight="1" x14ac:dyDescent="0.25">
      <c r="A202" s="319"/>
      <c r="B202" s="317">
        <v>42500</v>
      </c>
      <c r="C202" s="318">
        <v>100</v>
      </c>
      <c r="D202" s="319">
        <v>16.510000000000002</v>
      </c>
      <c r="E202" s="319">
        <v>0</v>
      </c>
      <c r="F202" s="319">
        <f t="shared" si="8"/>
        <v>1651.0000000000002</v>
      </c>
      <c r="G202" s="319"/>
      <c r="H202" s="319"/>
      <c r="I202" s="319"/>
      <c r="J202" s="319"/>
      <c r="K202" s="319"/>
      <c r="L202" s="319"/>
      <c r="M202" s="319"/>
      <c r="N202" s="319"/>
      <c r="O202" s="319"/>
    </row>
    <row r="203" spans="1:16" ht="18" customHeight="1" x14ac:dyDescent="0.25">
      <c r="A203" s="316"/>
      <c r="B203" s="345">
        <v>42531</v>
      </c>
      <c r="C203" s="318">
        <v>70</v>
      </c>
      <c r="D203" s="343">
        <v>21.65</v>
      </c>
      <c r="E203" s="319">
        <v>0</v>
      </c>
      <c r="F203" s="343">
        <f t="shared" si="8"/>
        <v>1515.5</v>
      </c>
      <c r="G203" s="345"/>
      <c r="H203" s="342"/>
      <c r="I203" s="343"/>
      <c r="J203" s="342"/>
      <c r="K203" s="343"/>
      <c r="L203" s="341"/>
      <c r="M203" s="343"/>
      <c r="N203" s="338"/>
      <c r="O203" s="340"/>
    </row>
    <row r="204" spans="1:16" ht="18" customHeight="1" x14ac:dyDescent="0.25">
      <c r="A204" s="335"/>
      <c r="B204" s="339"/>
      <c r="C204" s="337">
        <f>SUM(C177:C203)</f>
        <v>1925</v>
      </c>
      <c r="D204" s="338"/>
      <c r="E204" s="339"/>
      <c r="F204" s="338">
        <f>SUM(F177:F203)</f>
        <v>55975.85</v>
      </c>
      <c r="G204" s="339"/>
      <c r="H204" s="337">
        <f>SUM(H177:H203)</f>
        <v>1925</v>
      </c>
      <c r="I204" s="338"/>
      <c r="J204" s="337"/>
      <c r="K204" s="338">
        <f>SUM(K177:K203)</f>
        <v>56062.910000000011</v>
      </c>
      <c r="L204" s="339"/>
      <c r="M204" s="338"/>
      <c r="N204" s="338">
        <f t="shared" ref="N204" si="10">K204-F204</f>
        <v>87.060000000012224</v>
      </c>
      <c r="O204" s="340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31"/>
      <c r="C205" s="332"/>
      <c r="D205" s="333"/>
      <c r="E205" s="25"/>
      <c r="F205" s="333"/>
      <c r="G205" s="331"/>
      <c r="H205" s="332"/>
      <c r="I205" s="333"/>
      <c r="K205" s="333"/>
      <c r="L205" s="331"/>
      <c r="M205" s="333"/>
      <c r="N205" s="468"/>
      <c r="O205" s="469"/>
    </row>
    <row r="206" spans="1:16" ht="18" customHeight="1" x14ac:dyDescent="0.25">
      <c r="A206" s="316" t="s">
        <v>46</v>
      </c>
      <c r="B206" s="345">
        <v>42185</v>
      </c>
      <c r="C206" s="342">
        <v>20</v>
      </c>
      <c r="D206" s="343">
        <v>28.2</v>
      </c>
      <c r="E206" s="341"/>
      <c r="F206" s="343">
        <f>C206*D206</f>
        <v>564</v>
      </c>
      <c r="G206" s="345">
        <v>42187</v>
      </c>
      <c r="H206" s="342">
        <v>20</v>
      </c>
      <c r="I206" s="343">
        <v>28.75</v>
      </c>
      <c r="J206" s="342">
        <v>0.01</v>
      </c>
      <c r="K206" s="343">
        <f>H206*I206-J206</f>
        <v>574.99</v>
      </c>
      <c r="L206" s="341"/>
      <c r="M206" s="343"/>
      <c r="N206" s="338"/>
      <c r="O206" s="340"/>
      <c r="P206" s="253"/>
    </row>
    <row r="207" spans="1:16" ht="18" customHeight="1" x14ac:dyDescent="0.25">
      <c r="A207" s="335"/>
      <c r="B207" s="339"/>
      <c r="C207" s="337">
        <f>SUM(C206)</f>
        <v>20</v>
      </c>
      <c r="D207" s="338"/>
      <c r="E207" s="339"/>
      <c r="F207" s="338">
        <f>SUM(F206)</f>
        <v>564</v>
      </c>
      <c r="G207" s="339"/>
      <c r="H207" s="337">
        <f>SUM(H206)</f>
        <v>20</v>
      </c>
      <c r="I207" s="338"/>
      <c r="J207" s="337"/>
      <c r="K207" s="338">
        <f>SUM(K206)</f>
        <v>574.99</v>
      </c>
      <c r="L207" s="339"/>
      <c r="M207" s="338"/>
      <c r="N207" s="338">
        <f>K207-F207</f>
        <v>10.990000000000009</v>
      </c>
      <c r="O207" s="340">
        <f>(N207+M207)/F207</f>
        <v>1.9485815602836895E-2</v>
      </c>
    </row>
    <row r="208" spans="1:16" ht="18" customHeight="1" x14ac:dyDescent="0.25">
      <c r="B208" s="331"/>
      <c r="C208" s="332"/>
      <c r="D208" s="333"/>
      <c r="E208" s="333"/>
      <c r="F208" s="333"/>
      <c r="G208" s="331"/>
      <c r="H208" s="332"/>
      <c r="I208" s="333"/>
      <c r="J208" s="333"/>
      <c r="K208" s="333"/>
      <c r="L208" s="331"/>
      <c r="M208" s="333"/>
      <c r="N208" s="333"/>
      <c r="O208" s="334"/>
    </row>
    <row r="209" spans="1:15" ht="18" customHeight="1" x14ac:dyDescent="0.25">
      <c r="A209" s="316" t="s">
        <v>28</v>
      </c>
      <c r="B209" s="317">
        <v>42164</v>
      </c>
      <c r="C209" s="318">
        <v>20</v>
      </c>
      <c r="D209" s="319">
        <v>29.9</v>
      </c>
      <c r="E209" s="319"/>
      <c r="F209" s="319">
        <f>C209*D209</f>
        <v>598</v>
      </c>
      <c r="G209" s="317">
        <v>42187</v>
      </c>
      <c r="H209" s="318">
        <v>40</v>
      </c>
      <c r="I209" s="319">
        <v>30.4</v>
      </c>
      <c r="J209" s="319">
        <v>0.02</v>
      </c>
      <c r="K209" s="319">
        <f>H209*I209-J209</f>
        <v>1215.98</v>
      </c>
      <c r="L209" s="320"/>
      <c r="M209" s="319"/>
      <c r="N209" s="319"/>
      <c r="O209" s="321"/>
    </row>
    <row r="210" spans="1:15" ht="18" customHeight="1" x14ac:dyDescent="0.25">
      <c r="A210" s="316"/>
      <c r="B210" s="317">
        <v>42166</v>
      </c>
      <c r="C210" s="318">
        <v>20</v>
      </c>
      <c r="D210" s="319">
        <v>29.3</v>
      </c>
      <c r="E210" s="319"/>
      <c r="F210" s="319">
        <f>C210*D210</f>
        <v>586</v>
      </c>
      <c r="G210" s="320"/>
      <c r="H210" s="318"/>
      <c r="I210" s="319"/>
      <c r="J210" s="318"/>
      <c r="K210" s="319"/>
      <c r="L210" s="320"/>
      <c r="M210" s="319"/>
      <c r="N210" s="319"/>
      <c r="O210" s="321"/>
    </row>
    <row r="211" spans="1:15" ht="18" customHeight="1" x14ac:dyDescent="0.25">
      <c r="A211" s="316"/>
      <c r="B211" s="322"/>
      <c r="C211" s="323">
        <f>SUM(C209:C210)</f>
        <v>40</v>
      </c>
      <c r="D211" s="324"/>
      <c r="E211" s="324"/>
      <c r="F211" s="324">
        <f>SUM(F209:F210)</f>
        <v>1184</v>
      </c>
      <c r="G211" s="325"/>
      <c r="H211" s="323">
        <f>SUM(H209:H210)</f>
        <v>40</v>
      </c>
      <c r="I211" s="324"/>
      <c r="J211" s="324"/>
      <c r="K211" s="324">
        <f>SUM(K209:K210)</f>
        <v>1215.98</v>
      </c>
      <c r="L211" s="325"/>
      <c r="M211" s="324"/>
      <c r="N211" s="324">
        <f>K211-F211</f>
        <v>31.980000000000018</v>
      </c>
      <c r="O211" s="326">
        <f>(N211+M211)/F211</f>
        <v>2.7010135135135151E-2</v>
      </c>
    </row>
    <row r="212" spans="1:15" ht="18" customHeight="1" x14ac:dyDescent="0.25">
      <c r="B212" s="344"/>
      <c r="C212" s="332"/>
      <c r="D212" s="333"/>
      <c r="E212" s="332"/>
      <c r="F212" s="333"/>
      <c r="G212" s="331"/>
      <c r="H212" s="332"/>
      <c r="I212" s="333"/>
      <c r="J212" s="332"/>
      <c r="K212" s="333"/>
      <c r="L212" s="331"/>
      <c r="M212" s="333"/>
      <c r="N212" s="331"/>
      <c r="O212" s="331"/>
    </row>
    <row r="213" spans="1:15" ht="18" customHeight="1" x14ac:dyDescent="0.25">
      <c r="A213" s="316" t="s">
        <v>44</v>
      </c>
      <c r="B213" s="317">
        <v>42185</v>
      </c>
      <c r="C213" s="318">
        <v>10</v>
      </c>
      <c r="D213" s="319">
        <v>71.2</v>
      </c>
      <c r="E213" s="318"/>
      <c r="F213" s="319">
        <f>C213*D213</f>
        <v>712</v>
      </c>
      <c r="G213" s="317">
        <v>42228</v>
      </c>
      <c r="H213" s="318">
        <v>10</v>
      </c>
      <c r="I213" s="319">
        <v>75.5</v>
      </c>
      <c r="J213" s="318">
        <v>0.01</v>
      </c>
      <c r="K213" s="319">
        <f>H213*I213-J213</f>
        <v>754.99</v>
      </c>
      <c r="L213" s="317">
        <v>42277</v>
      </c>
      <c r="M213" s="319">
        <v>2.83</v>
      </c>
      <c r="N213" s="320"/>
      <c r="O213" s="320"/>
    </row>
    <row r="214" spans="1:15" ht="18" customHeight="1" x14ac:dyDescent="0.25">
      <c r="A214" s="316"/>
      <c r="B214" s="317">
        <v>42220</v>
      </c>
      <c r="C214" s="318">
        <v>5</v>
      </c>
      <c r="D214" s="319">
        <v>70.650000000000006</v>
      </c>
      <c r="E214" s="319"/>
      <c r="F214" s="319">
        <f>C214*D214</f>
        <v>353.25</v>
      </c>
      <c r="G214" s="317">
        <v>42283</v>
      </c>
      <c r="H214" s="318">
        <v>5</v>
      </c>
      <c r="I214" s="319">
        <v>71.25</v>
      </c>
      <c r="J214" s="318">
        <v>0.01</v>
      </c>
      <c r="K214" s="319">
        <f>H214*I214-J214</f>
        <v>356.24</v>
      </c>
      <c r="L214" s="320"/>
      <c r="M214" s="318"/>
      <c r="N214" s="320"/>
      <c r="O214" s="320"/>
    </row>
    <row r="215" spans="1:15" ht="18" customHeight="1" x14ac:dyDescent="0.25">
      <c r="A215" s="316"/>
      <c r="B215" s="325"/>
      <c r="C215" s="323">
        <f>SUM(C213:C214)</f>
        <v>15</v>
      </c>
      <c r="D215" s="324"/>
      <c r="E215" s="324"/>
      <c r="F215" s="324">
        <f>SUM(F213:F214)</f>
        <v>1065.25</v>
      </c>
      <c r="G215" s="325"/>
      <c r="H215" s="323">
        <f>SUM(H213:H214)</f>
        <v>15</v>
      </c>
      <c r="I215" s="324"/>
      <c r="J215" s="324"/>
      <c r="K215" s="324">
        <f>SUM(K213:K214)</f>
        <v>1111.23</v>
      </c>
      <c r="L215" s="349"/>
      <c r="M215" s="324">
        <f>SUM(M213:M214)</f>
        <v>2.83</v>
      </c>
      <c r="N215" s="324">
        <f>K215-F215</f>
        <v>45.980000000000018</v>
      </c>
      <c r="O215" s="350">
        <f>(N215+M215)/F215</f>
        <v>4.5820229992959413E-2</v>
      </c>
    </row>
    <row r="216" spans="1:15" ht="18" customHeight="1" x14ac:dyDescent="0.25">
      <c r="B216" s="331"/>
      <c r="C216" s="332"/>
      <c r="D216" s="333"/>
      <c r="E216" s="25"/>
      <c r="F216" s="333"/>
      <c r="G216" s="331"/>
      <c r="H216" s="332"/>
      <c r="I216" s="333"/>
      <c r="K216" s="333"/>
      <c r="L216" s="331"/>
      <c r="M216" s="333"/>
      <c r="N216" s="333"/>
      <c r="O216" s="334"/>
    </row>
    <row r="217" spans="1:15" ht="18" customHeight="1" x14ac:dyDescent="0.25">
      <c r="A217" s="316" t="s">
        <v>0</v>
      </c>
      <c r="B217" s="317">
        <v>42144</v>
      </c>
      <c r="C217" s="318">
        <v>50</v>
      </c>
      <c r="D217" s="319">
        <v>130.16999999999999</v>
      </c>
      <c r="E217" s="320"/>
      <c r="F217" s="319">
        <f>C217*D217</f>
        <v>6508.4999999999991</v>
      </c>
      <c r="G217" s="317">
        <v>42186</v>
      </c>
      <c r="H217" s="318">
        <v>50</v>
      </c>
      <c r="I217" s="319">
        <v>133.5</v>
      </c>
      <c r="J217" s="318">
        <v>0.12</v>
      </c>
      <c r="K217" s="319">
        <f>H217*I217-J217</f>
        <v>6674.88</v>
      </c>
      <c r="L217" s="317">
        <v>42200</v>
      </c>
      <c r="M217" s="319">
        <v>7.5</v>
      </c>
      <c r="N217" s="318"/>
      <c r="O217" s="318"/>
    </row>
    <row r="218" spans="1:15" ht="18" customHeight="1" x14ac:dyDescent="0.25">
      <c r="A218" s="316"/>
      <c r="B218" s="322"/>
      <c r="C218" s="323">
        <f>SUM(C217)</f>
        <v>50</v>
      </c>
      <c r="D218" s="324"/>
      <c r="E218" s="325"/>
      <c r="F218" s="324">
        <f>SUM(F217)</f>
        <v>6508.4999999999991</v>
      </c>
      <c r="G218" s="325"/>
      <c r="H218" s="323">
        <f>SUM(H217)</f>
        <v>50</v>
      </c>
      <c r="I218" s="324"/>
      <c r="J218" s="323"/>
      <c r="K218" s="324">
        <f>SUM(K217)</f>
        <v>6674.88</v>
      </c>
      <c r="L218" s="325"/>
      <c r="M218" s="324">
        <f>SUM(M217)</f>
        <v>7.5</v>
      </c>
      <c r="N218" s="324">
        <f>K218-F218</f>
        <v>166.38000000000102</v>
      </c>
      <c r="O218" s="326">
        <f>(N218+M218)/F218</f>
        <v>2.6715833141276953E-2</v>
      </c>
    </row>
    <row r="219" spans="1:15" ht="18" customHeight="1" x14ac:dyDescent="0.25">
      <c r="B219" s="331"/>
      <c r="C219" s="332"/>
      <c r="D219" s="333"/>
      <c r="E219" s="333"/>
      <c r="F219" s="333"/>
      <c r="G219" s="331"/>
      <c r="H219" s="332"/>
      <c r="I219" s="333"/>
      <c r="J219" s="333"/>
      <c r="K219" s="333"/>
      <c r="L219" s="331"/>
      <c r="M219" s="333"/>
      <c r="N219" s="333"/>
      <c r="O219" s="334"/>
    </row>
    <row r="220" spans="1:15" ht="18" customHeight="1" x14ac:dyDescent="0.25">
      <c r="A220" s="316" t="s">
        <v>49</v>
      </c>
      <c r="B220" s="317">
        <v>42186</v>
      </c>
      <c r="C220" s="318">
        <v>100</v>
      </c>
      <c r="D220" s="319">
        <v>27.5</v>
      </c>
      <c r="E220" s="319"/>
      <c r="F220" s="319">
        <f>C220*D220</f>
        <v>2750</v>
      </c>
      <c r="G220" s="317">
        <v>42219</v>
      </c>
      <c r="H220" s="318">
        <v>100</v>
      </c>
      <c r="I220" s="319">
        <v>29.5</v>
      </c>
      <c r="J220" s="318">
        <v>0.05</v>
      </c>
      <c r="K220" s="319">
        <f>H220*I220-J220</f>
        <v>2949.95</v>
      </c>
      <c r="L220" s="317">
        <v>42216</v>
      </c>
      <c r="M220" s="319">
        <v>11</v>
      </c>
      <c r="N220" s="319"/>
      <c r="O220" s="321"/>
    </row>
    <row r="221" spans="1:15" ht="18" customHeight="1" x14ac:dyDescent="0.25">
      <c r="A221" s="316"/>
      <c r="B221" s="322"/>
      <c r="C221" s="323">
        <f>SUM(C220)</f>
        <v>100</v>
      </c>
      <c r="D221" s="324"/>
      <c r="E221" s="325"/>
      <c r="F221" s="324">
        <f>SUM(F220)</f>
        <v>2750</v>
      </c>
      <c r="G221" s="325"/>
      <c r="H221" s="323">
        <f>SUM(H220)</f>
        <v>100</v>
      </c>
      <c r="I221" s="324"/>
      <c r="J221" s="324"/>
      <c r="K221" s="324">
        <f>SUM(K220)</f>
        <v>2949.95</v>
      </c>
      <c r="L221" s="325"/>
      <c r="M221" s="324">
        <v>11</v>
      </c>
      <c r="N221" s="324">
        <f>K221-F221</f>
        <v>199.94999999999982</v>
      </c>
      <c r="O221" s="326">
        <f>(N221+M221)/F221</f>
        <v>7.6709090909090838E-2</v>
      </c>
    </row>
    <row r="222" spans="1:15" ht="18" customHeight="1" x14ac:dyDescent="0.25">
      <c r="B222" s="331"/>
      <c r="C222" s="332"/>
      <c r="D222" s="333"/>
      <c r="E222" s="25"/>
      <c r="F222" s="333"/>
      <c r="G222" s="331"/>
      <c r="H222" s="332"/>
      <c r="I222" s="333"/>
      <c r="K222" s="333"/>
      <c r="L222" s="331"/>
      <c r="M222" s="333"/>
      <c r="N222" s="333"/>
      <c r="O222" s="332"/>
    </row>
    <row r="223" spans="1:15" ht="18" customHeight="1" x14ac:dyDescent="0.25">
      <c r="A223" s="316" t="s">
        <v>13</v>
      </c>
      <c r="B223" s="317">
        <v>42151</v>
      </c>
      <c r="C223" s="318">
        <v>5</v>
      </c>
      <c r="D223" s="319">
        <v>54.2</v>
      </c>
      <c r="E223" s="320"/>
      <c r="F223" s="319">
        <f t="shared" ref="F223:F229" si="12">C223*D223</f>
        <v>271</v>
      </c>
      <c r="G223" s="317">
        <v>42181</v>
      </c>
      <c r="H223" s="318">
        <v>25</v>
      </c>
      <c r="I223" s="319">
        <v>55.4</v>
      </c>
      <c r="J223" s="318">
        <v>0.03</v>
      </c>
      <c r="K223" s="319">
        <f>H223*I223-J223</f>
        <v>1384.97</v>
      </c>
      <c r="L223" s="320"/>
      <c r="M223" s="319"/>
      <c r="N223" s="319"/>
      <c r="O223" s="321"/>
    </row>
    <row r="224" spans="1:15" ht="18" customHeight="1" x14ac:dyDescent="0.25">
      <c r="A224" s="316"/>
      <c r="B224" s="317">
        <v>42152</v>
      </c>
      <c r="C224" s="318">
        <v>20</v>
      </c>
      <c r="D224" s="319">
        <v>53.35</v>
      </c>
      <c r="E224" s="320"/>
      <c r="F224" s="319">
        <f t="shared" si="12"/>
        <v>1067</v>
      </c>
      <c r="G224" s="317">
        <v>42200</v>
      </c>
      <c r="H224" s="318">
        <v>225</v>
      </c>
      <c r="I224" s="319">
        <v>55.56</v>
      </c>
      <c r="J224" s="318">
        <v>0.23</v>
      </c>
      <c r="K224" s="319">
        <f>H224*I224-J224</f>
        <v>12500.77</v>
      </c>
      <c r="L224" s="320"/>
      <c r="M224" s="319"/>
      <c r="N224" s="319"/>
      <c r="O224" s="321"/>
    </row>
    <row r="225" spans="1:15" ht="18" customHeight="1" x14ac:dyDescent="0.25">
      <c r="A225" s="316"/>
      <c r="B225" s="317">
        <v>42153</v>
      </c>
      <c r="C225" s="318">
        <v>25</v>
      </c>
      <c r="D225" s="319">
        <v>52.35</v>
      </c>
      <c r="E225" s="320"/>
      <c r="F225" s="319">
        <f t="shared" si="12"/>
        <v>1308.75</v>
      </c>
      <c r="G225" s="320"/>
      <c r="H225" s="318"/>
      <c r="I225" s="319"/>
      <c r="J225" s="318"/>
      <c r="K225" s="319"/>
      <c r="L225" s="320"/>
      <c r="M225" s="319"/>
      <c r="N225" s="319"/>
      <c r="O225" s="321"/>
    </row>
    <row r="226" spans="1:15" ht="18" customHeight="1" x14ac:dyDescent="0.25">
      <c r="A226" s="316"/>
      <c r="B226" s="317">
        <v>42153</v>
      </c>
      <c r="C226" s="318">
        <v>25</v>
      </c>
      <c r="D226" s="319">
        <v>51.75</v>
      </c>
      <c r="E226" s="320"/>
      <c r="F226" s="319">
        <f t="shared" si="12"/>
        <v>1293.75</v>
      </c>
      <c r="G226" s="320"/>
      <c r="H226" s="318"/>
      <c r="I226" s="319"/>
      <c r="J226" s="318"/>
      <c r="K226" s="319"/>
      <c r="L226" s="320"/>
      <c r="M226" s="319"/>
      <c r="N226" s="319"/>
      <c r="O226" s="321"/>
    </row>
    <row r="227" spans="1:15" ht="18" customHeight="1" x14ac:dyDescent="0.25">
      <c r="A227" s="316"/>
      <c r="B227" s="317">
        <v>42166</v>
      </c>
      <c r="C227" s="318">
        <v>25</v>
      </c>
      <c r="D227" s="319">
        <v>52.1</v>
      </c>
      <c r="E227" s="320"/>
      <c r="F227" s="319">
        <f t="shared" si="12"/>
        <v>1302.5</v>
      </c>
      <c r="G227" s="320"/>
      <c r="H227" s="318"/>
      <c r="I227" s="319"/>
      <c r="J227" s="318"/>
      <c r="K227" s="319"/>
      <c r="L227" s="320"/>
      <c r="M227" s="319"/>
      <c r="N227" s="319"/>
      <c r="O227" s="321"/>
    </row>
    <row r="228" spans="1:15" ht="18" customHeight="1" x14ac:dyDescent="0.25">
      <c r="A228" s="316"/>
      <c r="B228" s="317">
        <v>42166</v>
      </c>
      <c r="C228" s="318">
        <v>50</v>
      </c>
      <c r="D228" s="319">
        <v>51.5</v>
      </c>
      <c r="E228" s="320"/>
      <c r="F228" s="319">
        <f t="shared" si="12"/>
        <v>2575</v>
      </c>
      <c r="G228" s="320"/>
      <c r="H228" s="318"/>
      <c r="I228" s="319"/>
      <c r="J228" s="318"/>
      <c r="K228" s="319"/>
      <c r="L228" s="320"/>
      <c r="M228" s="319"/>
      <c r="N228" s="319"/>
      <c r="O228" s="321"/>
    </row>
    <row r="229" spans="1:15" ht="18" customHeight="1" x14ac:dyDescent="0.25">
      <c r="A229" s="316"/>
      <c r="B229" s="317">
        <v>42166</v>
      </c>
      <c r="C229" s="318">
        <v>100</v>
      </c>
      <c r="D229" s="319">
        <v>51.35</v>
      </c>
      <c r="E229" s="320"/>
      <c r="F229" s="319">
        <f t="shared" si="12"/>
        <v>5135</v>
      </c>
      <c r="G229" s="320"/>
      <c r="H229" s="318"/>
      <c r="I229" s="319"/>
      <c r="J229" s="318"/>
      <c r="K229" s="319"/>
      <c r="L229" s="320"/>
      <c r="M229" s="319"/>
      <c r="N229" s="319"/>
      <c r="O229" s="321"/>
    </row>
    <row r="230" spans="1:15" ht="18" customHeight="1" x14ac:dyDescent="0.25">
      <c r="A230" s="316"/>
      <c r="B230" s="322"/>
      <c r="C230" s="323">
        <f>SUM(C223:C229)</f>
        <v>250</v>
      </c>
      <c r="D230" s="324"/>
      <c r="E230" s="325"/>
      <c r="F230" s="324">
        <f>SUM(F223:F229)</f>
        <v>12953</v>
      </c>
      <c r="G230" s="325"/>
      <c r="H230" s="323">
        <f>SUM(H223:H229)</f>
        <v>250</v>
      </c>
      <c r="I230" s="324"/>
      <c r="J230" s="323"/>
      <c r="K230" s="324">
        <f>SUM(K223:K229)</f>
        <v>13885.74</v>
      </c>
      <c r="L230" s="325"/>
      <c r="M230" s="324"/>
      <c r="N230" s="324">
        <f>K230-F230</f>
        <v>932.73999999999978</v>
      </c>
      <c r="O230" s="326">
        <f>(N230+M230)/F230</f>
        <v>7.2009573071875221E-2</v>
      </c>
    </row>
    <row r="231" spans="1:15" ht="18" customHeight="1" x14ac:dyDescent="0.25">
      <c r="B231" s="331"/>
      <c r="C231" s="332"/>
      <c r="D231" s="333"/>
      <c r="E231" s="333"/>
      <c r="F231" s="333"/>
      <c r="G231" s="331"/>
      <c r="H231" s="332"/>
      <c r="I231" s="333"/>
      <c r="J231" s="333"/>
      <c r="K231" s="333"/>
      <c r="L231" s="331"/>
      <c r="M231" s="333"/>
      <c r="N231" s="333"/>
      <c r="O231" s="334"/>
    </row>
    <row r="232" spans="1:15" ht="18" customHeight="1" x14ac:dyDescent="0.25">
      <c r="A232" s="316" t="s">
        <v>20</v>
      </c>
      <c r="B232" s="317">
        <v>42153</v>
      </c>
      <c r="C232" s="318">
        <v>50</v>
      </c>
      <c r="D232" s="319">
        <v>20.99</v>
      </c>
      <c r="E232" s="320"/>
      <c r="F232" s="319">
        <f>C232*D232</f>
        <v>1049.5</v>
      </c>
      <c r="G232" s="317">
        <v>42186</v>
      </c>
      <c r="H232" s="318">
        <v>297</v>
      </c>
      <c r="I232" s="319">
        <v>19.399999999999999</v>
      </c>
      <c r="J232" s="319">
        <v>0.11</v>
      </c>
      <c r="K232" s="319">
        <f>H232*I232-J232</f>
        <v>5761.69</v>
      </c>
      <c r="L232" s="320"/>
      <c r="M232" s="319"/>
      <c r="N232" s="319"/>
      <c r="O232" s="321"/>
    </row>
    <row r="233" spans="1:15" ht="18" customHeight="1" x14ac:dyDescent="0.25">
      <c r="A233" s="316"/>
      <c r="B233" s="317">
        <v>42185</v>
      </c>
      <c r="C233" s="318">
        <v>100</v>
      </c>
      <c r="D233" s="319">
        <v>20.6</v>
      </c>
      <c r="E233" s="319"/>
      <c r="F233" s="319">
        <f>C233*D233</f>
        <v>2060</v>
      </c>
      <c r="G233" s="317">
        <v>42186</v>
      </c>
      <c r="H233" s="318">
        <v>300</v>
      </c>
      <c r="I233" s="319">
        <v>20.28</v>
      </c>
      <c r="J233" s="319">
        <v>0.11</v>
      </c>
      <c r="K233" s="319">
        <f>H233*I233-J233</f>
        <v>6083.89</v>
      </c>
      <c r="L233" s="320"/>
      <c r="M233" s="319"/>
      <c r="N233" s="319"/>
      <c r="O233" s="321"/>
    </row>
    <row r="234" spans="1:15" ht="18" customHeight="1" x14ac:dyDescent="0.25">
      <c r="A234" s="316"/>
      <c r="B234" s="317">
        <v>42186</v>
      </c>
      <c r="C234" s="318">
        <v>150</v>
      </c>
      <c r="D234" s="319">
        <v>19.95</v>
      </c>
      <c r="E234" s="319"/>
      <c r="F234" s="319">
        <f>C234*D234</f>
        <v>2992.5</v>
      </c>
      <c r="G234" s="317">
        <v>42186</v>
      </c>
      <c r="H234" s="318">
        <v>300</v>
      </c>
      <c r="I234" s="319">
        <v>19.75</v>
      </c>
      <c r="J234" s="319">
        <v>0.11</v>
      </c>
      <c r="K234" s="319">
        <f>H234*I234-J234</f>
        <v>5924.89</v>
      </c>
      <c r="L234" s="320"/>
      <c r="M234" s="319"/>
      <c r="N234" s="319"/>
      <c r="O234" s="321"/>
    </row>
    <row r="235" spans="1:15" ht="18" customHeight="1" x14ac:dyDescent="0.25">
      <c r="A235" s="316"/>
      <c r="B235" s="317">
        <v>42186</v>
      </c>
      <c r="C235" s="318">
        <v>300</v>
      </c>
      <c r="D235" s="319">
        <v>19.7</v>
      </c>
      <c r="E235" s="320"/>
      <c r="F235" s="319">
        <f>C235*D235</f>
        <v>5910</v>
      </c>
      <c r="G235" s="320"/>
      <c r="H235" s="318"/>
      <c r="I235" s="319"/>
      <c r="J235" s="319"/>
      <c r="K235" s="319"/>
      <c r="L235" s="320"/>
      <c r="M235" s="319"/>
      <c r="N235" s="319"/>
      <c r="O235" s="321"/>
    </row>
    <row r="236" spans="1:15" ht="18" customHeight="1" x14ac:dyDescent="0.25">
      <c r="A236" s="316"/>
      <c r="B236" s="317">
        <v>42186</v>
      </c>
      <c r="C236" s="318">
        <v>297</v>
      </c>
      <c r="D236" s="319">
        <v>19.13</v>
      </c>
      <c r="E236" s="319"/>
      <c r="F236" s="319">
        <f>C236*D236</f>
        <v>5681.61</v>
      </c>
      <c r="G236" s="320"/>
      <c r="H236" s="318"/>
      <c r="I236" s="319"/>
      <c r="J236" s="319"/>
      <c r="K236" s="319"/>
      <c r="L236" s="320"/>
      <c r="M236" s="319"/>
      <c r="N236" s="319"/>
      <c r="O236" s="321"/>
    </row>
    <row r="237" spans="1:15" ht="18" customHeight="1" x14ac:dyDescent="0.25">
      <c r="A237" s="316"/>
      <c r="B237" s="322"/>
      <c r="C237" s="323">
        <f>SUM(C232:C236)</f>
        <v>897</v>
      </c>
      <c r="D237" s="324"/>
      <c r="E237" s="324"/>
      <c r="F237" s="324">
        <f>SUM(F232:F236)</f>
        <v>17693.61</v>
      </c>
      <c r="G237" s="325"/>
      <c r="H237" s="323">
        <f>SUM(H232:H236)</f>
        <v>897</v>
      </c>
      <c r="I237" s="324"/>
      <c r="J237" s="324"/>
      <c r="K237" s="324">
        <f>SUM(K232:K236)</f>
        <v>17770.47</v>
      </c>
      <c r="L237" s="325"/>
      <c r="M237" s="324"/>
      <c r="N237" s="324">
        <f>K237-F237</f>
        <v>76.860000000000582</v>
      </c>
      <c r="O237" s="326">
        <f>(N237+M237)/F237</f>
        <v>4.3439411177255841E-3</v>
      </c>
    </row>
    <row r="238" spans="1:15" ht="18" customHeight="1" x14ac:dyDescent="0.25">
      <c r="B238" s="331"/>
      <c r="C238" s="332"/>
      <c r="D238" s="333"/>
      <c r="E238" s="25"/>
      <c r="F238" s="333"/>
      <c r="G238" s="331"/>
      <c r="H238" s="332"/>
      <c r="I238" s="333"/>
      <c r="K238" s="333"/>
      <c r="L238" s="331"/>
      <c r="M238" s="333"/>
      <c r="N238" s="333"/>
      <c r="O238" s="334"/>
    </row>
    <row r="239" spans="1:15" ht="18" customHeight="1" x14ac:dyDescent="0.25">
      <c r="A239" s="316" t="s">
        <v>31</v>
      </c>
      <c r="B239" s="317">
        <v>42165</v>
      </c>
      <c r="C239" s="318">
        <v>1</v>
      </c>
      <c r="D239" s="319">
        <v>73.03</v>
      </c>
      <c r="E239" s="320"/>
      <c r="F239" s="319">
        <f>C239*D239</f>
        <v>73.03</v>
      </c>
      <c r="G239" s="317">
        <v>42195</v>
      </c>
      <c r="H239" s="318">
        <v>1</v>
      </c>
      <c r="I239" s="319">
        <v>73.5</v>
      </c>
      <c r="J239" s="318">
        <v>0.01</v>
      </c>
      <c r="K239" s="319">
        <f>H239*I239-J239</f>
        <v>73.489999999999995</v>
      </c>
      <c r="L239" s="320"/>
      <c r="M239" s="319"/>
      <c r="N239" s="319"/>
      <c r="O239" s="321"/>
    </row>
    <row r="240" spans="1:15" ht="18" customHeight="1" x14ac:dyDescent="0.25">
      <c r="A240" s="316"/>
      <c r="B240" s="322"/>
      <c r="C240" s="323">
        <f>SUM(C239)</f>
        <v>1</v>
      </c>
      <c r="D240" s="324"/>
      <c r="E240" s="325"/>
      <c r="F240" s="324">
        <f>SUM(F239)</f>
        <v>73.03</v>
      </c>
      <c r="G240" s="325"/>
      <c r="H240" s="323">
        <f>SUM(H239)</f>
        <v>1</v>
      </c>
      <c r="I240" s="324"/>
      <c r="J240" s="323"/>
      <c r="K240" s="324">
        <f>SUM(K239)</f>
        <v>73.489999999999995</v>
      </c>
      <c r="L240" s="325"/>
      <c r="M240" s="324"/>
      <c r="N240" s="324">
        <f>K240-F240</f>
        <v>0.45999999999999375</v>
      </c>
      <c r="O240" s="326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7" t="s">
        <v>292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5">
        <v>2015</v>
      </c>
      <c r="U243" s="455">
        <v>1003.28</v>
      </c>
    </row>
    <row r="244" spans="1:21" ht="18" customHeight="1" x14ac:dyDescent="0.25">
      <c r="M244" s="26" t="s">
        <v>156</v>
      </c>
      <c r="N244" s="455">
        <f>U253</f>
        <v>1005.8000000000001</v>
      </c>
      <c r="T244" s="456">
        <v>42278</v>
      </c>
      <c r="U244" s="455">
        <v>0.19</v>
      </c>
    </row>
    <row r="245" spans="1:21" ht="18" customHeight="1" x14ac:dyDescent="0.25">
      <c r="M245" s="26" t="s">
        <v>132</v>
      </c>
      <c r="N245" s="145">
        <f>SUM(ACTIVE!L:L)</f>
        <v>-53289.111999999412</v>
      </c>
      <c r="T245" s="456">
        <v>42309</v>
      </c>
      <c r="U245" s="455">
        <v>0.26</v>
      </c>
    </row>
    <row r="246" spans="1:21" ht="18" customHeight="1" x14ac:dyDescent="0.25">
      <c r="T246" s="456">
        <v>42339</v>
      </c>
      <c r="U246" s="455">
        <v>0.23</v>
      </c>
    </row>
    <row r="247" spans="1:21" ht="18" customHeight="1" x14ac:dyDescent="0.25">
      <c r="M247" s="26" t="s">
        <v>147</v>
      </c>
      <c r="N247" s="145">
        <f>SUM(N242:N245)</f>
        <v>-55402.761999999348</v>
      </c>
      <c r="T247" s="456">
        <v>42370</v>
      </c>
      <c r="U247" s="455">
        <v>0.08</v>
      </c>
    </row>
    <row r="248" spans="1:21" ht="18" customHeight="1" x14ac:dyDescent="0.25">
      <c r="M248" s="26" t="s">
        <v>148</v>
      </c>
      <c r="N248" s="145">
        <f>Balance!W2</f>
        <v>-55402.789999999979</v>
      </c>
      <c r="T248" s="456">
        <v>42401</v>
      </c>
      <c r="U248" s="455">
        <v>0.57999999999999996</v>
      </c>
    </row>
    <row r="249" spans="1:21" ht="18" customHeight="1" x14ac:dyDescent="0.25">
      <c r="M249" s="26" t="s">
        <v>209</v>
      </c>
      <c r="N249" s="388">
        <v>0.03</v>
      </c>
      <c r="O249" s="372"/>
      <c r="T249" s="456">
        <v>42430</v>
      </c>
      <c r="U249" s="455">
        <v>0.68</v>
      </c>
    </row>
    <row r="250" spans="1:21" ht="18" customHeight="1" x14ac:dyDescent="0.25">
      <c r="Q250" s="388" t="s">
        <v>327</v>
      </c>
      <c r="T250" s="456">
        <v>42461</v>
      </c>
      <c r="U250" s="455">
        <v>0.37</v>
      </c>
    </row>
    <row r="251" spans="1:21" ht="18" customHeight="1" x14ac:dyDescent="0.25">
      <c r="M251" s="26" t="s">
        <v>134</v>
      </c>
      <c r="N251" s="253">
        <f>N247-N249-N248</f>
        <v>-1.9999993673991412E-3</v>
      </c>
      <c r="Q251" s="388">
        <v>0.02</v>
      </c>
      <c r="R251" s="389">
        <v>42449</v>
      </c>
      <c r="T251" s="456">
        <v>42491</v>
      </c>
      <c r="U251" s="455">
        <v>0.13</v>
      </c>
    </row>
    <row r="252" spans="1:21" ht="18" customHeight="1" x14ac:dyDescent="0.25">
      <c r="Q252" s="388">
        <v>0.01</v>
      </c>
      <c r="R252" s="389">
        <v>42451</v>
      </c>
      <c r="T252" s="456"/>
      <c r="U252" s="455"/>
    </row>
    <row r="253" spans="1:21" ht="18" customHeight="1" x14ac:dyDescent="0.25">
      <c r="Q253" s="388"/>
      <c r="R253" s="389"/>
      <c r="T253" s="456" t="s">
        <v>81</v>
      </c>
      <c r="U253" s="455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729" priority="5">
      <formula>#REF!&gt;0</formula>
    </cfRule>
    <cfRule type="expression" dxfId="72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3"/>
  <sheetViews>
    <sheetView tabSelected="1" zoomScaleNormal="100" workbookViewId="0">
      <pane ySplit="1" topLeftCell="A17" activePane="bottomLeft" state="frozen"/>
      <selection pane="bottomLeft" activeCell="H28" sqref="H28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7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30" customHeight="1" x14ac:dyDescent="0.25">
      <c r="A1" s="60"/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1" t="s">
        <v>198</v>
      </c>
      <c r="K1" s="386" t="s">
        <v>260</v>
      </c>
      <c r="L1" s="58" t="s">
        <v>193</v>
      </c>
      <c r="M1" s="57" t="s">
        <v>70</v>
      </c>
      <c r="N1" s="58" t="s">
        <v>92</v>
      </c>
      <c r="O1" s="386" t="s">
        <v>259</v>
      </c>
    </row>
    <row r="2" spans="1:21" ht="18.95" customHeight="1" x14ac:dyDescent="0.25">
      <c r="A2" s="51"/>
      <c r="B2" s="51"/>
      <c r="C2" s="52"/>
      <c r="D2" s="53"/>
      <c r="E2" s="23" t="s">
        <v>10</v>
      </c>
      <c r="F2" s="263">
        <v>9.3800000000000008</v>
      </c>
      <c r="G2" s="263">
        <v>9.36</v>
      </c>
      <c r="H2" s="352">
        <v>250</v>
      </c>
      <c r="I2" s="49">
        <v>2340</v>
      </c>
      <c r="J2" s="402">
        <v>5</v>
      </c>
      <c r="K2" s="387">
        <v>2.1367521367522809E-3</v>
      </c>
      <c r="L2" s="402">
        <v>821.42999999999302</v>
      </c>
      <c r="M2" s="197"/>
      <c r="N2" s="399" t="str">
        <f t="shared" ref="N2:N41" si="0">HYPERLINK("http://finance.yahoo.com/q?s=" &amp; G2, "Link")</f>
        <v>Link</v>
      </c>
      <c r="O2" s="387">
        <v>1.21E-2</v>
      </c>
      <c r="P2" s="359"/>
      <c r="Q2" s="169"/>
    </row>
    <row r="3" spans="1:21" ht="18.95" customHeight="1" x14ac:dyDescent="0.25">
      <c r="A3" s="52"/>
      <c r="B3" s="52"/>
      <c r="C3" s="52"/>
      <c r="E3" s="23" t="s">
        <v>254</v>
      </c>
      <c r="F3" s="263">
        <v>93.4</v>
      </c>
      <c r="G3" s="263">
        <v>91.725999999999999</v>
      </c>
      <c r="H3" s="352">
        <v>50</v>
      </c>
      <c r="I3" s="49">
        <v>4586.3</v>
      </c>
      <c r="J3" s="402">
        <v>83.699999999999818</v>
      </c>
      <c r="K3" s="387">
        <v>1.825000545101723E-2</v>
      </c>
      <c r="L3" s="402">
        <v>83.699999999999818</v>
      </c>
      <c r="M3" s="390"/>
      <c r="N3" s="399" t="str">
        <f t="shared" si="0"/>
        <v>Link</v>
      </c>
      <c r="O3" s="398">
        <v>2.3599999999999999E-2</v>
      </c>
    </row>
    <row r="4" spans="1:21" ht="18.95" customHeight="1" x14ac:dyDescent="0.25">
      <c r="A4" s="51"/>
      <c r="B4" s="51"/>
      <c r="C4" s="52"/>
      <c r="D4" s="53"/>
      <c r="E4" s="23" t="s">
        <v>45</v>
      </c>
      <c r="F4" s="263">
        <v>66.260000000000005</v>
      </c>
      <c r="G4" s="263">
        <v>66.260000000000005</v>
      </c>
      <c r="H4" s="352">
        <v>0</v>
      </c>
      <c r="I4" s="49">
        <v>0</v>
      </c>
      <c r="J4" s="402">
        <v>0</v>
      </c>
      <c r="K4" s="387">
        <v>0</v>
      </c>
      <c r="L4" s="402">
        <v>523.61999999999898</v>
      </c>
      <c r="M4" s="474"/>
      <c r="N4" s="399" t="str">
        <f t="shared" si="0"/>
        <v>Link</v>
      </c>
      <c r="O4" s="387">
        <v>1.9800000000000002E-2</v>
      </c>
      <c r="Q4" s="169"/>
    </row>
    <row r="5" spans="1:21" ht="18.95" customHeight="1" x14ac:dyDescent="0.25">
      <c r="A5" s="51"/>
      <c r="B5" s="51"/>
      <c r="C5" s="51"/>
      <c r="D5" s="53"/>
      <c r="E5" s="23" t="s">
        <v>33</v>
      </c>
      <c r="F5" s="263">
        <v>148.72</v>
      </c>
      <c r="G5" s="263">
        <v>148.72</v>
      </c>
      <c r="H5" s="352">
        <v>0</v>
      </c>
      <c r="I5" s="49">
        <v>0</v>
      </c>
      <c r="J5" s="402">
        <v>0</v>
      </c>
      <c r="K5" s="387">
        <v>0</v>
      </c>
      <c r="L5" s="402">
        <v>780.73999999999796</v>
      </c>
      <c r="M5" s="165"/>
      <c r="N5" s="399" t="str">
        <f t="shared" si="0"/>
        <v>Link</v>
      </c>
      <c r="O5" s="387">
        <v>1.2800000000000001E-2</v>
      </c>
      <c r="Q5" s="152"/>
    </row>
    <row r="6" spans="1:21" ht="18.95" customHeight="1" x14ac:dyDescent="0.25">
      <c r="A6" s="51"/>
      <c r="B6" s="51"/>
      <c r="C6" s="52"/>
      <c r="E6" s="23" t="s">
        <v>62</v>
      </c>
      <c r="F6" s="263">
        <v>229.02</v>
      </c>
      <c r="G6" s="263">
        <v>229.02</v>
      </c>
      <c r="H6" s="352">
        <v>0</v>
      </c>
      <c r="I6" s="49">
        <v>0</v>
      </c>
      <c r="J6" s="402">
        <v>0</v>
      </c>
      <c r="K6" s="387">
        <v>0</v>
      </c>
      <c r="L6" s="402">
        <v>1659.3600000000079</v>
      </c>
      <c r="M6" s="165"/>
      <c r="N6" s="399" t="str">
        <f t="shared" si="0"/>
        <v>Link</v>
      </c>
      <c r="O6" s="387">
        <v>0</v>
      </c>
      <c r="Q6" s="169"/>
      <c r="R6" s="49"/>
    </row>
    <row r="7" spans="1:21" ht="18.95" customHeight="1" x14ac:dyDescent="0.25">
      <c r="A7" s="51"/>
      <c r="B7" s="51"/>
      <c r="C7" s="52"/>
      <c r="D7" s="53"/>
      <c r="E7" s="23" t="s">
        <v>52</v>
      </c>
      <c r="F7" s="263">
        <v>75.23</v>
      </c>
      <c r="G7" s="263">
        <v>76.525800000000004</v>
      </c>
      <c r="H7" s="352">
        <v>50</v>
      </c>
      <c r="I7" s="49">
        <v>3826.29</v>
      </c>
      <c r="J7" s="402">
        <v>-64.789999999999964</v>
      </c>
      <c r="K7" s="387">
        <v>-1.6932851404362969E-2</v>
      </c>
      <c r="L7" s="402">
        <v>-64.789999999999964</v>
      </c>
      <c r="M7" s="390"/>
      <c r="N7" s="399" t="str">
        <f t="shared" si="0"/>
        <v>Link</v>
      </c>
      <c r="O7" s="387">
        <v>2.3400000000000001E-2</v>
      </c>
      <c r="P7" s="152"/>
    </row>
    <row r="8" spans="1:21" ht="18.95" customHeight="1" x14ac:dyDescent="0.25">
      <c r="A8" s="51"/>
      <c r="B8" s="51"/>
      <c r="C8" s="52"/>
      <c r="D8" s="53"/>
      <c r="E8" s="23" t="s">
        <v>346</v>
      </c>
      <c r="F8" s="263">
        <v>25.43</v>
      </c>
      <c r="G8" s="263">
        <v>25.25</v>
      </c>
      <c r="H8" s="352">
        <v>100</v>
      </c>
      <c r="I8" s="49">
        <v>2525</v>
      </c>
      <c r="J8" s="402">
        <v>18</v>
      </c>
      <c r="K8" s="387">
        <v>7.1287128712871177E-3</v>
      </c>
      <c r="L8" s="402">
        <v>18</v>
      </c>
      <c r="M8" s="390"/>
      <c r="N8" s="399" t="str">
        <f t="shared" si="0"/>
        <v>Link</v>
      </c>
      <c r="O8" s="387">
        <v>4.3900000000000002E-2</v>
      </c>
      <c r="Q8" s="169"/>
    </row>
    <row r="9" spans="1:21" ht="18.95" customHeight="1" x14ac:dyDescent="0.25">
      <c r="A9" s="52"/>
      <c r="B9" s="52"/>
      <c r="C9" s="52"/>
      <c r="D9" s="53"/>
      <c r="E9" s="23" t="s">
        <v>8</v>
      </c>
      <c r="F9" s="263">
        <v>57.01</v>
      </c>
      <c r="G9" s="263">
        <v>57.01</v>
      </c>
      <c r="H9" s="352">
        <v>0</v>
      </c>
      <c r="I9" s="49">
        <v>0</v>
      </c>
      <c r="J9" s="402">
        <v>0</v>
      </c>
      <c r="K9" s="387">
        <v>0</v>
      </c>
      <c r="L9" s="402">
        <v>121.94999999999982</v>
      </c>
      <c r="M9" s="475"/>
      <c r="N9" s="399" t="str">
        <f t="shared" si="0"/>
        <v>Link</v>
      </c>
      <c r="O9" s="387">
        <v>0.02</v>
      </c>
      <c r="Q9" s="152"/>
    </row>
    <row r="10" spans="1:21" ht="18.95" customHeight="1" x14ac:dyDescent="0.25">
      <c r="A10" s="52"/>
      <c r="B10" s="52"/>
      <c r="C10" s="52"/>
      <c r="E10" s="23" t="s">
        <v>17</v>
      </c>
      <c r="F10" s="263">
        <v>13.7</v>
      </c>
      <c r="G10" s="263">
        <v>25.573899999999995</v>
      </c>
      <c r="H10" s="352">
        <v>2000</v>
      </c>
      <c r="I10" s="49">
        <v>51147.799999999988</v>
      </c>
      <c r="J10" s="402">
        <v>-23747.799999999988</v>
      </c>
      <c r="K10" s="387">
        <v>-0.46429758464684689</v>
      </c>
      <c r="L10" s="402">
        <v>-23747.799999999988</v>
      </c>
      <c r="M10" s="475" t="s">
        <v>176</v>
      </c>
      <c r="N10" s="399" t="str">
        <f t="shared" si="0"/>
        <v>Link</v>
      </c>
      <c r="O10" s="398">
        <v>0</v>
      </c>
    </row>
    <row r="11" spans="1:21" ht="18.95" customHeight="1" x14ac:dyDescent="0.25">
      <c r="A11" s="51"/>
      <c r="B11" s="51"/>
      <c r="C11" s="52"/>
      <c r="D11" s="53"/>
      <c r="E11" s="23" t="s">
        <v>32</v>
      </c>
      <c r="F11" s="263">
        <v>35.18</v>
      </c>
      <c r="G11" s="263">
        <v>39.48706</v>
      </c>
      <c r="H11" s="352">
        <v>500</v>
      </c>
      <c r="I11" s="49">
        <v>19743.53</v>
      </c>
      <c r="J11" s="402">
        <v>-2153.5299999999988</v>
      </c>
      <c r="K11" s="387">
        <v>-0.10907522616269735</v>
      </c>
      <c r="L11" s="402">
        <v>-1948.5099999999989</v>
      </c>
      <c r="M11" s="197"/>
      <c r="N11" s="399" t="str">
        <f t="shared" si="0"/>
        <v>Link</v>
      </c>
      <c r="O11" s="387">
        <v>1.4E-2</v>
      </c>
      <c r="Q11" s="169"/>
    </row>
    <row r="12" spans="1:21" ht="18.95" customHeight="1" x14ac:dyDescent="0.25">
      <c r="A12" s="51"/>
      <c r="B12" s="51"/>
      <c r="C12" s="52"/>
      <c r="D12" s="53"/>
      <c r="E12" s="23" t="s">
        <v>63</v>
      </c>
      <c r="F12" s="263">
        <v>95.72</v>
      </c>
      <c r="G12" s="263">
        <v>92.174000000000035</v>
      </c>
      <c r="H12" s="352">
        <v>15</v>
      </c>
      <c r="I12" s="49">
        <v>1382.6100000000006</v>
      </c>
      <c r="J12" s="402">
        <v>53.189999999999372</v>
      </c>
      <c r="K12" s="387">
        <v>3.8470718423850137E-2</v>
      </c>
      <c r="L12" s="402">
        <v>53.189999999999372</v>
      </c>
      <c r="M12" s="197"/>
      <c r="N12" s="399" t="str">
        <f t="shared" si="0"/>
        <v>Link</v>
      </c>
      <c r="O12" s="398">
        <v>1.44E-2</v>
      </c>
      <c r="P12" s="49"/>
      <c r="Q12" s="169"/>
      <c r="R12" s="49"/>
      <c r="T12" s="385"/>
      <c r="U12" s="385"/>
    </row>
    <row r="13" spans="1:21" ht="18.95" customHeight="1" x14ac:dyDescent="0.25">
      <c r="A13" s="51"/>
      <c r="B13" s="51"/>
      <c r="C13" s="52"/>
      <c r="D13" s="53"/>
      <c r="E13" s="23" t="s">
        <v>229</v>
      </c>
      <c r="F13" s="263">
        <v>12.52</v>
      </c>
      <c r="G13" s="263">
        <v>12.966119999999998</v>
      </c>
      <c r="H13" s="352">
        <v>250</v>
      </c>
      <c r="I13" s="49">
        <v>3241.5299999999997</v>
      </c>
      <c r="J13" s="402">
        <v>-111.52999999999975</v>
      </c>
      <c r="K13" s="387">
        <v>-3.4406591948863564E-2</v>
      </c>
      <c r="L13" s="402">
        <v>-111.52999999999975</v>
      </c>
      <c r="M13" s="165" t="s">
        <v>235</v>
      </c>
      <c r="N13" s="399" t="str">
        <f t="shared" si="0"/>
        <v>Link</v>
      </c>
      <c r="O13" s="387">
        <v>4.5400000000000003E-2</v>
      </c>
      <c r="Q13" s="169"/>
    </row>
    <row r="14" spans="1:21" ht="18.95" customHeight="1" x14ac:dyDescent="0.25">
      <c r="A14" s="61"/>
      <c r="B14" s="62"/>
      <c r="C14" s="61"/>
      <c r="D14" s="53"/>
      <c r="E14" s="23" t="s">
        <v>9</v>
      </c>
      <c r="F14" s="263">
        <v>4.87</v>
      </c>
      <c r="G14" s="263">
        <v>4.87</v>
      </c>
      <c r="H14" s="352">
        <v>0</v>
      </c>
      <c r="I14" s="49">
        <v>0</v>
      </c>
      <c r="J14" s="402">
        <v>0</v>
      </c>
      <c r="K14" s="387">
        <v>0</v>
      </c>
      <c r="L14" s="402">
        <v>434.93000000000029</v>
      </c>
      <c r="M14" s="197"/>
      <c r="N14" s="399" t="str">
        <f t="shared" si="0"/>
        <v>Link</v>
      </c>
      <c r="O14" s="387">
        <v>8.2600000000000007E-2</v>
      </c>
      <c r="Q14" s="152"/>
    </row>
    <row r="15" spans="1:21" ht="18.95" customHeight="1" x14ac:dyDescent="0.25">
      <c r="A15" s="51"/>
      <c r="B15" s="51"/>
      <c r="C15" s="52"/>
      <c r="D15" s="53"/>
      <c r="E15" s="23" t="s">
        <v>55</v>
      </c>
      <c r="F15" s="263">
        <v>80.47</v>
      </c>
      <c r="G15" s="263">
        <v>86.646500000000003</v>
      </c>
      <c r="H15" s="352">
        <v>200</v>
      </c>
      <c r="I15" s="49">
        <v>17329.3</v>
      </c>
      <c r="J15" s="402">
        <v>-1235.2999999999993</v>
      </c>
      <c r="K15" s="387">
        <v>-7.1283894906314788E-2</v>
      </c>
      <c r="L15" s="402">
        <v>-1235.2999999999993</v>
      </c>
      <c r="M15" s="197"/>
      <c r="N15" s="399" t="str">
        <f t="shared" si="0"/>
        <v>Link</v>
      </c>
      <c r="O15" s="387">
        <v>2.2800000000000001E-2</v>
      </c>
      <c r="Q15" s="152"/>
    </row>
    <row r="16" spans="1:21" ht="18.95" customHeight="1" x14ac:dyDescent="0.25">
      <c r="A16" s="159"/>
      <c r="B16" s="51"/>
      <c r="C16" s="52"/>
      <c r="E16" s="23" t="s">
        <v>180</v>
      </c>
      <c r="F16" s="263">
        <v>66.14</v>
      </c>
      <c r="G16" s="263">
        <v>66.14</v>
      </c>
      <c r="H16" s="352">
        <v>0</v>
      </c>
      <c r="I16" s="49">
        <v>0</v>
      </c>
      <c r="J16" s="402">
        <v>0</v>
      </c>
      <c r="K16" s="387">
        <v>0</v>
      </c>
      <c r="L16" s="402">
        <v>49.949999999999818</v>
      </c>
      <c r="M16" s="206"/>
      <c r="N16" s="399" t="str">
        <f t="shared" si="0"/>
        <v>Link</v>
      </c>
      <c r="O16" s="398">
        <v>2.7699999999999999E-2</v>
      </c>
      <c r="Q16" s="152"/>
    </row>
    <row r="17" spans="1:18" ht="18.95" customHeight="1" x14ac:dyDescent="0.25">
      <c r="A17" s="51"/>
      <c r="B17" s="51"/>
      <c r="C17" s="52"/>
      <c r="D17" s="53"/>
      <c r="E17" s="23" t="s">
        <v>56</v>
      </c>
      <c r="F17" s="263">
        <v>28.35</v>
      </c>
      <c r="G17" s="263">
        <v>28.35</v>
      </c>
      <c r="H17" s="352">
        <v>0</v>
      </c>
      <c r="I17" s="49">
        <v>0</v>
      </c>
      <c r="J17" s="402">
        <v>0</v>
      </c>
      <c r="K17" s="387">
        <v>0</v>
      </c>
      <c r="L17" s="402">
        <v>36.819999999999709</v>
      </c>
      <c r="M17" s="206"/>
      <c r="N17" s="399" t="str">
        <f t="shared" si="0"/>
        <v>Link</v>
      </c>
      <c r="O17" s="387">
        <v>5.1499999999999997E-2</v>
      </c>
      <c r="P17" s="49"/>
      <c r="Q17" s="152"/>
    </row>
    <row r="18" spans="1:18" ht="18.95" customHeight="1" x14ac:dyDescent="0.25">
      <c r="A18" s="51"/>
      <c r="B18" s="51"/>
      <c r="C18" s="52"/>
      <c r="E18" s="23" t="s">
        <v>22</v>
      </c>
      <c r="F18" s="263">
        <v>55.83</v>
      </c>
      <c r="G18" s="263">
        <v>55.83</v>
      </c>
      <c r="H18" s="352">
        <v>0</v>
      </c>
      <c r="I18" s="49">
        <v>0</v>
      </c>
      <c r="J18" s="402">
        <v>0</v>
      </c>
      <c r="K18" s="387">
        <v>0</v>
      </c>
      <c r="L18" s="402">
        <v>3178.8000000000466</v>
      </c>
      <c r="M18" s="197"/>
      <c r="N18" s="399" t="str">
        <f t="shared" si="0"/>
        <v>Link</v>
      </c>
      <c r="O18" s="387">
        <v>1.7000000000000001E-2</v>
      </c>
      <c r="Q18" s="152"/>
    </row>
    <row r="19" spans="1:18" ht="18.95" customHeight="1" x14ac:dyDescent="0.25">
      <c r="A19" s="52"/>
      <c r="B19" s="159"/>
      <c r="C19" s="353"/>
      <c r="D19" s="53"/>
      <c r="E19" s="23" t="s">
        <v>27</v>
      </c>
      <c r="F19" s="263">
        <v>31.55</v>
      </c>
      <c r="G19" s="263">
        <v>31.55</v>
      </c>
      <c r="H19" s="352">
        <v>0</v>
      </c>
      <c r="I19" s="49">
        <v>0</v>
      </c>
      <c r="J19" s="402">
        <v>0</v>
      </c>
      <c r="K19" s="387">
        <v>0</v>
      </c>
      <c r="L19" s="402">
        <v>1407.5400000000009</v>
      </c>
      <c r="M19" s="206"/>
      <c r="N19" s="399" t="str">
        <f t="shared" si="0"/>
        <v>Link</v>
      </c>
      <c r="O19" s="387">
        <v>3.2199999999999999E-2</v>
      </c>
      <c r="Q19" s="169"/>
    </row>
    <row r="20" spans="1:18" ht="18.95" customHeight="1" x14ac:dyDescent="0.25">
      <c r="A20" s="51"/>
      <c r="B20" s="51"/>
      <c r="C20" s="52"/>
      <c r="D20" s="53"/>
      <c r="E20" s="23" t="s">
        <v>181</v>
      </c>
      <c r="F20" s="263">
        <v>41.37</v>
      </c>
      <c r="G20" s="263">
        <v>41.37</v>
      </c>
      <c r="H20" s="50">
        <v>0</v>
      </c>
      <c r="I20" s="49">
        <v>0</v>
      </c>
      <c r="J20" s="402">
        <v>0</v>
      </c>
      <c r="K20" s="387">
        <v>0</v>
      </c>
      <c r="L20" s="402">
        <v>119.92000000000053</v>
      </c>
      <c r="M20" s="474"/>
      <c r="N20" s="399" t="str">
        <f t="shared" si="0"/>
        <v>Link</v>
      </c>
      <c r="O20" s="387">
        <v>4.1500000000000002E-2</v>
      </c>
      <c r="Q20" s="152"/>
    </row>
    <row r="21" spans="1:18" ht="18.95" customHeight="1" x14ac:dyDescent="0.25">
      <c r="A21" s="51"/>
      <c r="B21" s="51"/>
      <c r="C21" s="52"/>
      <c r="D21" s="53"/>
      <c r="E21" s="23" t="s">
        <v>15</v>
      </c>
      <c r="F21" s="263">
        <v>20.010000000000002</v>
      </c>
      <c r="G21" s="263">
        <v>20.010000000000002</v>
      </c>
      <c r="H21" s="352">
        <v>0</v>
      </c>
      <c r="I21" s="49">
        <v>0</v>
      </c>
      <c r="J21" s="402">
        <v>0</v>
      </c>
      <c r="K21" s="387">
        <v>0</v>
      </c>
      <c r="L21" s="402">
        <v>155.90000000000146</v>
      </c>
      <c r="M21" s="390"/>
      <c r="N21" s="399" t="str">
        <f t="shared" si="0"/>
        <v>Link</v>
      </c>
      <c r="O21" s="398">
        <v>0</v>
      </c>
      <c r="Q21" s="152"/>
    </row>
    <row r="22" spans="1:18" ht="18.95" customHeight="1" x14ac:dyDescent="0.25">
      <c r="A22" s="51"/>
      <c r="B22" s="51"/>
      <c r="C22" s="52"/>
      <c r="D22" s="53"/>
      <c r="E22" s="23" t="s">
        <v>24</v>
      </c>
      <c r="F22" s="263">
        <v>47.61</v>
      </c>
      <c r="G22" s="263">
        <v>47.61</v>
      </c>
      <c r="H22" s="352">
        <v>0</v>
      </c>
      <c r="I22" s="49">
        <v>0</v>
      </c>
      <c r="J22" s="402">
        <v>0</v>
      </c>
      <c r="K22" s="387">
        <v>0</v>
      </c>
      <c r="L22" s="402">
        <v>745.43999999999505</v>
      </c>
      <c r="M22" s="196"/>
      <c r="N22" s="399" t="str">
        <f t="shared" si="0"/>
        <v>Link</v>
      </c>
      <c r="O22" s="387">
        <v>0</v>
      </c>
      <c r="Q22" s="152"/>
    </row>
    <row r="23" spans="1:18" ht="18.95" customHeight="1" x14ac:dyDescent="0.25">
      <c r="A23" s="51"/>
      <c r="B23" s="51"/>
      <c r="C23" s="52"/>
      <c r="D23" s="53"/>
      <c r="E23" s="23" t="s">
        <v>221</v>
      </c>
      <c r="F23" s="263">
        <v>35.14</v>
      </c>
      <c r="G23" s="263">
        <v>33.652749999999997</v>
      </c>
      <c r="H23" s="352">
        <v>160</v>
      </c>
      <c r="I23" s="49">
        <v>5384.44</v>
      </c>
      <c r="J23" s="402">
        <v>237.96000000000004</v>
      </c>
      <c r="K23" s="387">
        <v>4.4194010890640532E-2</v>
      </c>
      <c r="L23" s="402">
        <v>237.96000000000004</v>
      </c>
      <c r="M23" s="197"/>
      <c r="N23" s="399" t="str">
        <f t="shared" si="0"/>
        <v>Link</v>
      </c>
      <c r="O23" s="398">
        <v>1.23E-2</v>
      </c>
      <c r="Q23" s="152"/>
    </row>
    <row r="24" spans="1:18" ht="18.95" customHeight="1" x14ac:dyDescent="0.25">
      <c r="A24" s="51"/>
      <c r="B24" s="51"/>
      <c r="C24" s="52"/>
      <c r="D24" s="53"/>
      <c r="E24" s="23" t="s">
        <v>50</v>
      </c>
      <c r="F24" s="263">
        <v>14.59</v>
      </c>
      <c r="G24" s="263">
        <v>17.320656308498581</v>
      </c>
      <c r="H24" s="352">
        <v>8013</v>
      </c>
      <c r="I24" s="49">
        <v>138790.41899999912</v>
      </c>
      <c r="J24" s="402">
        <v>-21880.748999999065</v>
      </c>
      <c r="K24" s="387">
        <v>-0.15765316624629017</v>
      </c>
      <c r="L24" s="402">
        <v>-21880.748999999065</v>
      </c>
      <c r="M24" s="166"/>
      <c r="N24" s="399" t="str">
        <f t="shared" si="0"/>
        <v>Link</v>
      </c>
      <c r="O24" s="398">
        <v>1.52E-2</v>
      </c>
      <c r="Q24" s="169"/>
    </row>
    <row r="25" spans="1:18" ht="18.95" customHeight="1" x14ac:dyDescent="0.25">
      <c r="A25" s="159"/>
      <c r="B25" s="51"/>
      <c r="C25" s="52"/>
      <c r="D25" s="53"/>
      <c r="E25" s="23" t="s">
        <v>34</v>
      </c>
      <c r="F25" s="263">
        <v>13.21</v>
      </c>
      <c r="G25" s="263">
        <v>16.882538250000099</v>
      </c>
      <c r="H25" s="352">
        <v>4000</v>
      </c>
      <c r="I25" s="49">
        <v>67530.153000000399</v>
      </c>
      <c r="J25" s="402">
        <v>-14690.153000000399</v>
      </c>
      <c r="K25" s="387">
        <v>-0.21753472111932437</v>
      </c>
      <c r="L25" s="402">
        <v>-14690.153000000399</v>
      </c>
      <c r="M25" s="165"/>
      <c r="N25" s="399" t="str">
        <f t="shared" si="0"/>
        <v>Link</v>
      </c>
      <c r="O25" s="387">
        <v>0</v>
      </c>
      <c r="Q25" s="152"/>
    </row>
    <row r="26" spans="1:18" ht="18.95" customHeight="1" x14ac:dyDescent="0.25">
      <c r="A26" s="51"/>
      <c r="B26" s="52"/>
      <c r="C26" s="52"/>
      <c r="E26" s="23" t="s">
        <v>255</v>
      </c>
      <c r="F26" s="263">
        <v>43.56</v>
      </c>
      <c r="G26" s="263">
        <v>43.56</v>
      </c>
      <c r="H26" s="352">
        <v>0</v>
      </c>
      <c r="I26" s="49">
        <v>0</v>
      </c>
      <c r="J26" s="402">
        <v>439.77999999999975</v>
      </c>
      <c r="K26" s="387">
        <v>0</v>
      </c>
      <c r="L26" s="402">
        <v>439.77999999999975</v>
      </c>
      <c r="M26" s="165"/>
      <c r="N26" s="399" t="str">
        <f t="shared" si="0"/>
        <v>Link</v>
      </c>
      <c r="O26" s="387">
        <v>0</v>
      </c>
      <c r="Q26" s="169"/>
      <c r="R26" s="49"/>
    </row>
    <row r="27" spans="1:18" ht="18.95" customHeight="1" x14ac:dyDescent="0.25">
      <c r="A27" s="51"/>
      <c r="B27" s="51"/>
      <c r="C27" s="52"/>
      <c r="E27" s="23" t="s">
        <v>215</v>
      </c>
      <c r="F27" s="263">
        <v>52.59</v>
      </c>
      <c r="G27" s="263">
        <v>54.704000000000001</v>
      </c>
      <c r="H27" s="352">
        <v>150</v>
      </c>
      <c r="I27" s="49">
        <v>8205.6</v>
      </c>
      <c r="J27" s="402">
        <v>-317.09999999999945</v>
      </c>
      <c r="K27" s="387">
        <v>-3.8644340450424051E-2</v>
      </c>
      <c r="L27" s="402">
        <v>-317.09999999999945</v>
      </c>
      <c r="M27" s="165"/>
      <c r="N27" s="399" t="str">
        <f t="shared" si="0"/>
        <v>Link</v>
      </c>
      <c r="O27" s="387">
        <v>1.17E-2</v>
      </c>
    </row>
    <row r="28" spans="1:18" ht="18.95" customHeight="1" x14ac:dyDescent="0.25">
      <c r="A28" s="52"/>
      <c r="B28" s="51"/>
      <c r="C28" s="52"/>
      <c r="D28" s="53"/>
      <c r="E28" s="23" t="s">
        <v>47</v>
      </c>
      <c r="F28" s="263">
        <v>82.64</v>
      </c>
      <c r="G28" s="263">
        <v>82.64</v>
      </c>
      <c r="H28" s="352">
        <v>0</v>
      </c>
      <c r="I28" s="49">
        <v>0</v>
      </c>
      <c r="J28" s="402">
        <v>-168.6200000000008</v>
      </c>
      <c r="K28" s="387">
        <v>0</v>
      </c>
      <c r="L28" s="402">
        <v>-168.6200000000008</v>
      </c>
      <c r="M28" s="166"/>
      <c r="N28" s="399" t="str">
        <f t="shared" si="0"/>
        <v>Link</v>
      </c>
      <c r="O28" s="387">
        <v>2.7400000000000001E-2</v>
      </c>
      <c r="P28" s="385"/>
      <c r="Q28" s="169"/>
    </row>
    <row r="29" spans="1:18" ht="18.95" customHeight="1" x14ac:dyDescent="0.25">
      <c r="A29" s="51"/>
      <c r="B29" s="52"/>
      <c r="C29" s="52"/>
      <c r="D29" s="53"/>
      <c r="E29" s="23" t="s">
        <v>183</v>
      </c>
      <c r="F29" s="263">
        <v>46.51</v>
      </c>
      <c r="G29" s="263">
        <v>46.51</v>
      </c>
      <c r="H29" s="352">
        <v>0</v>
      </c>
      <c r="I29" s="49">
        <v>0</v>
      </c>
      <c r="J29" s="402">
        <v>0</v>
      </c>
      <c r="K29" s="387">
        <v>0</v>
      </c>
      <c r="L29" s="402">
        <v>75.019999999999982</v>
      </c>
      <c r="M29" s="197"/>
      <c r="N29" s="399" t="str">
        <f t="shared" si="0"/>
        <v>Link</v>
      </c>
      <c r="O29" s="387">
        <v>1.5599999999999999E-2</v>
      </c>
      <c r="Q29" s="169"/>
    </row>
    <row r="30" spans="1:18" ht="18.95" customHeight="1" x14ac:dyDescent="0.25">
      <c r="A30" s="51"/>
      <c r="B30" s="51"/>
      <c r="C30" s="52"/>
      <c r="D30" s="53"/>
      <c r="E30" s="23" t="s">
        <v>287</v>
      </c>
      <c r="F30" s="263">
        <v>82.02</v>
      </c>
      <c r="G30" s="263">
        <v>87.521599999999992</v>
      </c>
      <c r="H30" s="352">
        <v>25</v>
      </c>
      <c r="I30" s="49">
        <v>2188.04</v>
      </c>
      <c r="J30" s="402">
        <v>-137.53999999999996</v>
      </c>
      <c r="K30" s="387">
        <v>-6.2859911153360967E-2</v>
      </c>
      <c r="L30" s="402">
        <v>-137.53999999999996</v>
      </c>
      <c r="M30" s="390"/>
      <c r="N30" s="399" t="str">
        <f t="shared" si="0"/>
        <v>Link</v>
      </c>
      <c r="O30" s="387">
        <v>2.3599999999999999E-2</v>
      </c>
      <c r="Q30" s="152"/>
    </row>
    <row r="31" spans="1:18" ht="18.95" customHeight="1" x14ac:dyDescent="0.25">
      <c r="A31" s="51"/>
      <c r="B31" s="51"/>
      <c r="C31" s="52"/>
      <c r="D31" s="53"/>
      <c r="E31" s="23" t="s">
        <v>184</v>
      </c>
      <c r="F31" s="263">
        <v>203.13</v>
      </c>
      <c r="G31" s="263">
        <v>203.13</v>
      </c>
      <c r="H31" s="352">
        <v>0</v>
      </c>
      <c r="I31" s="49">
        <v>0</v>
      </c>
      <c r="J31" s="402">
        <v>0</v>
      </c>
      <c r="K31" s="387">
        <v>0</v>
      </c>
      <c r="L31" s="402">
        <v>160.82999999999993</v>
      </c>
      <c r="M31" s="197"/>
      <c r="N31" s="399" t="str">
        <f t="shared" si="0"/>
        <v>Link</v>
      </c>
      <c r="O31" s="398">
        <v>0</v>
      </c>
      <c r="P31" s="49"/>
      <c r="Q31" s="152"/>
    </row>
    <row r="32" spans="1:18" ht="18.95" customHeight="1" x14ac:dyDescent="0.25">
      <c r="A32" s="51"/>
      <c r="B32" s="52"/>
      <c r="C32" s="52"/>
      <c r="E32" s="23" t="s">
        <v>179</v>
      </c>
      <c r="F32" s="263">
        <v>61.61</v>
      </c>
      <c r="G32" s="263">
        <v>63.32</v>
      </c>
      <c r="H32" s="352">
        <v>60</v>
      </c>
      <c r="I32" s="49">
        <v>3799.2</v>
      </c>
      <c r="J32" s="402">
        <v>-102.59999999999991</v>
      </c>
      <c r="K32" s="387">
        <v>-2.7005685407454214E-2</v>
      </c>
      <c r="L32" s="402">
        <v>311.99000000000024</v>
      </c>
      <c r="M32" s="197"/>
      <c r="N32" s="399" t="str">
        <f t="shared" si="0"/>
        <v>Link</v>
      </c>
      <c r="O32" s="387">
        <v>1.5900000000000001E-2</v>
      </c>
      <c r="Q32" s="152"/>
    </row>
    <row r="33" spans="1:19" ht="18.95" customHeight="1" x14ac:dyDescent="0.25">
      <c r="A33" s="51"/>
      <c r="B33" s="51"/>
      <c r="C33" s="52"/>
      <c r="D33" s="53"/>
      <c r="E33" s="23" t="s">
        <v>39</v>
      </c>
      <c r="F33" s="263">
        <v>30.44</v>
      </c>
      <c r="G33" s="263">
        <v>30.44</v>
      </c>
      <c r="H33" s="352">
        <v>0</v>
      </c>
      <c r="I33" s="49">
        <v>0</v>
      </c>
      <c r="J33" s="402">
        <v>0</v>
      </c>
      <c r="K33" s="387">
        <v>0</v>
      </c>
      <c r="L33" s="402">
        <v>529.88000000000284</v>
      </c>
      <c r="M33" s="197"/>
      <c r="N33" s="399" t="str">
        <f t="shared" si="0"/>
        <v>Link</v>
      </c>
      <c r="O33" s="387">
        <v>3.1800000000000002E-2</v>
      </c>
      <c r="P33" s="49"/>
      <c r="Q33" s="169"/>
    </row>
    <row r="34" spans="1:19" ht="18.95" customHeight="1" x14ac:dyDescent="0.25">
      <c r="A34" s="51"/>
      <c r="B34" s="51"/>
      <c r="C34" s="52"/>
      <c r="D34" s="53"/>
      <c r="E34" s="23" t="s">
        <v>0</v>
      </c>
      <c r="F34" s="263">
        <v>145.35</v>
      </c>
      <c r="G34" s="263">
        <v>145.35</v>
      </c>
      <c r="H34" s="352">
        <v>0</v>
      </c>
      <c r="I34" s="49">
        <v>0</v>
      </c>
      <c r="J34" s="402">
        <v>0</v>
      </c>
      <c r="K34" s="387">
        <v>0</v>
      </c>
      <c r="L34" s="402">
        <v>171.47000000000003</v>
      </c>
      <c r="M34" s="196"/>
      <c r="N34" s="399" t="str">
        <f t="shared" si="0"/>
        <v>Link</v>
      </c>
      <c r="O34" s="398">
        <v>4.0000000000000001E-3</v>
      </c>
      <c r="Q34" s="152"/>
    </row>
    <row r="35" spans="1:19" ht="18.95" customHeight="1" x14ac:dyDescent="0.25">
      <c r="A35" s="52"/>
      <c r="B35" s="52"/>
      <c r="C35" s="52"/>
      <c r="D35" s="53"/>
      <c r="E35" s="23" t="s">
        <v>13</v>
      </c>
      <c r="F35" s="263">
        <v>41.06</v>
      </c>
      <c r="G35" s="263">
        <v>44.223444444444446</v>
      </c>
      <c r="H35" s="352">
        <v>450</v>
      </c>
      <c r="I35" s="49">
        <v>19900.55</v>
      </c>
      <c r="J35" s="402">
        <v>-1423.5499999999993</v>
      </c>
      <c r="K35" s="387">
        <v>-7.1533198831188069E-2</v>
      </c>
      <c r="L35" s="402">
        <v>-1423.5499999999993</v>
      </c>
      <c r="M35" s="197"/>
      <c r="N35" s="399" t="str">
        <f t="shared" si="0"/>
        <v>Link</v>
      </c>
      <c r="O35" s="398">
        <v>0</v>
      </c>
      <c r="Q35" s="152"/>
    </row>
    <row r="36" spans="1:19" ht="18.95" customHeight="1" x14ac:dyDescent="0.25">
      <c r="A36" s="52"/>
      <c r="B36" s="52"/>
      <c r="C36" s="52"/>
      <c r="D36" s="53"/>
      <c r="E36" s="23" t="s">
        <v>51</v>
      </c>
      <c r="F36" s="263">
        <v>137.29</v>
      </c>
      <c r="G36" s="263">
        <v>137.29</v>
      </c>
      <c r="H36" s="352">
        <v>0</v>
      </c>
      <c r="I36" s="49">
        <v>0</v>
      </c>
      <c r="J36" s="402">
        <v>0</v>
      </c>
      <c r="K36" s="387">
        <v>0</v>
      </c>
      <c r="L36" s="402">
        <v>176.70000000000073</v>
      </c>
      <c r="M36" s="206"/>
      <c r="N36" s="399" t="str">
        <f t="shared" si="0"/>
        <v>Link</v>
      </c>
      <c r="O36" s="387">
        <v>1.8100000000000002E-2</v>
      </c>
      <c r="Q36" s="152"/>
      <c r="R36" s="49"/>
    </row>
    <row r="37" spans="1:19" ht="18.95" customHeight="1" x14ac:dyDescent="0.25">
      <c r="A37" s="51"/>
      <c r="B37" s="51"/>
      <c r="C37" s="52"/>
      <c r="D37" s="53"/>
      <c r="E37" s="23" t="s">
        <v>42</v>
      </c>
      <c r="F37" s="263">
        <v>85.25</v>
      </c>
      <c r="G37" s="263">
        <v>85.25</v>
      </c>
      <c r="H37" s="352">
        <v>0</v>
      </c>
      <c r="I37" s="49">
        <v>0</v>
      </c>
      <c r="J37" s="402">
        <v>0</v>
      </c>
      <c r="K37" s="387">
        <v>0</v>
      </c>
      <c r="L37" s="402">
        <v>128.08999999999833</v>
      </c>
      <c r="M37" s="166"/>
      <c r="N37" s="399" t="str">
        <f t="shared" si="0"/>
        <v>Link</v>
      </c>
      <c r="O37" s="387">
        <v>2.7400000000000001E-2</v>
      </c>
      <c r="Q37" s="152"/>
    </row>
    <row r="38" spans="1:19" ht="18.95" customHeight="1" x14ac:dyDescent="0.25">
      <c r="A38" s="51"/>
      <c r="B38" s="51"/>
      <c r="C38" s="52"/>
      <c r="D38" s="53"/>
      <c r="E38" s="23" t="s">
        <v>54</v>
      </c>
      <c r="F38" s="263">
        <v>98.89</v>
      </c>
      <c r="G38" s="263">
        <v>98.89</v>
      </c>
      <c r="H38" s="352">
        <v>0</v>
      </c>
      <c r="I38" s="49">
        <v>0</v>
      </c>
      <c r="J38" s="402">
        <v>0</v>
      </c>
      <c r="K38" s="387">
        <v>0</v>
      </c>
      <c r="L38" s="402">
        <v>114.84999999999991</v>
      </c>
      <c r="M38" s="206"/>
      <c r="N38" s="399" t="str">
        <f t="shared" si="0"/>
        <v>Link</v>
      </c>
      <c r="O38" s="387">
        <v>2.5999999999999999E-2</v>
      </c>
      <c r="Q38" s="152"/>
      <c r="S38" s="49"/>
    </row>
    <row r="39" spans="1:19" ht="18.95" customHeight="1" x14ac:dyDescent="0.25">
      <c r="A39" s="51"/>
      <c r="B39" s="51"/>
      <c r="C39" s="52"/>
      <c r="D39" s="53"/>
      <c r="E39" s="23" t="s">
        <v>347</v>
      </c>
      <c r="F39" s="263">
        <v>44.48</v>
      </c>
      <c r="G39" s="263">
        <v>45.25</v>
      </c>
      <c r="H39" s="352">
        <v>100</v>
      </c>
      <c r="I39" s="49">
        <v>4525</v>
      </c>
      <c r="J39" s="402">
        <v>-77</v>
      </c>
      <c r="K39" s="387">
        <v>-1.7016574585635429E-2</v>
      </c>
      <c r="L39" s="402">
        <v>-77</v>
      </c>
      <c r="M39" s="390"/>
      <c r="N39" s="399" t="str">
        <f t="shared" si="0"/>
        <v>Link</v>
      </c>
      <c r="O39" s="387">
        <v>2.3400000000000001E-2</v>
      </c>
      <c r="Q39" s="152"/>
    </row>
    <row r="40" spans="1:19" ht="18.95" customHeight="1" x14ac:dyDescent="0.25">
      <c r="A40" s="51"/>
      <c r="B40" s="51"/>
      <c r="C40" s="52"/>
      <c r="E40" s="23" t="s">
        <v>182</v>
      </c>
      <c r="F40" s="263">
        <v>45.71</v>
      </c>
      <c r="G40" s="263">
        <v>46.438374999999965</v>
      </c>
      <c r="H40" s="352">
        <v>80</v>
      </c>
      <c r="I40" s="49">
        <v>3715.069999999997</v>
      </c>
      <c r="J40" s="402">
        <v>-58.269999999997708</v>
      </c>
      <c r="K40" s="387">
        <v>-1.5684765024615199E-2</v>
      </c>
      <c r="L40" s="402">
        <v>-58.269999999997708</v>
      </c>
      <c r="M40" s="197"/>
      <c r="N40" s="399" t="str">
        <f t="shared" si="0"/>
        <v>Link</v>
      </c>
      <c r="O40" s="387">
        <v>3.2199999999999999E-2</v>
      </c>
      <c r="Q40" s="152"/>
    </row>
    <row r="41" spans="1:19" ht="18.95" customHeight="1" x14ac:dyDescent="0.25">
      <c r="A41" s="52"/>
      <c r="B41" s="159"/>
      <c r="C41" s="353"/>
      <c r="E41" s="23" t="s">
        <v>53</v>
      </c>
      <c r="F41" s="263">
        <v>55.67</v>
      </c>
      <c r="G41" s="263">
        <v>55.67</v>
      </c>
      <c r="H41" s="352">
        <v>0</v>
      </c>
      <c r="I41" s="49">
        <v>0</v>
      </c>
      <c r="J41" s="402">
        <v>0</v>
      </c>
      <c r="K41" s="387">
        <v>0</v>
      </c>
      <c r="L41" s="402">
        <v>33.940000000000055</v>
      </c>
      <c r="M41" s="390"/>
      <c r="N41" s="399" t="str">
        <f t="shared" si="0"/>
        <v>Link</v>
      </c>
      <c r="O41" s="387">
        <v>7.6E-3</v>
      </c>
      <c r="Q41" s="152"/>
      <c r="R41" s="49"/>
    </row>
    <row r="42" spans="1:19" ht="18.95" customHeight="1" x14ac:dyDescent="0.25">
      <c r="A42" s="61"/>
      <c r="B42" s="62"/>
      <c r="C42" s="61"/>
      <c r="D42" s="53"/>
      <c r="E42" s="23"/>
      <c r="H42" s="352"/>
      <c r="J42" s="402"/>
      <c r="K42" s="387"/>
      <c r="L42" s="402"/>
      <c r="M42" s="196"/>
      <c r="N42" s="399"/>
      <c r="P42" s="49"/>
      <c r="Q42" s="152"/>
      <c r="R42" s="49"/>
    </row>
    <row r="43" spans="1:19" ht="18.95" customHeight="1" x14ac:dyDescent="0.25">
      <c r="A43" s="51"/>
      <c r="B43" s="51"/>
      <c r="C43" s="52"/>
      <c r="E43" s="23"/>
      <c r="H43" s="352"/>
      <c r="J43" s="402"/>
      <c r="K43" s="387"/>
      <c r="L43" s="402"/>
      <c r="M43" s="390"/>
      <c r="N43" s="399"/>
      <c r="Q43" s="152"/>
    </row>
  </sheetData>
  <sortState ref="A2:U43">
    <sortCondition ref="E1"/>
  </sortState>
  <conditionalFormatting sqref="E2 B37:B38 E16:E18 E7:E9 E4 E20 E12 E23:E24 B40 E14 E26:E34">
    <cfRule type="expression" dxfId="727" priority="416">
      <formula>E2=0</formula>
    </cfRule>
  </conditionalFormatting>
  <conditionalFormatting sqref="G2 G7:G9 G4 G12 G14 G16:G24 G26:G40">
    <cfRule type="expression" dxfId="726" priority="414">
      <formula>H2=0</formula>
    </cfRule>
  </conditionalFormatting>
  <conditionalFormatting sqref="Q13">
    <cfRule type="expression" dxfId="725" priority="412">
      <formula>R13=0</formula>
    </cfRule>
  </conditionalFormatting>
  <conditionalFormatting sqref="F2 F16:F18 F7:F9 F4 F20 F12 F23:F24 F14 F26:F34">
    <cfRule type="expression" dxfId="724" priority="411">
      <formula>H2=0</formula>
    </cfRule>
  </conditionalFormatting>
  <conditionalFormatting sqref="P22">
    <cfRule type="expression" dxfId="723" priority="410">
      <formula>R22=0</formula>
    </cfRule>
  </conditionalFormatting>
  <conditionalFormatting sqref="H2 H16:H18 H7:H9 H4 H20 H12 H23:H24 H14 H26:H34">
    <cfRule type="expression" dxfId="722" priority="408">
      <formula>H2=0</formula>
    </cfRule>
  </conditionalFormatting>
  <conditionalFormatting sqref="P19">
    <cfRule type="expression" dxfId="721" priority="407">
      <formula>P19=0</formula>
    </cfRule>
  </conditionalFormatting>
  <conditionalFormatting sqref="Q12">
    <cfRule type="expression" dxfId="720" priority="406">
      <formula>Q12=0</formula>
    </cfRule>
  </conditionalFormatting>
  <conditionalFormatting sqref="I2 I16:I18 I7:I9 I4 I20 I12 I23:I24 I14 I26:I34">
    <cfRule type="expression" dxfId="719" priority="404">
      <formula>H2=0</formula>
    </cfRule>
  </conditionalFormatting>
  <conditionalFormatting sqref="P18">
    <cfRule type="expression" dxfId="718" priority="403">
      <formula>O18=0</formula>
    </cfRule>
  </conditionalFormatting>
  <conditionalFormatting sqref="Q11">
    <cfRule type="expression" dxfId="717" priority="402">
      <formula>P11=0</formula>
    </cfRule>
  </conditionalFormatting>
  <conditionalFormatting sqref="E23:E24 E26:E32">
    <cfRule type="expression" dxfId="716" priority="393">
      <formula>H23=0</formula>
    </cfRule>
  </conditionalFormatting>
  <conditionalFormatting sqref="C37">
    <cfRule type="expression" dxfId="715" priority="390">
      <formula>E37=0</formula>
    </cfRule>
  </conditionalFormatting>
  <conditionalFormatting sqref="B6">
    <cfRule type="expression" dxfId="714" priority="508">
      <formula>E35=0</formula>
    </cfRule>
  </conditionalFormatting>
  <conditionalFormatting sqref="C6">
    <cfRule type="expression" dxfId="713" priority="509">
      <formula>E35=0</formula>
    </cfRule>
  </conditionalFormatting>
  <conditionalFormatting sqref="E15">
    <cfRule type="expression" dxfId="712" priority="383">
      <formula>H15=0</formula>
    </cfRule>
  </conditionalFormatting>
  <conditionalFormatting sqref="G15">
    <cfRule type="expression" dxfId="711" priority="382">
      <formula>H15=0</formula>
    </cfRule>
  </conditionalFormatting>
  <conditionalFormatting sqref="F15">
    <cfRule type="expression" dxfId="710" priority="381">
      <formula>H15=0</formula>
    </cfRule>
  </conditionalFormatting>
  <conditionalFormatting sqref="H15">
    <cfRule type="expression" dxfId="709" priority="380">
      <formula>H15=0</formula>
    </cfRule>
  </conditionalFormatting>
  <conditionalFormatting sqref="I15">
    <cfRule type="expression" dxfId="708" priority="379">
      <formula>H15=0</formula>
    </cfRule>
  </conditionalFormatting>
  <conditionalFormatting sqref="E3">
    <cfRule type="expression" dxfId="707" priority="356">
      <formula>H3=0</formula>
    </cfRule>
  </conditionalFormatting>
  <conditionalFormatting sqref="G3">
    <cfRule type="expression" dxfId="706" priority="355">
      <formula>H3=0</formula>
    </cfRule>
  </conditionalFormatting>
  <conditionalFormatting sqref="F3">
    <cfRule type="expression" dxfId="705" priority="354">
      <formula>H3=0</formula>
    </cfRule>
  </conditionalFormatting>
  <conditionalFormatting sqref="H3">
    <cfRule type="expression" dxfId="704" priority="353">
      <formula>H3=0</formula>
    </cfRule>
  </conditionalFormatting>
  <conditionalFormatting sqref="I3">
    <cfRule type="expression" dxfId="703" priority="352">
      <formula>H3=0</formula>
    </cfRule>
  </conditionalFormatting>
  <conditionalFormatting sqref="E5">
    <cfRule type="expression" dxfId="702" priority="345">
      <formula>H5=0</formula>
    </cfRule>
  </conditionalFormatting>
  <conditionalFormatting sqref="G5">
    <cfRule type="expression" dxfId="701" priority="344">
      <formula>H5=0</formula>
    </cfRule>
  </conditionalFormatting>
  <conditionalFormatting sqref="F5">
    <cfRule type="expression" dxfId="700" priority="343">
      <formula>H5=0</formula>
    </cfRule>
  </conditionalFormatting>
  <conditionalFormatting sqref="H5">
    <cfRule type="expression" dxfId="699" priority="342">
      <formula>H5=0</formula>
    </cfRule>
  </conditionalFormatting>
  <conditionalFormatting sqref="I5">
    <cfRule type="expression" dxfId="698" priority="341">
      <formula>H5=0</formula>
    </cfRule>
  </conditionalFormatting>
  <conditionalFormatting sqref="E35">
    <cfRule type="expression" dxfId="697" priority="320">
      <formula>H35=0</formula>
    </cfRule>
  </conditionalFormatting>
  <conditionalFormatting sqref="F35">
    <cfRule type="expression" dxfId="696" priority="318">
      <formula>H35=0</formula>
    </cfRule>
  </conditionalFormatting>
  <conditionalFormatting sqref="H35">
    <cfRule type="expression" dxfId="695" priority="317">
      <formula>H35=0</formula>
    </cfRule>
  </conditionalFormatting>
  <conditionalFormatting sqref="I35">
    <cfRule type="expression" dxfId="694" priority="316">
      <formula>H35=0</formula>
    </cfRule>
  </conditionalFormatting>
  <conditionalFormatting sqref="E19">
    <cfRule type="expression" dxfId="693" priority="311">
      <formula>H19=0</formula>
    </cfRule>
  </conditionalFormatting>
  <conditionalFormatting sqref="F19">
    <cfRule type="expression" dxfId="692" priority="309">
      <formula>H19=0</formula>
    </cfRule>
  </conditionalFormatting>
  <conditionalFormatting sqref="H19">
    <cfRule type="expression" dxfId="691" priority="308">
      <formula>H19=0</formula>
    </cfRule>
  </conditionalFormatting>
  <conditionalFormatting sqref="I19">
    <cfRule type="expression" dxfId="690" priority="307">
      <formula>H19=0</formula>
    </cfRule>
  </conditionalFormatting>
  <conditionalFormatting sqref="E11">
    <cfRule type="expression" dxfId="689" priority="302">
      <formula>H11=0</formula>
    </cfRule>
  </conditionalFormatting>
  <conditionalFormatting sqref="G11">
    <cfRule type="expression" dxfId="688" priority="301">
      <formula>H11=0</formula>
    </cfRule>
  </conditionalFormatting>
  <conditionalFormatting sqref="F11">
    <cfRule type="expression" dxfId="687" priority="300">
      <formula>H11=0</formula>
    </cfRule>
  </conditionalFormatting>
  <conditionalFormatting sqref="H11">
    <cfRule type="expression" dxfId="686" priority="299">
      <formula>H11=0</formula>
    </cfRule>
  </conditionalFormatting>
  <conditionalFormatting sqref="I11">
    <cfRule type="expression" dxfId="685" priority="298">
      <formula>H11=0</formula>
    </cfRule>
  </conditionalFormatting>
  <conditionalFormatting sqref="E36">
    <cfRule type="expression" dxfId="684" priority="292">
      <formula>H36=0</formula>
    </cfRule>
  </conditionalFormatting>
  <conditionalFormatting sqref="F36">
    <cfRule type="expression" dxfId="683" priority="290">
      <formula>H36=0</formula>
    </cfRule>
  </conditionalFormatting>
  <conditionalFormatting sqref="H36">
    <cfRule type="expression" dxfId="682" priority="289">
      <formula>H36=0</formula>
    </cfRule>
  </conditionalFormatting>
  <conditionalFormatting sqref="I36">
    <cfRule type="expression" dxfId="681" priority="288">
      <formula>H36=0</formula>
    </cfRule>
  </conditionalFormatting>
  <conditionalFormatting sqref="E21">
    <cfRule type="expression" dxfId="680" priority="280">
      <formula>H21=0</formula>
    </cfRule>
  </conditionalFormatting>
  <conditionalFormatting sqref="F21">
    <cfRule type="expression" dxfId="679" priority="278">
      <formula>H21=0</formula>
    </cfRule>
  </conditionalFormatting>
  <conditionalFormatting sqref="H21">
    <cfRule type="expression" dxfId="678" priority="277">
      <formula>H21=0</formula>
    </cfRule>
  </conditionalFormatting>
  <conditionalFormatting sqref="I21">
    <cfRule type="expression" dxfId="677" priority="276">
      <formula>H21=0</formula>
    </cfRule>
  </conditionalFormatting>
  <conditionalFormatting sqref="E37">
    <cfRule type="expression" dxfId="676" priority="270">
      <formula>H37=0</formula>
    </cfRule>
  </conditionalFormatting>
  <conditionalFormatting sqref="F37">
    <cfRule type="expression" dxfId="675" priority="268">
      <formula>H37=0</formula>
    </cfRule>
  </conditionalFormatting>
  <conditionalFormatting sqref="H37">
    <cfRule type="expression" dxfId="674" priority="267">
      <formula>H37=0</formula>
    </cfRule>
  </conditionalFormatting>
  <conditionalFormatting sqref="I37">
    <cfRule type="expression" dxfId="673" priority="266">
      <formula>H37=0</formula>
    </cfRule>
  </conditionalFormatting>
  <conditionalFormatting sqref="E6">
    <cfRule type="expression" dxfId="672" priority="252">
      <formula>H6=0</formula>
    </cfRule>
  </conditionalFormatting>
  <conditionalFormatting sqref="G6">
    <cfRule type="expression" dxfId="671" priority="251">
      <formula>H6=0</formula>
    </cfRule>
  </conditionalFormatting>
  <conditionalFormatting sqref="F6">
    <cfRule type="expression" dxfId="670" priority="250">
      <formula>H6=0</formula>
    </cfRule>
  </conditionalFormatting>
  <conditionalFormatting sqref="H6">
    <cfRule type="expression" dxfId="669" priority="249">
      <formula>H6=0</formula>
    </cfRule>
  </conditionalFormatting>
  <conditionalFormatting sqref="I6">
    <cfRule type="expression" dxfId="668" priority="248">
      <formula>H6=0</formula>
    </cfRule>
  </conditionalFormatting>
  <conditionalFormatting sqref="E13">
    <cfRule type="expression" dxfId="667" priority="240">
      <formula>H13=0</formula>
    </cfRule>
  </conditionalFormatting>
  <conditionalFormatting sqref="G13">
    <cfRule type="expression" dxfId="666" priority="239">
      <formula>H13=0</formula>
    </cfRule>
  </conditionalFormatting>
  <conditionalFormatting sqref="F13">
    <cfRule type="expression" dxfId="665" priority="238">
      <formula>H13=0</formula>
    </cfRule>
  </conditionalFormatting>
  <conditionalFormatting sqref="H13">
    <cfRule type="expression" dxfId="664" priority="237">
      <formula>H13=0</formula>
    </cfRule>
  </conditionalFormatting>
  <conditionalFormatting sqref="I13">
    <cfRule type="expression" dxfId="663" priority="236">
      <formula>H13=0</formula>
    </cfRule>
  </conditionalFormatting>
  <conditionalFormatting sqref="E38">
    <cfRule type="expression" dxfId="662" priority="230">
      <formula>H38=0</formula>
    </cfRule>
  </conditionalFormatting>
  <conditionalFormatting sqref="F38">
    <cfRule type="expression" dxfId="661" priority="228">
      <formula>H38=0</formula>
    </cfRule>
  </conditionalFormatting>
  <conditionalFormatting sqref="H38">
    <cfRule type="expression" dxfId="660" priority="227">
      <formula>H38=0</formula>
    </cfRule>
  </conditionalFormatting>
  <conditionalFormatting sqref="I38">
    <cfRule type="expression" dxfId="659" priority="226">
      <formula>H38=0</formula>
    </cfRule>
  </conditionalFormatting>
  <conditionalFormatting sqref="E39">
    <cfRule type="expression" dxfId="658" priority="220">
      <formula>H39=0</formula>
    </cfRule>
  </conditionalFormatting>
  <conditionalFormatting sqref="F39">
    <cfRule type="expression" dxfId="657" priority="218">
      <formula>H39=0</formula>
    </cfRule>
  </conditionalFormatting>
  <conditionalFormatting sqref="H39">
    <cfRule type="expression" dxfId="656" priority="217">
      <formula>H39=0</formula>
    </cfRule>
  </conditionalFormatting>
  <conditionalFormatting sqref="I39">
    <cfRule type="expression" dxfId="655" priority="216">
      <formula>H39=0</formula>
    </cfRule>
  </conditionalFormatting>
  <conditionalFormatting sqref="E22">
    <cfRule type="expression" dxfId="654" priority="210">
      <formula>H22=0</formula>
    </cfRule>
  </conditionalFormatting>
  <conditionalFormatting sqref="F22">
    <cfRule type="expression" dxfId="653" priority="208">
      <formula>H22=0</formula>
    </cfRule>
  </conditionalFormatting>
  <conditionalFormatting sqref="H22">
    <cfRule type="expression" dxfId="652" priority="207">
      <formula>H22=0</formula>
    </cfRule>
  </conditionalFormatting>
  <conditionalFormatting sqref="I22">
    <cfRule type="expression" dxfId="651" priority="206">
      <formula>H22=0</formula>
    </cfRule>
  </conditionalFormatting>
  <conditionalFormatting sqref="E10">
    <cfRule type="expression" dxfId="650" priority="202">
      <formula>H10=0</formula>
    </cfRule>
  </conditionalFormatting>
  <conditionalFormatting sqref="G10">
    <cfRule type="expression" dxfId="649" priority="201">
      <formula>H10=0</formula>
    </cfRule>
  </conditionalFormatting>
  <conditionalFormatting sqref="F10">
    <cfRule type="expression" dxfId="648" priority="200">
      <formula>H10=0</formula>
    </cfRule>
  </conditionalFormatting>
  <conditionalFormatting sqref="H10">
    <cfRule type="expression" dxfId="647" priority="199">
      <formula>H10=0</formula>
    </cfRule>
  </conditionalFormatting>
  <conditionalFormatting sqref="I10">
    <cfRule type="expression" dxfId="646" priority="198">
      <formula>H10=0</formula>
    </cfRule>
  </conditionalFormatting>
  <conditionalFormatting sqref="J2:L24 J41:L41 J26:L39">
    <cfRule type="expression" dxfId="645" priority="28">
      <formula>J2&gt;0</formula>
    </cfRule>
    <cfRule type="expression" dxfId="644" priority="31">
      <formula>J2=0</formula>
    </cfRule>
  </conditionalFormatting>
  <conditionalFormatting sqref="J2:L24 J41:L42 J26:L39">
    <cfRule type="expression" dxfId="643" priority="27">
      <formula>J2&lt;0</formula>
    </cfRule>
  </conditionalFormatting>
  <conditionalFormatting sqref="E40">
    <cfRule type="expression" dxfId="642" priority="24">
      <formula>H40=0</formula>
    </cfRule>
  </conditionalFormatting>
  <conditionalFormatting sqref="F40">
    <cfRule type="expression" dxfId="641" priority="22">
      <formula>H40=0</formula>
    </cfRule>
  </conditionalFormatting>
  <conditionalFormatting sqref="H40">
    <cfRule type="expression" dxfId="640" priority="21">
      <formula>H40=0</formula>
    </cfRule>
  </conditionalFormatting>
  <conditionalFormatting sqref="I40">
    <cfRule type="expression" dxfId="639" priority="20">
      <formula>H40=0</formula>
    </cfRule>
  </conditionalFormatting>
  <conditionalFormatting sqref="J40:L40">
    <cfRule type="expression" dxfId="638" priority="18">
      <formula>J40&gt;0</formula>
    </cfRule>
    <cfRule type="expression" dxfId="637" priority="19">
      <formula>J40=0</formula>
    </cfRule>
  </conditionalFormatting>
  <conditionalFormatting sqref="J40:L40">
    <cfRule type="expression" dxfId="636" priority="17">
      <formula>J40&lt;0</formula>
    </cfRule>
  </conditionalFormatting>
  <conditionalFormatting sqref="O1:O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35" priority="405">
      <formula>O1=0</formula>
    </cfRule>
  </conditionalFormatting>
  <conditionalFormatting sqref="E25">
    <cfRule type="expression" dxfId="634" priority="13">
      <formula>H25=0</formula>
    </cfRule>
  </conditionalFormatting>
  <conditionalFormatting sqref="G25">
    <cfRule type="expression" dxfId="633" priority="12">
      <formula>H25=0</formula>
    </cfRule>
  </conditionalFormatting>
  <conditionalFormatting sqref="F25">
    <cfRule type="expression" dxfId="632" priority="11">
      <formula>H25=0</formula>
    </cfRule>
  </conditionalFormatting>
  <conditionalFormatting sqref="H25">
    <cfRule type="expression" dxfId="631" priority="10">
      <formula>H25=0</formula>
    </cfRule>
  </conditionalFormatting>
  <conditionalFormatting sqref="I25">
    <cfRule type="expression" dxfId="630" priority="8">
      <formula>H25=0</formula>
    </cfRule>
  </conditionalFormatting>
  <conditionalFormatting sqref="E25">
    <cfRule type="expression" dxfId="629" priority="7">
      <formula>H25=0</formula>
    </cfRule>
  </conditionalFormatting>
  <conditionalFormatting sqref="J25:L25">
    <cfRule type="expression" dxfId="628" priority="5">
      <formula>J25&gt;0</formula>
    </cfRule>
    <cfRule type="expression" dxfId="627" priority="6">
      <formula>J25=0</formula>
    </cfRule>
  </conditionalFormatting>
  <conditionalFormatting sqref="J25:L25">
    <cfRule type="expression" dxfId="626" priority="4">
      <formula>J25&lt;0</formula>
    </cfRule>
  </conditionalFormatting>
  <hyperlinks>
    <hyperlink ref="E6" location="BIIB!A1" display="BIIB"/>
    <hyperlink ref="E26" location="MYL!A1" display="MYL"/>
    <hyperlink ref="E30" location="SIG!A1" display="SIG"/>
    <hyperlink ref="E3" location="AAPL!A1" display="AAPL"/>
    <hyperlink ref="E24" location="MRO!A1" display="MRO"/>
    <hyperlink ref="E23" location="KR!A1" display="KR"/>
    <hyperlink ref="E13" location="F!A1" display="F"/>
    <hyperlink ref="E10" location="CPN!A1" display="CPN"/>
    <hyperlink ref="E27" location="NKE!A1" display="NKE"/>
    <hyperlink ref="E8" location="CF!A1" display="CF"/>
    <hyperlink ref="E39" location="VGK!A1" display="VGK"/>
    <hyperlink ref="E25" location="MU!A1" display="MU"/>
    <hyperlink ref="E20" location="IP!A1" display="IP"/>
    <hyperlink ref="E19" location="INTC!A1" display="INTC"/>
    <hyperlink ref="E18" location="HES!A1" display="HES"/>
    <hyperlink ref="E37" location="UNP!A1" display="UNP"/>
    <hyperlink ref="E31" location="SPY!A1" display="SPY"/>
    <hyperlink ref="E32" location="SWKS!A1" display="SWKS"/>
    <hyperlink ref="E9" location="CNI!A1" display="CNI"/>
    <hyperlink ref="E40" location="WFC!A1" display="WFC"/>
    <hyperlink ref="E2" location="AA!A1" display="AA"/>
    <hyperlink ref="E21" location="KATE!A1" display="KATE"/>
    <hyperlink ref="E29" location="NWL!A1" display="NWL"/>
    <hyperlink ref="E22" location="KORS!A1" display="KORS"/>
    <hyperlink ref="E4" location="ALL!A1" display="ALL"/>
    <hyperlink ref="E28" location="NSC!A1" display="NSC"/>
    <hyperlink ref="E5" location="AVGO!A1" display="AVGO"/>
    <hyperlink ref="E35" location="UAL!A1" display="UAL"/>
    <hyperlink ref="E7" location="CAH!A1" display="CAH"/>
    <hyperlink ref="E11" location="DAL!A1" display="DAL"/>
    <hyperlink ref="E12" location="DIS!A1" display="DIS"/>
    <hyperlink ref="E14" location="FTR!A1" display="FTR"/>
    <hyperlink ref="E15" location="GILD!A1" display="GILD"/>
    <hyperlink ref="E41" location="WWD!A1" display="WWD"/>
    <hyperlink ref="E16" location="GIS!A1" display="GIS"/>
    <hyperlink ref="E17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42545</v>
      </c>
      <c r="X2" s="10">
        <v>232</v>
      </c>
      <c r="Y2" s="10">
        <v>235.3</v>
      </c>
      <c r="Z2" s="10">
        <v>229</v>
      </c>
      <c r="AA2" s="10">
        <v>229.02</v>
      </c>
      <c r="AB2" s="95">
        <v>2639800</v>
      </c>
      <c r="AC2" s="10">
        <v>229.02</v>
      </c>
      <c r="AD2" s="2">
        <f>Y2-Z2</f>
        <v>6.3000000000000114</v>
      </c>
      <c r="AE2" s="138">
        <f>AC2/AC3-1</f>
        <v>-4.0231330148353006E-2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229.02</v>
      </c>
      <c r="W3" s="133">
        <v>42544</v>
      </c>
      <c r="X3" s="10">
        <v>237.18</v>
      </c>
      <c r="Y3" s="10">
        <v>238.79</v>
      </c>
      <c r="Z3" s="10">
        <v>235.76</v>
      </c>
      <c r="AA3" s="10">
        <v>238.62</v>
      </c>
      <c r="AB3" s="95">
        <v>1398500</v>
      </c>
      <c r="AC3" s="10">
        <v>238.62</v>
      </c>
      <c r="AD3" s="2">
        <f t="shared" ref="AD3:AD66" si="0">Y3-Z3</f>
        <v>3.0300000000000011</v>
      </c>
      <c r="AE3" s="138">
        <f t="shared" ref="AE3:AE66" si="1">AC3/AC4-1</f>
        <v>1.7135549872122846E-2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229.02</v>
      </c>
      <c r="T4" s="1"/>
      <c r="W4" s="133">
        <v>42543</v>
      </c>
      <c r="X4" s="10">
        <v>233.66</v>
      </c>
      <c r="Y4" s="10">
        <v>238.48</v>
      </c>
      <c r="Z4" s="10">
        <v>232.16</v>
      </c>
      <c r="AA4" s="10">
        <v>234.6</v>
      </c>
      <c r="AB4" s="95">
        <v>2608300</v>
      </c>
      <c r="AC4" s="10">
        <v>234.6</v>
      </c>
      <c r="AD4" s="2">
        <f t="shared" si="0"/>
        <v>6.3199999999999932</v>
      </c>
      <c r="AE4" s="138">
        <f t="shared" si="1"/>
        <v>6.8669527896996208E-3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42542</v>
      </c>
      <c r="X5" s="10">
        <v>238</v>
      </c>
      <c r="Y5" s="10">
        <v>238.99</v>
      </c>
      <c r="Z5" s="10">
        <v>232.99</v>
      </c>
      <c r="AA5" s="10">
        <v>233</v>
      </c>
      <c r="AB5" s="95">
        <v>1892400</v>
      </c>
      <c r="AC5" s="10">
        <v>233</v>
      </c>
      <c r="AD5" s="2">
        <f t="shared" si="0"/>
        <v>6</v>
      </c>
      <c r="AE5" s="138">
        <f t="shared" si="1"/>
        <v>-1.8492775601331113E-2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42541</v>
      </c>
      <c r="X6" s="10">
        <v>241</v>
      </c>
      <c r="Y6" s="10">
        <v>242.5</v>
      </c>
      <c r="Z6" s="10">
        <v>237.17</v>
      </c>
      <c r="AA6" s="10">
        <v>237.39</v>
      </c>
      <c r="AB6" s="95">
        <v>1394200</v>
      </c>
      <c r="AC6" s="10">
        <v>237.39</v>
      </c>
      <c r="AD6" s="2">
        <f t="shared" si="0"/>
        <v>5.3300000000000125</v>
      </c>
      <c r="AE6" s="138">
        <f t="shared" si="1"/>
        <v>-3.4423407917384408E-3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1659.3600000000079</v>
      </c>
      <c r="R7" s="241"/>
      <c r="W7" s="133">
        <v>42538</v>
      </c>
      <c r="X7" s="10">
        <v>242.27</v>
      </c>
      <c r="Y7" s="10">
        <v>242.27</v>
      </c>
      <c r="Z7" s="10">
        <v>238.2</v>
      </c>
      <c r="AA7" s="10">
        <v>238.21</v>
      </c>
      <c r="AB7" s="95">
        <v>2219500</v>
      </c>
      <c r="AC7" s="10">
        <v>238.21</v>
      </c>
      <c r="AD7" s="2">
        <f t="shared" si="0"/>
        <v>4.0700000000000216</v>
      </c>
      <c r="AE7" s="138">
        <f t="shared" si="1"/>
        <v>-1.6433378752219285E-2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0</v>
      </c>
      <c r="W8" s="133">
        <v>42537</v>
      </c>
      <c r="X8" s="10">
        <v>236.91</v>
      </c>
      <c r="Y8" s="10">
        <v>243.34</v>
      </c>
      <c r="Z8" s="10">
        <v>236.54</v>
      </c>
      <c r="AA8" s="10">
        <v>242.19</v>
      </c>
      <c r="AB8" s="95">
        <v>1991800</v>
      </c>
      <c r="AC8" s="10">
        <v>242.19</v>
      </c>
      <c r="AD8" s="2">
        <f t="shared" si="0"/>
        <v>6.8000000000000114</v>
      </c>
      <c r="AE8" s="138">
        <f t="shared" si="1"/>
        <v>1.3729019295969147E-2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262</v>
      </c>
      <c r="Q9" s="138">
        <f>IF(Q2=0, 0, Q8/Q6)</f>
        <v>0</v>
      </c>
      <c r="T9" s="158"/>
      <c r="W9" s="133">
        <v>42536</v>
      </c>
      <c r="X9" s="10">
        <v>242.38</v>
      </c>
      <c r="Y9" s="10">
        <v>242.99</v>
      </c>
      <c r="Z9" s="10">
        <v>238.59</v>
      </c>
      <c r="AA9" s="10">
        <v>238.91</v>
      </c>
      <c r="AB9" s="95">
        <v>2092500</v>
      </c>
      <c r="AC9" s="10">
        <v>238.91</v>
      </c>
      <c r="AD9" s="2">
        <f t="shared" si="0"/>
        <v>4.4000000000000057</v>
      </c>
      <c r="AE9" s="138">
        <f t="shared" si="1"/>
        <v>-1.1543235415804709E-2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f>M39</f>
        <v>1659.3600000000079</v>
      </c>
      <c r="W10" s="133">
        <v>42535</v>
      </c>
      <c r="X10" s="10">
        <v>243.35</v>
      </c>
      <c r="Y10" s="10">
        <v>245.01</v>
      </c>
      <c r="Z10" s="10">
        <v>240.16</v>
      </c>
      <c r="AA10" s="10">
        <v>241.7</v>
      </c>
      <c r="AB10" s="95">
        <v>1693000</v>
      </c>
      <c r="AC10" s="10">
        <v>241.7</v>
      </c>
      <c r="AD10" s="2">
        <f t="shared" si="0"/>
        <v>4.8499999999999943</v>
      </c>
      <c r="AE10" s="138">
        <f t="shared" si="1"/>
        <v>-1.0845099242889344E-2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245.76</v>
      </c>
      <c r="Y11" s="10">
        <v>248.4</v>
      </c>
      <c r="Z11" s="10">
        <v>244.04</v>
      </c>
      <c r="AA11" s="10">
        <v>244.35</v>
      </c>
      <c r="AB11" s="95">
        <v>1622700</v>
      </c>
      <c r="AC11" s="10">
        <v>244.35</v>
      </c>
      <c r="AD11" s="2">
        <f t="shared" si="0"/>
        <v>4.3600000000000136</v>
      </c>
      <c r="AE11" s="138">
        <f t="shared" si="1"/>
        <v>-7.2319505952138652E-3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248.15</v>
      </c>
      <c r="Y12" s="10">
        <v>249.04</v>
      </c>
      <c r="Z12" s="10">
        <v>244.02</v>
      </c>
      <c r="AA12" s="10">
        <v>246.13</v>
      </c>
      <c r="AB12" s="95">
        <v>2448100</v>
      </c>
      <c r="AC12" s="10">
        <v>246.13</v>
      </c>
      <c r="AD12" s="2">
        <f t="shared" si="0"/>
        <v>5.0199999999999818</v>
      </c>
      <c r="AE12" s="138">
        <f t="shared" si="1"/>
        <v>-1.7288189730895187E-2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253.14</v>
      </c>
      <c r="Y13" s="10">
        <v>256.19</v>
      </c>
      <c r="Z13" s="10">
        <v>249.57</v>
      </c>
      <c r="AA13" s="10">
        <v>250.46</v>
      </c>
      <c r="AB13" s="95">
        <v>2848500</v>
      </c>
      <c r="AC13" s="10">
        <v>250.46</v>
      </c>
      <c r="AD13" s="2">
        <f t="shared" si="0"/>
        <v>6.6200000000000045</v>
      </c>
      <c r="AE13" s="138">
        <f t="shared" si="1"/>
        <v>-1.4596529881575226E-2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255.03</v>
      </c>
      <c r="Y14" s="10">
        <v>256.79000000000002</v>
      </c>
      <c r="Z14" s="10">
        <v>251.41</v>
      </c>
      <c r="AA14" s="10">
        <v>254.17</v>
      </c>
      <c r="AB14" s="95">
        <v>3606500</v>
      </c>
      <c r="AC14" s="10">
        <v>254.17</v>
      </c>
      <c r="AD14" s="2">
        <f t="shared" si="0"/>
        <v>5.3800000000000239</v>
      </c>
      <c r="AE14" s="138">
        <f t="shared" si="1"/>
        <v>5.1807324211023964E-3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264.45</v>
      </c>
      <c r="Y15" s="10">
        <v>264.73</v>
      </c>
      <c r="Z15" s="10">
        <v>250.87</v>
      </c>
      <c r="AA15" s="10">
        <v>252.86</v>
      </c>
      <c r="AB15" s="95">
        <v>8860300</v>
      </c>
      <c r="AC15" s="10">
        <v>252.86</v>
      </c>
      <c r="AD15" s="2">
        <f t="shared" si="0"/>
        <v>13.860000000000014</v>
      </c>
      <c r="AE15" s="138">
        <f t="shared" si="1"/>
        <v>-0.12758763455699684</v>
      </c>
    </row>
    <row r="16" spans="1:40" x14ac:dyDescent="0.25">
      <c r="G16" s="1"/>
      <c r="W16" s="133">
        <v>42527</v>
      </c>
      <c r="X16" s="10">
        <v>290</v>
      </c>
      <c r="Y16" s="10">
        <v>290.74</v>
      </c>
      <c r="Z16" s="10">
        <v>285.20999999999998</v>
      </c>
      <c r="AA16" s="10">
        <v>289.83999999999997</v>
      </c>
      <c r="AB16" s="95">
        <v>1616900</v>
      </c>
      <c r="AC16" s="10">
        <v>289.83999999999997</v>
      </c>
      <c r="AD16" s="2">
        <f t="shared" si="0"/>
        <v>5.5300000000000296</v>
      </c>
      <c r="AE16" s="138">
        <f t="shared" si="1"/>
        <v>-1.3437618440548249E-3</v>
      </c>
    </row>
    <row r="17" spans="1:31" x14ac:dyDescent="0.25">
      <c r="G17" s="1"/>
      <c r="W17" s="133">
        <v>42524</v>
      </c>
      <c r="X17" s="10">
        <v>289.51</v>
      </c>
      <c r="Y17" s="10">
        <v>292.69</v>
      </c>
      <c r="Z17" s="10">
        <v>283.79000000000002</v>
      </c>
      <c r="AA17" s="10">
        <v>290.23</v>
      </c>
      <c r="AB17" s="95">
        <v>1467500</v>
      </c>
      <c r="AC17" s="10">
        <v>290.23</v>
      </c>
      <c r="AD17" s="2">
        <f t="shared" si="0"/>
        <v>8.8999999999999773</v>
      </c>
      <c r="AE17" s="138">
        <f t="shared" si="1"/>
        <v>1.7257446588203607E-3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42523</v>
      </c>
      <c r="X18" s="10">
        <v>286.88</v>
      </c>
      <c r="Y18" s="10">
        <v>289.91000000000003</v>
      </c>
      <c r="Z18" s="10">
        <v>286.56</v>
      </c>
      <c r="AA18" s="10">
        <v>289.73</v>
      </c>
      <c r="AB18" s="95">
        <v>1128200</v>
      </c>
      <c r="AC18" s="10">
        <v>289.73</v>
      </c>
      <c r="AD18" s="2">
        <f t="shared" si="0"/>
        <v>3.3500000000000227</v>
      </c>
      <c r="AE18" s="138">
        <f t="shared" si="1"/>
        <v>1.0145736001673678E-2</v>
      </c>
    </row>
    <row r="19" spans="1:31" x14ac:dyDescent="0.25">
      <c r="N19" s="2"/>
      <c r="W19" s="133">
        <v>42522</v>
      </c>
      <c r="X19" s="10">
        <v>287.97000000000003</v>
      </c>
      <c r="Y19" s="10">
        <v>289.95</v>
      </c>
      <c r="Z19" s="10">
        <v>286.14</v>
      </c>
      <c r="AA19" s="10">
        <v>286.82</v>
      </c>
      <c r="AB19" s="95">
        <v>1417400</v>
      </c>
      <c r="AC19" s="10">
        <v>286.82</v>
      </c>
      <c r="AD19" s="2">
        <f t="shared" si="0"/>
        <v>3.8100000000000023</v>
      </c>
      <c r="AE19" s="138">
        <f t="shared" si="1"/>
        <v>-1.0043833914334166E-2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42521</v>
      </c>
      <c r="X20" s="10">
        <v>285</v>
      </c>
      <c r="Y20" s="10">
        <v>291.63</v>
      </c>
      <c r="Z20" s="10">
        <v>284.66000000000003</v>
      </c>
      <c r="AA20" s="10">
        <v>289.73</v>
      </c>
      <c r="AB20" s="95">
        <v>2138200</v>
      </c>
      <c r="AC20" s="10">
        <v>289.73</v>
      </c>
      <c r="AD20" s="2">
        <f t="shared" si="0"/>
        <v>6.9699999999999704</v>
      </c>
      <c r="AE20" s="138">
        <f t="shared" si="1"/>
        <v>2.4541178966724475E-2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42517</v>
      </c>
      <c r="X21" s="10">
        <v>282</v>
      </c>
      <c r="Y21" s="10">
        <v>284.25</v>
      </c>
      <c r="Z21" s="10">
        <v>280.61</v>
      </c>
      <c r="AA21" s="10">
        <v>282.79000000000002</v>
      </c>
      <c r="AB21" s="95">
        <v>1262400</v>
      </c>
      <c r="AC21" s="10">
        <v>282.79000000000002</v>
      </c>
      <c r="AD21" s="2">
        <f t="shared" si="0"/>
        <v>3.6399999999999864</v>
      </c>
      <c r="AE21" s="138">
        <f t="shared" si="1"/>
        <v>2.8014184397164854E-3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42516</v>
      </c>
      <c r="X22" s="10">
        <v>279.52999999999997</v>
      </c>
      <c r="Y22" s="10">
        <v>284.27999999999997</v>
      </c>
      <c r="Z22" s="10">
        <v>279.08999999999997</v>
      </c>
      <c r="AA22" s="10">
        <v>282</v>
      </c>
      <c r="AB22" s="95">
        <v>1805900</v>
      </c>
      <c r="AC22" s="10">
        <v>282</v>
      </c>
      <c r="AD22" s="2">
        <f t="shared" si="0"/>
        <v>5.1899999999999977</v>
      </c>
      <c r="AE22" s="138">
        <f t="shared" si="1"/>
        <v>8.2230961744726994E-3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42515</v>
      </c>
      <c r="X23" s="10">
        <v>273.73</v>
      </c>
      <c r="Y23" s="10">
        <v>280.07</v>
      </c>
      <c r="Z23" s="10">
        <v>273.51</v>
      </c>
      <c r="AA23" s="10">
        <v>279.7</v>
      </c>
      <c r="AB23" s="95">
        <v>1796300</v>
      </c>
      <c r="AC23" s="10">
        <v>279.7</v>
      </c>
      <c r="AD23" s="2">
        <f t="shared" si="0"/>
        <v>6.5600000000000023</v>
      </c>
      <c r="AE23" s="138">
        <f t="shared" si="1"/>
        <v>2.4767348135121159E-2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42514</v>
      </c>
      <c r="X24" s="10">
        <v>266.33</v>
      </c>
      <c r="Y24" s="10">
        <v>273.42</v>
      </c>
      <c r="Z24" s="10">
        <v>263.94</v>
      </c>
      <c r="AA24" s="10">
        <v>272.94</v>
      </c>
      <c r="AB24" s="95">
        <v>1540300</v>
      </c>
      <c r="AC24" s="10">
        <v>272.94</v>
      </c>
      <c r="AD24" s="2">
        <f t="shared" si="0"/>
        <v>9.4800000000000182</v>
      </c>
      <c r="AE24" s="138">
        <f t="shared" si="1"/>
        <v>3.0545591844440168E-2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42513</v>
      </c>
      <c r="X25" s="10">
        <v>263.77</v>
      </c>
      <c r="Y25" s="10">
        <v>267.18</v>
      </c>
      <c r="Z25" s="10">
        <v>263.14999999999998</v>
      </c>
      <c r="AA25" s="10">
        <v>264.85000000000002</v>
      </c>
      <c r="AB25" s="95">
        <v>844300</v>
      </c>
      <c r="AC25" s="10">
        <v>264.85000000000002</v>
      </c>
      <c r="AD25" s="2">
        <f t="shared" si="0"/>
        <v>4.0300000000000296</v>
      </c>
      <c r="AE25" s="138">
        <f t="shared" si="1"/>
        <v>4.5133884548280712E-3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42510</v>
      </c>
      <c r="X26" s="10">
        <v>259.31</v>
      </c>
      <c r="Y26" s="10">
        <v>265.55</v>
      </c>
      <c r="Z26" s="10">
        <v>259</v>
      </c>
      <c r="AA26" s="10">
        <v>263.66000000000003</v>
      </c>
      <c r="AB26" s="95">
        <v>1338900</v>
      </c>
      <c r="AC26" s="10">
        <v>263.66000000000003</v>
      </c>
      <c r="AD26" s="2">
        <f t="shared" si="0"/>
        <v>6.5500000000000114</v>
      </c>
      <c r="AE26" s="138">
        <f t="shared" si="1"/>
        <v>1.9094001236858338E-2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42509</v>
      </c>
      <c r="X27" s="10">
        <v>262.8</v>
      </c>
      <c r="Y27" s="10">
        <v>264.7</v>
      </c>
      <c r="Z27" s="10">
        <v>256.42</v>
      </c>
      <c r="AA27" s="10">
        <v>258.72000000000003</v>
      </c>
      <c r="AB27" s="95">
        <v>1277700</v>
      </c>
      <c r="AC27" s="10">
        <v>258.72000000000003</v>
      </c>
      <c r="AD27" s="2">
        <f t="shared" si="0"/>
        <v>8.2799999999999727</v>
      </c>
      <c r="AE27" s="138">
        <f t="shared" si="1"/>
        <v>-2.1075333913504024E-2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42508</v>
      </c>
      <c r="X28" s="10">
        <v>262.64999999999998</v>
      </c>
      <c r="Y28" s="10">
        <v>265.82</v>
      </c>
      <c r="Z28" s="10">
        <v>262.26</v>
      </c>
      <c r="AA28" s="10">
        <v>264.29000000000002</v>
      </c>
      <c r="AB28" s="95">
        <v>1035300</v>
      </c>
      <c r="AC28" s="10">
        <v>264.29000000000002</v>
      </c>
      <c r="AD28" s="2">
        <f t="shared" si="0"/>
        <v>3.5600000000000023</v>
      </c>
      <c r="AE28" s="138">
        <f t="shared" si="1"/>
        <v>2.9219793564057017E-3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42507</v>
      </c>
      <c r="X29" s="10">
        <v>265.14999999999998</v>
      </c>
      <c r="Y29" s="10">
        <v>267.89</v>
      </c>
      <c r="Z29" s="10">
        <v>263.08</v>
      </c>
      <c r="AA29" s="10">
        <v>263.52</v>
      </c>
      <c r="AB29" s="95">
        <v>1158100</v>
      </c>
      <c r="AC29" s="10">
        <v>263.52</v>
      </c>
      <c r="AD29" s="2">
        <f t="shared" si="0"/>
        <v>4.8100000000000023</v>
      </c>
      <c r="AE29" s="138">
        <f t="shared" si="1"/>
        <v>-1.0290693307293708E-2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42506</v>
      </c>
      <c r="X30" s="10">
        <v>263.02999999999997</v>
      </c>
      <c r="Y30" s="10">
        <v>266.95</v>
      </c>
      <c r="Z30" s="10">
        <v>262.60000000000002</v>
      </c>
      <c r="AA30" s="10">
        <v>266.26</v>
      </c>
      <c r="AB30" s="95">
        <v>1301500</v>
      </c>
      <c r="AC30" s="10">
        <v>266.26</v>
      </c>
      <c r="AD30" s="2">
        <f t="shared" si="0"/>
        <v>4.3499999999999659</v>
      </c>
      <c r="AE30" s="138">
        <f t="shared" si="1"/>
        <v>1.6143189711101957E-2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42503</v>
      </c>
      <c r="X31" s="10">
        <v>261.41000000000003</v>
      </c>
      <c r="Y31" s="10">
        <v>264.98</v>
      </c>
      <c r="Z31" s="10">
        <v>260.10000000000002</v>
      </c>
      <c r="AA31" s="10">
        <v>262.02999999999997</v>
      </c>
      <c r="AB31" s="95">
        <v>993200</v>
      </c>
      <c r="AC31" s="10">
        <v>262.02999999999997</v>
      </c>
      <c r="AD31" s="2">
        <f t="shared" si="0"/>
        <v>4.8799999999999955</v>
      </c>
      <c r="AE31" s="138">
        <f t="shared" si="1"/>
        <v>-2.5884054661032829E-3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42502</v>
      </c>
      <c r="X32" s="10">
        <v>268.25</v>
      </c>
      <c r="Y32" s="10">
        <v>270.55</v>
      </c>
      <c r="Z32" s="10">
        <v>259.58999999999997</v>
      </c>
      <c r="AA32" s="10">
        <v>262.70999999999998</v>
      </c>
      <c r="AB32" s="95">
        <v>1295600</v>
      </c>
      <c r="AC32" s="10">
        <v>262.70999999999998</v>
      </c>
      <c r="AD32" s="2">
        <f t="shared" si="0"/>
        <v>10.960000000000036</v>
      </c>
      <c r="AE32" s="138">
        <f t="shared" si="1"/>
        <v>-1.6987839101964552E-2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42501</v>
      </c>
      <c r="X33" s="10">
        <v>272.22000000000003</v>
      </c>
      <c r="Y33" s="10">
        <v>273.61</v>
      </c>
      <c r="Z33" s="10">
        <v>267</v>
      </c>
      <c r="AA33" s="10">
        <v>267.25</v>
      </c>
      <c r="AB33" s="95">
        <v>968300</v>
      </c>
      <c r="AC33" s="10">
        <v>267.25</v>
      </c>
      <c r="AD33" s="2">
        <f t="shared" si="0"/>
        <v>6.6100000000000136</v>
      </c>
      <c r="AE33" s="138">
        <f t="shared" si="1"/>
        <v>-2.2029494639001612E-2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42500</v>
      </c>
      <c r="X34" s="10">
        <v>271.64</v>
      </c>
      <c r="Y34" s="10">
        <v>273.61</v>
      </c>
      <c r="Z34" s="10">
        <v>269.60000000000002</v>
      </c>
      <c r="AA34" s="10">
        <v>273.27</v>
      </c>
      <c r="AB34" s="95">
        <v>1029900</v>
      </c>
      <c r="AC34" s="10">
        <v>273.27</v>
      </c>
      <c r="AD34" s="2">
        <f t="shared" si="0"/>
        <v>4.0099999999999909</v>
      </c>
      <c r="AE34" s="138">
        <f t="shared" si="1"/>
        <v>1.1474256949328021E-2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42499</v>
      </c>
      <c r="X35" s="10">
        <v>264.72000000000003</v>
      </c>
      <c r="Y35" s="10">
        <v>273.14</v>
      </c>
      <c r="Z35" s="10">
        <v>264.10000000000002</v>
      </c>
      <c r="AA35" s="10">
        <v>270.17</v>
      </c>
      <c r="AB35" s="95">
        <v>1424300</v>
      </c>
      <c r="AC35" s="10">
        <v>270.17</v>
      </c>
      <c r="AD35" s="2">
        <f t="shared" si="0"/>
        <v>9.0399999999999636</v>
      </c>
      <c r="AE35" s="138">
        <f t="shared" si="1"/>
        <v>2.4885247145404188E-2</v>
      </c>
    </row>
    <row r="36" spans="1:31" x14ac:dyDescent="0.25">
      <c r="W36" s="133">
        <v>42496</v>
      </c>
      <c r="X36" s="10">
        <v>263.47000000000003</v>
      </c>
      <c r="Y36" s="10">
        <v>265.87</v>
      </c>
      <c r="Z36" s="10">
        <v>260.89</v>
      </c>
      <c r="AA36" s="10">
        <v>263.61</v>
      </c>
      <c r="AB36" s="95">
        <v>1202000</v>
      </c>
      <c r="AC36" s="10">
        <v>263.61</v>
      </c>
      <c r="AD36" s="2">
        <f t="shared" si="0"/>
        <v>4.9800000000000182</v>
      </c>
      <c r="AE36" s="138">
        <f t="shared" si="1"/>
        <v>-3.8167938931297218E-3</v>
      </c>
    </row>
    <row r="37" spans="1:31" x14ac:dyDescent="0.25">
      <c r="W37" s="133">
        <v>42495</v>
      </c>
      <c r="X37" s="10">
        <v>263.58</v>
      </c>
      <c r="Y37" s="10">
        <v>265.39999999999998</v>
      </c>
      <c r="Z37" s="10">
        <v>262.63</v>
      </c>
      <c r="AA37" s="10">
        <v>264.62</v>
      </c>
      <c r="AB37" s="95">
        <v>1104800</v>
      </c>
      <c r="AC37" s="10">
        <v>264.62</v>
      </c>
      <c r="AD37" s="2">
        <f t="shared" si="0"/>
        <v>2.7699999999999818</v>
      </c>
      <c r="AE37" s="138">
        <f t="shared" si="1"/>
        <v>5.7008209182121128E-3</v>
      </c>
    </row>
    <row r="38" spans="1:31" x14ac:dyDescent="0.25">
      <c r="W38" s="133">
        <v>42494</v>
      </c>
      <c r="X38" s="10">
        <v>271.7</v>
      </c>
      <c r="Y38" s="10">
        <v>271.75</v>
      </c>
      <c r="Z38" s="10">
        <v>262.44</v>
      </c>
      <c r="AA38" s="10">
        <v>263.12</v>
      </c>
      <c r="AB38" s="95">
        <v>1775900</v>
      </c>
      <c r="AC38" s="10">
        <v>263.12</v>
      </c>
      <c r="AD38" s="2">
        <f t="shared" si="0"/>
        <v>9.3100000000000023</v>
      </c>
      <c r="AE38" s="138">
        <f t="shared" si="1"/>
        <v>-3.8690584925651139E-2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42493</v>
      </c>
      <c r="X39" s="10">
        <v>272.82</v>
      </c>
      <c r="Y39" s="10">
        <v>276.61</v>
      </c>
      <c r="Z39" s="10">
        <v>271.08999999999997</v>
      </c>
      <c r="AA39" s="10">
        <v>273.70999999999998</v>
      </c>
      <c r="AB39" s="95">
        <v>1598400</v>
      </c>
      <c r="AC39" s="10">
        <v>273.70999999999998</v>
      </c>
      <c r="AD39" s="2">
        <f t="shared" si="0"/>
        <v>5.5200000000000387</v>
      </c>
      <c r="AE39" s="138">
        <f t="shared" si="1"/>
        <v>7.307537725154134E-5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42492</v>
      </c>
      <c r="X40" s="10">
        <v>274.74</v>
      </c>
      <c r="Y40" s="10">
        <v>274.99</v>
      </c>
      <c r="Z40" s="10">
        <v>268.88</v>
      </c>
      <c r="AA40" s="10">
        <v>273.69</v>
      </c>
      <c r="AB40" s="95">
        <v>1358300</v>
      </c>
      <c r="AC40" s="10">
        <v>273.69</v>
      </c>
      <c r="AD40" s="2">
        <f t="shared" si="0"/>
        <v>6.1100000000000136</v>
      </c>
      <c r="AE40" s="138">
        <f t="shared" si="1"/>
        <v>-4.7274446343503751E-3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42489</v>
      </c>
      <c r="X41" s="10">
        <v>278.24</v>
      </c>
      <c r="Y41" s="10">
        <v>280.52999999999997</v>
      </c>
      <c r="Z41" s="10">
        <v>271.39999999999998</v>
      </c>
      <c r="AA41" s="10">
        <v>274.99</v>
      </c>
      <c r="AB41" s="95">
        <v>1937800</v>
      </c>
      <c r="AC41" s="10">
        <v>274.99</v>
      </c>
      <c r="AD41" s="2">
        <f t="shared" si="0"/>
        <v>9.1299999999999955</v>
      </c>
      <c r="AE41" s="138">
        <f t="shared" si="1"/>
        <v>-2.166642948626718E-2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7" t="s">
        <v>78</v>
      </c>
      <c r="P42" s="477"/>
      <c r="T42" s="112" t="s">
        <v>113</v>
      </c>
      <c r="U42" s="4"/>
      <c r="W42" s="133">
        <v>42488</v>
      </c>
      <c r="X42" s="10">
        <v>278</v>
      </c>
      <c r="Y42" s="10">
        <v>284.05</v>
      </c>
      <c r="Z42" s="10">
        <v>277.51</v>
      </c>
      <c r="AA42" s="10">
        <v>281.08</v>
      </c>
      <c r="AB42" s="95">
        <v>1403300</v>
      </c>
      <c r="AC42" s="10">
        <v>281.08</v>
      </c>
      <c r="AD42" s="2">
        <f t="shared" si="0"/>
        <v>6.5400000000000205</v>
      </c>
      <c r="AE42" s="138">
        <f t="shared" si="1"/>
        <v>3.6420766978504382E-3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251.92200000000003</v>
      </c>
      <c r="Q43" s="2"/>
      <c r="T43" s="189" t="s">
        <v>98</v>
      </c>
      <c r="U43" s="189">
        <v>238.62</v>
      </c>
      <c r="W43" s="133">
        <v>42487</v>
      </c>
      <c r="X43" s="10">
        <v>281.57</v>
      </c>
      <c r="Y43" s="10">
        <v>282</v>
      </c>
      <c r="Z43" s="10">
        <v>278.52</v>
      </c>
      <c r="AA43" s="10">
        <v>280.06</v>
      </c>
      <c r="AB43" s="95">
        <v>1099100</v>
      </c>
      <c r="AC43" s="10">
        <v>280.06</v>
      </c>
      <c r="AD43" s="2">
        <f t="shared" si="0"/>
        <v>3.4800000000000182</v>
      </c>
      <c r="AE43" s="138">
        <f t="shared" si="1"/>
        <v>-5.8217962371316379E-3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249.63180000000003</v>
      </c>
      <c r="Q44" s="2"/>
      <c r="T44" s="189" t="s">
        <v>99</v>
      </c>
      <c r="U44" s="189">
        <v>232</v>
      </c>
      <c r="W44" s="133">
        <v>42486</v>
      </c>
      <c r="X44" s="10">
        <v>285.63</v>
      </c>
      <c r="Y44" s="10">
        <v>285.95</v>
      </c>
      <c r="Z44" s="10">
        <v>280.67</v>
      </c>
      <c r="AA44" s="10">
        <v>281.7</v>
      </c>
      <c r="AB44" s="95">
        <v>1472300</v>
      </c>
      <c r="AC44" s="10">
        <v>281.7</v>
      </c>
      <c r="AD44" s="2">
        <f t="shared" si="0"/>
        <v>5.2799999999999727</v>
      </c>
      <c r="AE44" s="138">
        <f t="shared" si="1"/>
        <v>-1.1058451816745807E-2</v>
      </c>
    </row>
    <row r="45" spans="1:31" x14ac:dyDescent="0.25">
      <c r="A45" s="277"/>
      <c r="B45" s="377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247.34160000000003</v>
      </c>
      <c r="Q45" s="2"/>
      <c r="T45" s="189" t="s">
        <v>100</v>
      </c>
      <c r="U45" s="189" t="s">
        <v>352</v>
      </c>
      <c r="W45" s="133">
        <v>42485</v>
      </c>
      <c r="X45" s="10">
        <v>281.57</v>
      </c>
      <c r="Y45" s="10">
        <v>286.32</v>
      </c>
      <c r="Z45" s="10">
        <v>281.56</v>
      </c>
      <c r="AA45" s="10">
        <v>284.85000000000002</v>
      </c>
      <c r="AB45" s="95">
        <v>1633400</v>
      </c>
      <c r="AC45" s="10">
        <v>284.85000000000002</v>
      </c>
      <c r="AD45" s="2">
        <f t="shared" si="0"/>
        <v>4.7599999999999909</v>
      </c>
      <c r="AE45" s="138">
        <f t="shared" si="1"/>
        <v>7.6052352316944294E-3</v>
      </c>
    </row>
    <row r="46" spans="1:31" x14ac:dyDescent="0.25">
      <c r="A46" s="277"/>
      <c r="B46" s="377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245.05140000000003</v>
      </c>
      <c r="Q46" s="2"/>
      <c r="T46" s="189" t="s">
        <v>101</v>
      </c>
      <c r="U46" s="189" t="s">
        <v>353</v>
      </c>
      <c r="W46" s="133">
        <v>42482</v>
      </c>
      <c r="X46" s="10">
        <v>280.39999999999998</v>
      </c>
      <c r="Y46" s="10">
        <v>283.54000000000002</v>
      </c>
      <c r="Z46" s="10">
        <v>278.20999999999998</v>
      </c>
      <c r="AA46" s="10">
        <v>282.7</v>
      </c>
      <c r="AB46" s="95">
        <v>2334400</v>
      </c>
      <c r="AC46" s="10">
        <v>282.7</v>
      </c>
      <c r="AD46" s="2">
        <f t="shared" si="0"/>
        <v>5.3300000000000409</v>
      </c>
      <c r="AE46" s="138">
        <f t="shared" si="1"/>
        <v>1.1087267525035749E-2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242.76120000000003</v>
      </c>
      <c r="Q47" s="2"/>
      <c r="T47" s="189" t="s">
        <v>102</v>
      </c>
      <c r="U47" s="189">
        <v>336.33</v>
      </c>
      <c r="W47" s="133">
        <v>42481</v>
      </c>
      <c r="X47" s="10">
        <v>268.83999999999997</v>
      </c>
      <c r="Y47" s="10">
        <v>280.13</v>
      </c>
      <c r="Z47" s="10">
        <v>268.83999999999997</v>
      </c>
      <c r="AA47" s="10">
        <v>279.60000000000002</v>
      </c>
      <c r="AB47" s="95">
        <v>3145500</v>
      </c>
      <c r="AC47" s="10">
        <v>279.60000000000002</v>
      </c>
      <c r="AD47" s="2">
        <f t="shared" si="0"/>
        <v>11.29000000000002</v>
      </c>
      <c r="AE47" s="138">
        <f t="shared" si="1"/>
        <v>5.1562676294708565E-2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240.47100000000003</v>
      </c>
      <c r="Q48" s="2"/>
      <c r="T48" s="189" t="s">
        <v>103</v>
      </c>
      <c r="U48" s="189">
        <v>0.30941800000000003</v>
      </c>
      <c r="W48" s="133">
        <v>42480</v>
      </c>
      <c r="X48" s="10">
        <v>271.92</v>
      </c>
      <c r="Y48" s="10">
        <v>271.92</v>
      </c>
      <c r="Z48" s="10">
        <v>263.31</v>
      </c>
      <c r="AA48" s="10">
        <v>265.89</v>
      </c>
      <c r="AB48" s="95">
        <v>2513900</v>
      </c>
      <c r="AC48" s="10">
        <v>265.89</v>
      </c>
      <c r="AD48" s="2">
        <f t="shared" si="0"/>
        <v>8.6100000000000136</v>
      </c>
      <c r="AE48" s="138">
        <f t="shared" si="1"/>
        <v>-1.8856088560885609E-2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238.1808</v>
      </c>
      <c r="Q49" s="2"/>
      <c r="T49" s="189" t="s">
        <v>104</v>
      </c>
      <c r="U49" s="189" t="s">
        <v>333</v>
      </c>
      <c r="W49" s="133">
        <v>42479</v>
      </c>
      <c r="X49" s="10">
        <v>273.10000000000002</v>
      </c>
      <c r="Y49" s="10">
        <v>275.98</v>
      </c>
      <c r="Z49" s="10">
        <v>270.23</v>
      </c>
      <c r="AA49" s="10">
        <v>271</v>
      </c>
      <c r="AB49" s="95">
        <v>1366500</v>
      </c>
      <c r="AC49" s="10">
        <v>271</v>
      </c>
      <c r="AD49" s="2">
        <f t="shared" si="0"/>
        <v>5.75</v>
      </c>
      <c r="AE49" s="138">
        <f t="shared" si="1"/>
        <v>-7.0350285798036483E-3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235.89060000000001</v>
      </c>
      <c r="Q50" s="2"/>
      <c r="T50" s="189"/>
      <c r="U50" s="189"/>
      <c r="W50" s="133">
        <v>42478</v>
      </c>
      <c r="X50" s="10">
        <v>267.85000000000002</v>
      </c>
      <c r="Y50" s="10">
        <v>273.37</v>
      </c>
      <c r="Z50" s="10">
        <v>267.04000000000002</v>
      </c>
      <c r="AA50" s="10">
        <v>272.92</v>
      </c>
      <c r="AB50" s="95">
        <v>1513100</v>
      </c>
      <c r="AC50" s="10">
        <v>272.92</v>
      </c>
      <c r="AD50" s="2">
        <f t="shared" si="0"/>
        <v>6.3299999999999841</v>
      </c>
      <c r="AE50" s="138">
        <f t="shared" si="1"/>
        <v>1.646182495344517E-2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233.60040000000001</v>
      </c>
      <c r="Q51" s="2"/>
      <c r="T51" s="189" t="s">
        <v>105</v>
      </c>
      <c r="U51" s="189" t="s">
        <v>354</v>
      </c>
      <c r="W51" s="133">
        <v>42475</v>
      </c>
      <c r="X51" s="10">
        <v>270.56</v>
      </c>
      <c r="Y51" s="10">
        <v>271.07</v>
      </c>
      <c r="Z51" s="10">
        <v>265.31</v>
      </c>
      <c r="AA51" s="10">
        <v>268.5</v>
      </c>
      <c r="AB51" s="95">
        <v>1683900</v>
      </c>
      <c r="AC51" s="10">
        <v>268.5</v>
      </c>
      <c r="AD51" s="2">
        <f t="shared" si="0"/>
        <v>5.7599999999999909</v>
      </c>
      <c r="AE51" s="138">
        <f t="shared" si="1"/>
        <v>-7.6138379657008093E-3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231.31020000000001</v>
      </c>
      <c r="Q52" s="2"/>
      <c r="T52" s="189" t="s">
        <v>106</v>
      </c>
      <c r="U52" s="189" t="s">
        <v>355</v>
      </c>
      <c r="W52" s="133">
        <v>42474</v>
      </c>
      <c r="X52" s="10">
        <v>270.70999999999998</v>
      </c>
      <c r="Y52" s="10">
        <v>272</v>
      </c>
      <c r="Z52" s="10">
        <v>269.07</v>
      </c>
      <c r="AA52" s="10">
        <v>270.56</v>
      </c>
      <c r="AB52" s="95">
        <v>905400</v>
      </c>
      <c r="AC52" s="10">
        <v>270.56</v>
      </c>
      <c r="AD52" s="2">
        <f t="shared" si="0"/>
        <v>2.9300000000000068</v>
      </c>
      <c r="AE52" s="138">
        <f t="shared" si="1"/>
        <v>-4.305744673021028E-3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229.02</v>
      </c>
      <c r="Q53" s="2"/>
      <c r="T53" s="189" t="s">
        <v>107</v>
      </c>
      <c r="U53" s="190">
        <v>2685048</v>
      </c>
      <c r="W53" s="133">
        <v>42473</v>
      </c>
      <c r="X53" s="10">
        <v>269.22000000000003</v>
      </c>
      <c r="Y53" s="10">
        <v>272.77</v>
      </c>
      <c r="Z53" s="10">
        <v>267.35000000000002</v>
      </c>
      <c r="AA53" s="10">
        <v>271.73</v>
      </c>
      <c r="AB53" s="95">
        <v>1382200</v>
      </c>
      <c r="AC53" s="10">
        <v>271.73</v>
      </c>
      <c r="AD53" s="2">
        <f t="shared" si="0"/>
        <v>5.4199999999999591</v>
      </c>
      <c r="AE53" s="138">
        <f t="shared" si="1"/>
        <v>1.5395538283322852E-2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226.72980000000001</v>
      </c>
      <c r="Q54" s="2"/>
      <c r="T54" s="189" t="s">
        <v>110</v>
      </c>
      <c r="U54" s="190">
        <v>1809240</v>
      </c>
      <c r="W54" s="133">
        <v>42472</v>
      </c>
      <c r="X54" s="10">
        <v>265</v>
      </c>
      <c r="Y54" s="10">
        <v>268.68</v>
      </c>
      <c r="Z54" s="10">
        <v>262.27</v>
      </c>
      <c r="AA54" s="10">
        <v>267.61</v>
      </c>
      <c r="AB54" s="95">
        <v>1441400</v>
      </c>
      <c r="AC54" s="10">
        <v>267.61</v>
      </c>
      <c r="AD54" s="2">
        <f t="shared" si="0"/>
        <v>6.410000000000025</v>
      </c>
      <c r="AE54" s="138">
        <f t="shared" si="1"/>
        <v>9.1255326369772405E-3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224.43960000000001</v>
      </c>
      <c r="Q55" s="2"/>
      <c r="T55" s="189" t="s">
        <v>108</v>
      </c>
      <c r="U55" s="189" t="s">
        <v>356</v>
      </c>
      <c r="W55" s="133">
        <v>42471</v>
      </c>
      <c r="X55" s="10">
        <v>271.57</v>
      </c>
      <c r="Y55" s="10">
        <v>272.98</v>
      </c>
      <c r="Z55" s="10">
        <v>264.20999999999998</v>
      </c>
      <c r="AA55" s="10">
        <v>265.19</v>
      </c>
      <c r="AB55" s="95">
        <v>1885000</v>
      </c>
      <c r="AC55" s="10">
        <v>265.19</v>
      </c>
      <c r="AD55" s="2">
        <f t="shared" si="0"/>
        <v>8.7700000000000387</v>
      </c>
      <c r="AE55" s="138">
        <f t="shared" si="1"/>
        <v>-2.0824871690728441E-2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222.14940000000001</v>
      </c>
      <c r="T56" s="189" t="s">
        <v>111</v>
      </c>
      <c r="U56" s="189">
        <v>14.07</v>
      </c>
      <c r="W56" s="133">
        <v>42468</v>
      </c>
      <c r="X56" s="10">
        <v>275</v>
      </c>
      <c r="Y56" s="10">
        <v>275.16000000000003</v>
      </c>
      <c r="Z56" s="10">
        <v>267.33</v>
      </c>
      <c r="AA56" s="10">
        <v>270.83</v>
      </c>
      <c r="AB56" s="95">
        <v>2132300</v>
      </c>
      <c r="AC56" s="10">
        <v>270.83</v>
      </c>
      <c r="AD56" s="2">
        <f t="shared" si="0"/>
        <v>7.8300000000000409</v>
      </c>
      <c r="AE56" s="138">
        <f t="shared" si="1"/>
        <v>-8.0940521535307619E-3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219.85920000000002</v>
      </c>
      <c r="T57" s="189" t="s">
        <v>112</v>
      </c>
      <c r="U57" s="189">
        <v>16.27</v>
      </c>
      <c r="W57" s="133">
        <v>42467</v>
      </c>
      <c r="X57" s="10">
        <v>278.02999999999997</v>
      </c>
      <c r="Y57" s="10">
        <v>280.7</v>
      </c>
      <c r="Z57" s="10">
        <v>271.14999999999998</v>
      </c>
      <c r="AA57" s="10">
        <v>273.04000000000002</v>
      </c>
      <c r="AB57" s="95">
        <v>1968100</v>
      </c>
      <c r="AC57" s="10">
        <v>273.04000000000002</v>
      </c>
      <c r="AD57" s="2">
        <f t="shared" si="0"/>
        <v>9.5500000000000114</v>
      </c>
      <c r="AE57" s="138">
        <f t="shared" si="1"/>
        <v>-2.3357298708731156E-2</v>
      </c>
    </row>
    <row r="58" spans="1:31" x14ac:dyDescent="0.25">
      <c r="O58" s="83">
        <v>0.95</v>
      </c>
      <c r="P58" s="83">
        <f t="shared" si="5"/>
        <v>217.56899999999999</v>
      </c>
      <c r="T58" s="189" t="s">
        <v>109</v>
      </c>
      <c r="U58" s="189" t="s">
        <v>124</v>
      </c>
      <c r="W58" s="133">
        <v>42466</v>
      </c>
      <c r="X58" s="10">
        <v>266.33</v>
      </c>
      <c r="Y58" s="10">
        <v>280.58</v>
      </c>
      <c r="Z58" s="10">
        <v>266.17</v>
      </c>
      <c r="AA58" s="10">
        <v>279.57</v>
      </c>
      <c r="AB58" s="95">
        <v>2960600</v>
      </c>
      <c r="AC58" s="10">
        <v>279.57</v>
      </c>
      <c r="AD58" s="2">
        <f t="shared" si="0"/>
        <v>14.409999999999968</v>
      </c>
      <c r="AE58" s="138">
        <f t="shared" si="1"/>
        <v>5.2518635644906109E-2</v>
      </c>
    </row>
    <row r="59" spans="1:31" x14ac:dyDescent="0.25">
      <c r="O59" s="83">
        <v>0.94</v>
      </c>
      <c r="P59" s="83">
        <f t="shared" si="5"/>
        <v>215.27879999999999</v>
      </c>
      <c r="W59" s="133">
        <v>42465</v>
      </c>
      <c r="X59" s="10">
        <v>262.27999999999997</v>
      </c>
      <c r="Y59" s="10">
        <v>267.75</v>
      </c>
      <c r="Z59" s="10">
        <v>262.14999999999998</v>
      </c>
      <c r="AA59" s="10">
        <v>265.62</v>
      </c>
      <c r="AB59" s="95">
        <v>1698900</v>
      </c>
      <c r="AC59" s="10">
        <v>265.62</v>
      </c>
      <c r="AD59" s="2">
        <f t="shared" si="0"/>
        <v>5.6000000000000227</v>
      </c>
      <c r="AE59" s="138">
        <f t="shared" si="1"/>
        <v>6.0982538540206299E-3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212.98860000000002</v>
      </c>
      <c r="W60" s="133">
        <v>42464</v>
      </c>
      <c r="X60" s="10">
        <v>260.56</v>
      </c>
      <c r="Y60" s="10">
        <v>266</v>
      </c>
      <c r="Z60" s="10">
        <v>260.04000000000002</v>
      </c>
      <c r="AA60" s="10">
        <v>264.01</v>
      </c>
      <c r="AB60" s="95">
        <v>2411500</v>
      </c>
      <c r="AC60" s="10">
        <v>264.01</v>
      </c>
      <c r="AD60" s="2">
        <f t="shared" si="0"/>
        <v>5.9599999999999795</v>
      </c>
      <c r="AE60" s="138">
        <f t="shared" si="1"/>
        <v>1.331849236201732E-2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210.69840000000002</v>
      </c>
      <c r="W61" s="133">
        <v>42461</v>
      </c>
      <c r="X61" s="10">
        <v>258.83</v>
      </c>
      <c r="Y61" s="10">
        <v>261.95999999999998</v>
      </c>
      <c r="Z61" s="10">
        <v>257.5</v>
      </c>
      <c r="AA61" s="10">
        <v>260.54000000000002</v>
      </c>
      <c r="AB61" s="95">
        <v>2154000</v>
      </c>
      <c r="AC61" s="10">
        <v>260.54000000000002</v>
      </c>
      <c r="AD61" s="2">
        <f t="shared" si="0"/>
        <v>4.4599999999999795</v>
      </c>
      <c r="AE61" s="138">
        <f t="shared" si="1"/>
        <v>8.4511370620776738E-4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208.40820000000002</v>
      </c>
      <c r="W62" s="133">
        <v>42460</v>
      </c>
      <c r="X62" s="10">
        <v>255.07</v>
      </c>
      <c r="Y62" s="10">
        <v>261.39999999999998</v>
      </c>
      <c r="Z62" s="10">
        <v>254.19</v>
      </c>
      <c r="AA62" s="10">
        <v>260.32</v>
      </c>
      <c r="AB62" s="95">
        <v>1542000</v>
      </c>
      <c r="AC62" s="10">
        <v>260.32</v>
      </c>
      <c r="AD62" s="2">
        <f t="shared" si="0"/>
        <v>7.2099999999999795</v>
      </c>
      <c r="AE62" s="138">
        <f t="shared" si="1"/>
        <v>2.4156109843417983E-2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206.11800000000002</v>
      </c>
      <c r="W63" s="133">
        <v>42459</v>
      </c>
      <c r="X63" s="10">
        <v>256.04000000000002</v>
      </c>
      <c r="Y63" s="10">
        <v>257.92</v>
      </c>
      <c r="Z63" s="10">
        <v>252.63</v>
      </c>
      <c r="AA63" s="10">
        <v>254.18</v>
      </c>
      <c r="AB63" s="95">
        <v>1161600</v>
      </c>
      <c r="AC63" s="10">
        <v>254.18</v>
      </c>
      <c r="AD63" s="2">
        <f t="shared" si="0"/>
        <v>5.2900000000000205</v>
      </c>
      <c r="AE63" s="138">
        <f t="shared" si="1"/>
        <v>-1.9632479974870387E-3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42458</v>
      </c>
      <c r="X64" s="10">
        <v>251.68</v>
      </c>
      <c r="Y64" s="10">
        <v>254.97</v>
      </c>
      <c r="Z64" s="10">
        <v>246.74</v>
      </c>
      <c r="AA64" s="10">
        <v>254.68</v>
      </c>
      <c r="AB64" s="95">
        <v>1266500</v>
      </c>
      <c r="AC64" s="10">
        <v>254.68</v>
      </c>
      <c r="AD64" s="2">
        <f t="shared" si="0"/>
        <v>8.2299999999999898</v>
      </c>
      <c r="AE64" s="138">
        <f t="shared" si="1"/>
        <v>1.1598347632665984E-2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42457</v>
      </c>
      <c r="X65" s="10">
        <v>255.05</v>
      </c>
      <c r="Y65" s="10">
        <v>256.70999999999998</v>
      </c>
      <c r="Z65" s="10">
        <v>251.45</v>
      </c>
      <c r="AA65" s="10">
        <v>251.76</v>
      </c>
      <c r="AB65" s="95">
        <v>1017400</v>
      </c>
      <c r="AC65" s="10">
        <v>251.76</v>
      </c>
      <c r="AD65" s="2">
        <f t="shared" si="0"/>
        <v>5.2599999999999909</v>
      </c>
      <c r="AE65" s="138">
        <f t="shared" si="1"/>
        <v>-1.1504181554046089E-2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42453</v>
      </c>
      <c r="X66" s="10">
        <v>253.79</v>
      </c>
      <c r="Y66" s="10">
        <v>257.54000000000002</v>
      </c>
      <c r="Z66" s="10">
        <v>251.13</v>
      </c>
      <c r="AA66" s="10">
        <v>254.69</v>
      </c>
      <c r="AB66" s="95">
        <v>1056700</v>
      </c>
      <c r="AC66" s="10">
        <v>254.69</v>
      </c>
      <c r="AD66" s="2">
        <f t="shared" si="0"/>
        <v>6.410000000000025</v>
      </c>
      <c r="AE66" s="138">
        <f t="shared" si="1"/>
        <v>-2.1548346654129968E-3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42452</v>
      </c>
      <c r="X67" s="10">
        <v>257</v>
      </c>
      <c r="Y67" s="10">
        <v>258.35000000000002</v>
      </c>
      <c r="Z67" s="10">
        <v>253.59</v>
      </c>
      <c r="AA67" s="10">
        <v>255.24</v>
      </c>
      <c r="AB67" s="95">
        <v>1518500</v>
      </c>
      <c r="AC67" s="10">
        <v>255.24</v>
      </c>
      <c r="AD67" s="2">
        <f>Y67-Z67</f>
        <v>4.7600000000000193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6">
        <v>42408</v>
      </c>
      <c r="C69" s="407">
        <v>5</v>
      </c>
      <c r="D69" s="408">
        <v>251.5</v>
      </c>
      <c r="E69" s="408">
        <v>256.52</v>
      </c>
      <c r="F69" s="408">
        <f>C69*(E69-D69)</f>
        <v>25.099999999999909</v>
      </c>
      <c r="G69" s="408">
        <f>D69*C69</f>
        <v>1257.5</v>
      </c>
      <c r="H69" s="409">
        <f>(E69-D69)/D69</f>
        <v>1.9960238568588397E-2</v>
      </c>
      <c r="I69" s="409"/>
    </row>
    <row r="70" spans="2:31" x14ac:dyDescent="0.25">
      <c r="B70" s="406">
        <v>42422</v>
      </c>
      <c r="C70" s="407">
        <v>5</v>
      </c>
      <c r="D70" s="408">
        <v>251.5</v>
      </c>
      <c r="E70" s="408">
        <v>265.83</v>
      </c>
      <c r="F70" s="408">
        <f t="shared" ref="F70:F79" si="8">C70*(E70-D70)</f>
        <v>71.64999999999992</v>
      </c>
      <c r="G70" s="408">
        <f t="shared" ref="G70:G80" si="9">D70*C70</f>
        <v>1257.5</v>
      </c>
      <c r="H70" s="409">
        <f t="shared" ref="H70:H79" si="10">(E70-D70)/D70</f>
        <v>5.6978131212723597E-2</v>
      </c>
      <c r="I70" s="409"/>
    </row>
    <row r="71" spans="2:31" x14ac:dyDescent="0.25">
      <c r="B71" s="406">
        <v>42431</v>
      </c>
      <c r="C71" s="407">
        <v>5</v>
      </c>
      <c r="D71" s="408">
        <v>251.5</v>
      </c>
      <c r="E71" s="408">
        <v>273.66000000000003</v>
      </c>
      <c r="F71" s="408">
        <f t="shared" si="8"/>
        <v>110.80000000000013</v>
      </c>
      <c r="G71" s="408">
        <f t="shared" si="9"/>
        <v>1257.5</v>
      </c>
      <c r="H71" s="409">
        <f t="shared" si="10"/>
        <v>8.8111332007952389E-2</v>
      </c>
      <c r="I71" s="409"/>
    </row>
    <row r="72" spans="2:31" x14ac:dyDescent="0.25">
      <c r="B72" s="406">
        <v>42433</v>
      </c>
      <c r="C72" s="407">
        <v>5</v>
      </c>
      <c r="D72" s="408">
        <v>251.5</v>
      </c>
      <c r="E72" s="408">
        <v>263.94</v>
      </c>
      <c r="F72" s="408">
        <f t="shared" si="8"/>
        <v>62.199999999999989</v>
      </c>
      <c r="G72" s="408">
        <f t="shared" si="9"/>
        <v>1257.5</v>
      </c>
      <c r="H72" s="409">
        <f t="shared" si="10"/>
        <v>4.9463220675944324E-2</v>
      </c>
      <c r="I72" s="409"/>
    </row>
    <row r="73" spans="2:31" x14ac:dyDescent="0.25">
      <c r="B73" s="406">
        <v>42439</v>
      </c>
      <c r="C73" s="407">
        <v>5</v>
      </c>
      <c r="D73" s="408">
        <v>251.5</v>
      </c>
      <c r="E73" s="408">
        <v>251.97</v>
      </c>
      <c r="F73" s="408">
        <f t="shared" si="8"/>
        <v>2.3499999999999943</v>
      </c>
      <c r="G73" s="408">
        <f t="shared" si="9"/>
        <v>1257.5</v>
      </c>
      <c r="H73" s="410">
        <f t="shared" si="10"/>
        <v>1.8687872763419437E-3</v>
      </c>
      <c r="I73" s="410"/>
    </row>
    <row r="74" spans="2:31" x14ac:dyDescent="0.25">
      <c r="B74" s="406">
        <v>42444</v>
      </c>
      <c r="C74" s="407">
        <v>5</v>
      </c>
      <c r="D74" s="408">
        <v>251.5</v>
      </c>
      <c r="E74" s="408">
        <v>250.33</v>
      </c>
      <c r="F74" s="408">
        <f t="shared" si="8"/>
        <v>-5.8499999999999375</v>
      </c>
      <c r="G74" s="408">
        <f t="shared" si="9"/>
        <v>1257.5</v>
      </c>
      <c r="H74" s="410">
        <f t="shared" si="10"/>
        <v>-4.6520874751490556E-3</v>
      </c>
      <c r="I74" s="410"/>
    </row>
    <row r="75" spans="2:31" x14ac:dyDescent="0.25">
      <c r="B75" s="406">
        <v>42446</v>
      </c>
      <c r="C75" s="407">
        <v>15</v>
      </c>
      <c r="D75" s="408">
        <v>245.5333</v>
      </c>
      <c r="E75" s="408">
        <v>246.31</v>
      </c>
      <c r="F75" s="408">
        <f t="shared" si="8"/>
        <v>11.650500000000079</v>
      </c>
      <c r="G75" s="408">
        <f t="shared" si="9"/>
        <v>3682.9994999999999</v>
      </c>
      <c r="H75" s="410">
        <f t="shared" si="10"/>
        <v>3.1633183767741701E-3</v>
      </c>
      <c r="I75" s="410"/>
    </row>
    <row r="76" spans="2:31" x14ac:dyDescent="0.25">
      <c r="B76" s="406">
        <v>42447</v>
      </c>
      <c r="C76" s="407">
        <v>10</v>
      </c>
      <c r="D76" s="408">
        <v>243.50800000000001</v>
      </c>
      <c r="E76" s="408">
        <v>250.78</v>
      </c>
      <c r="F76" s="408">
        <f t="shared" si="8"/>
        <v>72.719999999999914</v>
      </c>
      <c r="G76" s="408">
        <f t="shared" si="9"/>
        <v>2435.08</v>
      </c>
      <c r="H76" s="410">
        <f t="shared" si="10"/>
        <v>2.9863495244509385E-2</v>
      </c>
      <c r="I76" s="410" t="s">
        <v>208</v>
      </c>
    </row>
    <row r="77" spans="2:31" x14ac:dyDescent="0.25">
      <c r="B77" s="406">
        <v>42458</v>
      </c>
      <c r="C77" s="407">
        <v>10</v>
      </c>
      <c r="D77" s="408">
        <v>243.50800000000001</v>
      </c>
      <c r="E77" s="408">
        <v>254.68</v>
      </c>
      <c r="F77" s="408">
        <f t="shared" si="8"/>
        <v>111.71999999999997</v>
      </c>
      <c r="G77" s="408">
        <f t="shared" si="9"/>
        <v>2435.08</v>
      </c>
      <c r="H77" s="410">
        <f t="shared" si="10"/>
        <v>4.587939615946908E-2</v>
      </c>
      <c r="I77" s="410"/>
    </row>
    <row r="78" spans="2:31" x14ac:dyDescent="0.25">
      <c r="B78" s="406">
        <v>42460</v>
      </c>
      <c r="C78" s="407">
        <v>5</v>
      </c>
      <c r="D78" s="408">
        <v>225.80199999999999</v>
      </c>
      <c r="E78" s="408">
        <v>260.32</v>
      </c>
      <c r="F78" s="408">
        <f t="shared" si="8"/>
        <v>172.59</v>
      </c>
      <c r="G78" s="408">
        <f t="shared" si="9"/>
        <v>1129.01</v>
      </c>
      <c r="H78" s="410">
        <f t="shared" si="10"/>
        <v>0.15286844226357607</v>
      </c>
      <c r="I78" s="410"/>
    </row>
    <row r="79" spans="2:31" x14ac:dyDescent="0.25">
      <c r="B79" s="406">
        <v>42469</v>
      </c>
      <c r="C79" s="407">
        <v>5</v>
      </c>
      <c r="D79" s="408">
        <v>225.80199999999999</v>
      </c>
      <c r="E79" s="408">
        <v>270.83</v>
      </c>
      <c r="F79" s="408">
        <f t="shared" si="8"/>
        <v>225.13999999999996</v>
      </c>
      <c r="G79" s="408">
        <f t="shared" si="9"/>
        <v>1129.01</v>
      </c>
      <c r="H79" s="410">
        <f t="shared" si="10"/>
        <v>0.1994136455832986</v>
      </c>
      <c r="I79" s="410"/>
    </row>
    <row r="80" spans="2:31" x14ac:dyDescent="0.25">
      <c r="B80" s="406">
        <v>42482</v>
      </c>
      <c r="C80" s="407">
        <v>0</v>
      </c>
      <c r="D80" s="408">
        <v>0</v>
      </c>
      <c r="E80" s="408">
        <v>0</v>
      </c>
      <c r="F80" s="408">
        <v>285.70999999999998</v>
      </c>
      <c r="G80" s="408">
        <f t="shared" si="9"/>
        <v>0</v>
      </c>
      <c r="H80" s="410"/>
      <c r="I80" s="410"/>
    </row>
    <row r="81" spans="2:9" x14ac:dyDescent="0.25">
      <c r="B81" s="407"/>
      <c r="C81" s="407"/>
      <c r="D81" s="408"/>
      <c r="E81" s="408"/>
      <c r="F81" s="408"/>
      <c r="G81" s="408"/>
      <c r="H81" s="410"/>
      <c r="I81" s="410"/>
    </row>
    <row r="82" spans="2:9" x14ac:dyDescent="0.25">
      <c r="B82" s="407"/>
      <c r="C82" s="407"/>
      <c r="D82" s="408"/>
      <c r="E82" s="408"/>
      <c r="F82" s="408"/>
      <c r="G82" s="408"/>
      <c r="H82" s="410"/>
      <c r="I82" s="410"/>
    </row>
  </sheetData>
  <mergeCells count="1">
    <mergeCell ref="O42:P42"/>
  </mergeCells>
  <conditionalFormatting sqref="N19 F25:F35">
    <cfRule type="expression" dxfId="625" priority="58">
      <formula>F19&gt;0</formula>
    </cfRule>
    <cfRule type="expression" dxfId="62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23" priority="47">
      <formula>H25&gt;0</formula>
    </cfRule>
    <cfRule type="expression" dxfId="622" priority="48">
      <formula>H25&lt;0</formula>
    </cfRule>
  </conditionalFormatting>
  <conditionalFormatting sqref="M39">
    <cfRule type="expression" dxfId="621" priority="45">
      <formula>M39&gt;0</formula>
    </cfRule>
    <cfRule type="expression" dxfId="620" priority="46">
      <formula>M39&lt;0</formula>
    </cfRule>
  </conditionalFormatting>
  <conditionalFormatting sqref="F61:F67">
    <cfRule type="expression" dxfId="619" priority="43">
      <formula>F61&gt;0</formula>
    </cfRule>
    <cfRule type="expression" dxfId="618" priority="44">
      <formula>F61&lt;0</formula>
    </cfRule>
  </conditionalFormatting>
  <conditionalFormatting sqref="H61:H67">
    <cfRule type="expression" dxfId="617" priority="41">
      <formula>H61&gt;0</formula>
    </cfRule>
    <cfRule type="expression" dxfId="616" priority="42">
      <formula>H61&lt;0</formula>
    </cfRule>
  </conditionalFormatting>
  <conditionalFormatting sqref="F21:F24">
    <cfRule type="expression" dxfId="615" priority="39">
      <formula>F21&gt;0</formula>
    </cfRule>
    <cfRule type="expression" dxfId="614" priority="40">
      <formula>F21&lt;0</formula>
    </cfRule>
  </conditionalFormatting>
  <conditionalFormatting sqref="H21:H24">
    <cfRule type="expression" dxfId="613" priority="37">
      <formula>H21&gt;0</formula>
    </cfRule>
    <cfRule type="expression" dxfId="612" priority="38">
      <formula>H21&lt;0</formula>
    </cfRule>
  </conditionalFormatting>
  <conditionalFormatting sqref="I25:I28">
    <cfRule type="expression" dxfId="611" priority="31">
      <formula>I25&gt;0</formula>
    </cfRule>
    <cfRule type="expression" dxfId="610" priority="32">
      <formula>I25&lt;0</formula>
    </cfRule>
  </conditionalFormatting>
  <conditionalFormatting sqref="I21:I24">
    <cfRule type="expression" dxfId="609" priority="29">
      <formula>I21&gt;0</formula>
    </cfRule>
    <cfRule type="expression" dxfId="608" priority="30">
      <formula>I21&lt;0</formula>
    </cfRule>
  </conditionalFormatting>
  <conditionalFormatting sqref="H29">
    <cfRule type="expression" dxfId="607" priority="27">
      <formula>H29&gt;0</formula>
    </cfRule>
    <cfRule type="expression" dxfId="606" priority="28">
      <formula>H29&lt;0</formula>
    </cfRule>
  </conditionalFormatting>
  <conditionalFormatting sqref="H30">
    <cfRule type="expression" dxfId="605" priority="25">
      <formula>H30&gt;0</formula>
    </cfRule>
    <cfRule type="expression" dxfId="604" priority="26">
      <formula>H30&lt;0</formula>
    </cfRule>
  </conditionalFormatting>
  <conditionalFormatting sqref="H31">
    <cfRule type="expression" dxfId="603" priority="23">
      <formula>H31&gt;0</formula>
    </cfRule>
    <cfRule type="expression" dxfId="602" priority="24">
      <formula>H31&lt;0</formula>
    </cfRule>
  </conditionalFormatting>
  <conditionalFormatting sqref="Q7">
    <cfRule type="expression" dxfId="601" priority="21">
      <formula>Q7&gt;0</formula>
    </cfRule>
    <cfRule type="expression" dxfId="600" priority="22">
      <formula>Q7&lt;0</formula>
    </cfRule>
  </conditionalFormatting>
  <conditionalFormatting sqref="Q8">
    <cfRule type="expression" dxfId="599" priority="19">
      <formula>Q8&gt;0</formula>
    </cfRule>
    <cfRule type="expression" dxfId="598" priority="20">
      <formula>Q8&lt;0</formula>
    </cfRule>
  </conditionalFormatting>
  <conditionalFormatting sqref="F73:F82">
    <cfRule type="expression" dxfId="597" priority="17">
      <formula>F73&gt;0</formula>
    </cfRule>
    <cfRule type="expression" dxfId="596" priority="18">
      <formula>F73&lt;0</formula>
    </cfRule>
  </conditionalFormatting>
  <conditionalFormatting sqref="H73:H76">
    <cfRule type="expression" dxfId="595" priority="15">
      <formula>H73&gt;0</formula>
    </cfRule>
    <cfRule type="expression" dxfId="594" priority="16">
      <formula>H73&lt;0</formula>
    </cfRule>
  </conditionalFormatting>
  <conditionalFormatting sqref="F69:F72">
    <cfRule type="expression" dxfId="593" priority="13">
      <formula>F69&gt;0</formula>
    </cfRule>
    <cfRule type="expression" dxfId="592" priority="14">
      <formula>F69&lt;0</formula>
    </cfRule>
  </conditionalFormatting>
  <conditionalFormatting sqref="H69:H72">
    <cfRule type="expression" dxfId="591" priority="11">
      <formula>H69&gt;0</formula>
    </cfRule>
    <cfRule type="expression" dxfId="590" priority="12">
      <formula>H69&lt;0</formula>
    </cfRule>
  </conditionalFormatting>
  <conditionalFormatting sqref="I73:I76">
    <cfRule type="expression" dxfId="589" priority="9">
      <formula>I73&gt;0</formula>
    </cfRule>
    <cfRule type="expression" dxfId="588" priority="10">
      <formula>I73&lt;0</formula>
    </cfRule>
  </conditionalFormatting>
  <conditionalFormatting sqref="I69:I72">
    <cfRule type="expression" dxfId="587" priority="7">
      <formula>I69&gt;0</formula>
    </cfRule>
    <cfRule type="expression" dxfId="586" priority="8">
      <formula>I69&lt;0</formula>
    </cfRule>
  </conditionalFormatting>
  <conditionalFormatting sqref="H77">
    <cfRule type="expression" dxfId="585" priority="5">
      <formula>H77&gt;0</formula>
    </cfRule>
    <cfRule type="expression" dxfId="584" priority="6">
      <formula>H77&lt;0</formula>
    </cfRule>
  </conditionalFormatting>
  <conditionalFormatting sqref="H78">
    <cfRule type="expression" dxfId="583" priority="3">
      <formula>H78&gt;0</formula>
    </cfRule>
    <cfRule type="expression" dxfId="582" priority="4">
      <formula>H78&lt;0</formula>
    </cfRule>
  </conditionalFormatting>
  <conditionalFormatting sqref="H79">
    <cfRule type="expression" dxfId="581" priority="1">
      <formula>H79&gt;0</formula>
    </cfRule>
    <cfRule type="expression" dxfId="58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255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>
        <v>42528</v>
      </c>
      <c r="H2" s="82">
        <v>30</v>
      </c>
      <c r="I2" s="44">
        <v>45.25</v>
      </c>
      <c r="J2" s="44">
        <v>0.03</v>
      </c>
      <c r="K2" s="44">
        <f>H2*I2 - J2</f>
        <v>1357.47</v>
      </c>
      <c r="L2" s="4"/>
      <c r="O2" s="11" t="s">
        <v>57</v>
      </c>
      <c r="Q2">
        <f>C18-H18</f>
        <v>0</v>
      </c>
      <c r="W2" s="133">
        <v>42545</v>
      </c>
      <c r="X2" s="10">
        <v>43.68</v>
      </c>
      <c r="Y2" s="10">
        <v>45.14</v>
      </c>
      <c r="Z2" s="10">
        <v>43.2</v>
      </c>
      <c r="AA2" s="10">
        <v>43.56</v>
      </c>
      <c r="AB2" s="95">
        <v>8770200</v>
      </c>
      <c r="AC2" s="10">
        <v>43.56</v>
      </c>
      <c r="AD2" s="2">
        <f>Y2-Z2</f>
        <v>1.9399999999999977</v>
      </c>
      <c r="AE2" s="138">
        <f>AC2/AC3-1</f>
        <v>-5.6325823223570048E-2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>
        <v>42544</v>
      </c>
      <c r="H3" s="82">
        <v>30</v>
      </c>
      <c r="I3" s="44">
        <v>45.91</v>
      </c>
      <c r="J3" s="44">
        <v>-0.01</v>
      </c>
      <c r="K3" s="44">
        <f>H3*I3 - J3</f>
        <v>1377.31</v>
      </c>
      <c r="L3" s="4"/>
      <c r="O3" s="11" t="s">
        <v>58</v>
      </c>
      <c r="Q3" s="242">
        <f>IF(Q2=0, Q4, (F18-K18-M18)/Q2)</f>
        <v>43.56</v>
      </c>
      <c r="W3" s="133">
        <v>42544</v>
      </c>
      <c r="X3" s="10">
        <v>45.64</v>
      </c>
      <c r="Y3" s="10">
        <v>46.22</v>
      </c>
      <c r="Z3" s="10">
        <v>45.46</v>
      </c>
      <c r="AA3" s="10">
        <v>46.16</v>
      </c>
      <c r="AB3" s="95">
        <v>2964200</v>
      </c>
      <c r="AC3" s="10">
        <v>46.16</v>
      </c>
      <c r="AD3" s="2">
        <f t="shared" ref="AD3:AD66" si="0">Y3-Z3</f>
        <v>0.75999999999999801</v>
      </c>
      <c r="AE3" s="138">
        <f t="shared" ref="AE3:AE66" si="1">AC3/AC4-1</f>
        <v>2.5777777777777677E-2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43.56</v>
      </c>
      <c r="T4" s="1"/>
      <c r="W4" s="133">
        <v>42543</v>
      </c>
      <c r="X4" s="10">
        <v>44.74</v>
      </c>
      <c r="Y4" s="10">
        <v>46.29</v>
      </c>
      <c r="Z4" s="10">
        <v>44.7</v>
      </c>
      <c r="AA4" s="10">
        <v>45</v>
      </c>
      <c r="AB4" s="95">
        <v>3328200</v>
      </c>
      <c r="AC4" s="10">
        <v>45</v>
      </c>
      <c r="AD4" s="2">
        <f t="shared" si="0"/>
        <v>1.5899999999999963</v>
      </c>
      <c r="AE4" s="138">
        <f t="shared" si="1"/>
        <v>2.673796791443861E-3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42542</v>
      </c>
      <c r="X5" s="10">
        <v>45.56</v>
      </c>
      <c r="Y5" s="10">
        <v>45.79</v>
      </c>
      <c r="Z5" s="10">
        <v>44.06</v>
      </c>
      <c r="AA5" s="10">
        <v>44.88</v>
      </c>
      <c r="AB5" s="95">
        <v>5221100</v>
      </c>
      <c r="AC5" s="10">
        <v>44.88</v>
      </c>
      <c r="AD5" s="2">
        <f t="shared" si="0"/>
        <v>1.7299999999999969</v>
      </c>
      <c r="AE5" s="138">
        <f t="shared" si="1"/>
        <v>-1.1018069634200045E-2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42541</v>
      </c>
      <c r="X6" s="10">
        <v>45.66</v>
      </c>
      <c r="Y6" s="10">
        <v>46.21</v>
      </c>
      <c r="Z6" s="10">
        <v>45.09</v>
      </c>
      <c r="AA6" s="10">
        <v>45.38</v>
      </c>
      <c r="AB6" s="95">
        <v>3778100</v>
      </c>
      <c r="AC6" s="10">
        <v>45.38</v>
      </c>
      <c r="AD6" s="2">
        <f t="shared" si="0"/>
        <v>1.1199999999999974</v>
      </c>
      <c r="AE6" s="138">
        <f t="shared" si="1"/>
        <v>8.2203954676740576E-3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439.77999999999975</v>
      </c>
      <c r="R7" s="241"/>
      <c r="W7" s="133">
        <v>42538</v>
      </c>
      <c r="X7" s="10">
        <v>45.05</v>
      </c>
      <c r="Y7" s="10">
        <v>45.58</v>
      </c>
      <c r="Z7" s="10">
        <v>44.47</v>
      </c>
      <c r="AA7" s="10">
        <v>45.01</v>
      </c>
      <c r="AB7" s="95">
        <v>9207200</v>
      </c>
      <c r="AC7" s="10">
        <v>45.01</v>
      </c>
      <c r="AD7" s="2">
        <f t="shared" si="0"/>
        <v>1.1099999999999994</v>
      </c>
      <c r="AE7" s="138">
        <f t="shared" si="1"/>
        <v>-8.8790233074365066E-4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439.77999999999975</v>
      </c>
      <c r="W8" s="133">
        <v>42537</v>
      </c>
      <c r="X8" s="10">
        <v>44.4</v>
      </c>
      <c r="Y8" s="10">
        <v>45.12</v>
      </c>
      <c r="Z8" s="10">
        <v>44.09</v>
      </c>
      <c r="AA8" s="10">
        <v>45.05</v>
      </c>
      <c r="AB8" s="95">
        <v>3046000</v>
      </c>
      <c r="AC8" s="10">
        <v>45.05</v>
      </c>
      <c r="AD8" s="2">
        <f t="shared" si="0"/>
        <v>1.029999999999994</v>
      </c>
      <c r="AE8" s="138">
        <f t="shared" si="1"/>
        <v>6.9289226642823554E-3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262</v>
      </c>
      <c r="Q9" s="138">
        <f>IF(Q2=0, 0, Q8/Q6)</f>
        <v>0</v>
      </c>
      <c r="T9" s="158"/>
      <c r="W9" s="133">
        <v>42536</v>
      </c>
      <c r="X9" s="10">
        <v>44.97</v>
      </c>
      <c r="Y9" s="10">
        <v>45.8</v>
      </c>
      <c r="Z9" s="10">
        <v>44.66</v>
      </c>
      <c r="AA9" s="10">
        <v>44.74</v>
      </c>
      <c r="AB9" s="95">
        <v>3415700</v>
      </c>
      <c r="AC9" s="10">
        <v>44.74</v>
      </c>
      <c r="AD9" s="2">
        <f t="shared" si="0"/>
        <v>1.1400000000000006</v>
      </c>
      <c r="AE9" s="138">
        <f t="shared" si="1"/>
        <v>-2.8972587474926925E-3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v>0</v>
      </c>
      <c r="W10" s="133">
        <v>42535</v>
      </c>
      <c r="X10" s="10">
        <v>44.67</v>
      </c>
      <c r="Y10" s="10">
        <v>45.43</v>
      </c>
      <c r="Z10" s="10">
        <v>44.1</v>
      </c>
      <c r="AA10" s="10">
        <v>44.87</v>
      </c>
      <c r="AB10" s="95">
        <v>4300200</v>
      </c>
      <c r="AC10" s="10">
        <v>44.87</v>
      </c>
      <c r="AD10" s="2">
        <f t="shared" si="0"/>
        <v>1.3299999999999983</v>
      </c>
      <c r="AE10" s="138">
        <f t="shared" si="1"/>
        <v>2.2336385972747674E-3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44.15</v>
      </c>
      <c r="Y11" s="10">
        <v>45.37</v>
      </c>
      <c r="Z11" s="10">
        <v>44.05</v>
      </c>
      <c r="AA11" s="10">
        <v>44.77</v>
      </c>
      <c r="AB11" s="95">
        <v>4870400</v>
      </c>
      <c r="AC11" s="10">
        <v>44.77</v>
      </c>
      <c r="AD11" s="2">
        <f t="shared" si="0"/>
        <v>1.3200000000000003</v>
      </c>
      <c r="AE11" s="138">
        <f t="shared" si="1"/>
        <v>5.3896249719291855E-3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44.39</v>
      </c>
      <c r="Y12" s="10">
        <v>44.58</v>
      </c>
      <c r="Z12" s="10">
        <v>43</v>
      </c>
      <c r="AA12" s="10">
        <v>44.53</v>
      </c>
      <c r="AB12" s="95">
        <v>7175700</v>
      </c>
      <c r="AC12" s="10">
        <v>44.53</v>
      </c>
      <c r="AD12" s="2">
        <f t="shared" si="0"/>
        <v>1.5799999999999983</v>
      </c>
      <c r="AE12" s="138">
        <f t="shared" si="1"/>
        <v>-2.6879370629370514E-2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46.29</v>
      </c>
      <c r="Y13" s="10">
        <v>46.71</v>
      </c>
      <c r="Z13" s="10">
        <v>45.71</v>
      </c>
      <c r="AA13" s="10">
        <v>45.76</v>
      </c>
      <c r="AB13" s="95">
        <v>3915800</v>
      </c>
      <c r="AC13" s="10">
        <v>45.76</v>
      </c>
      <c r="AD13" s="2">
        <f t="shared" si="0"/>
        <v>1</v>
      </c>
      <c r="AE13" s="138">
        <f t="shared" si="1"/>
        <v>-1.6125564394753766E-2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46.67</v>
      </c>
      <c r="Y14" s="10">
        <v>47</v>
      </c>
      <c r="Z14" s="10">
        <v>46.18</v>
      </c>
      <c r="AA14" s="10">
        <v>46.51</v>
      </c>
      <c r="AB14" s="95">
        <v>4764000</v>
      </c>
      <c r="AC14" s="10">
        <v>46.51</v>
      </c>
      <c r="AD14" s="2">
        <f t="shared" si="0"/>
        <v>0.82000000000000028</v>
      </c>
      <c r="AE14" s="138">
        <f t="shared" si="1"/>
        <v>-2.1454623471358625E-3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46.28</v>
      </c>
      <c r="Y15" s="10">
        <v>46.68</v>
      </c>
      <c r="Z15" s="10">
        <v>45.42</v>
      </c>
      <c r="AA15" s="10">
        <v>46.61</v>
      </c>
      <c r="AB15" s="95">
        <v>4569600</v>
      </c>
      <c r="AC15" s="10">
        <v>46.61</v>
      </c>
      <c r="AD15" s="2">
        <f t="shared" si="0"/>
        <v>1.259999999999998</v>
      </c>
      <c r="AE15" s="138">
        <f t="shared" si="1"/>
        <v>1.9346517626825932E-3</v>
      </c>
    </row>
    <row r="16" spans="1:40" x14ac:dyDescent="0.25">
      <c r="G16" s="1"/>
      <c r="W16" s="133">
        <v>42527</v>
      </c>
      <c r="X16" s="10">
        <v>45.12</v>
      </c>
      <c r="Y16" s="10">
        <v>46.55</v>
      </c>
      <c r="Z16" s="10">
        <v>44.8</v>
      </c>
      <c r="AA16" s="10">
        <v>46.52</v>
      </c>
      <c r="AB16" s="95">
        <v>4954700</v>
      </c>
      <c r="AC16" s="10">
        <v>46.52</v>
      </c>
      <c r="AD16" s="2">
        <f t="shared" si="0"/>
        <v>1.75</v>
      </c>
      <c r="AE16" s="138">
        <f t="shared" si="1"/>
        <v>4.4923629829290102E-2</v>
      </c>
    </row>
    <row r="17" spans="1:31" x14ac:dyDescent="0.25">
      <c r="G17" s="1"/>
      <c r="W17" s="133">
        <v>42524</v>
      </c>
      <c r="X17" s="10">
        <v>44.95</v>
      </c>
      <c r="Y17" s="10">
        <v>45.29</v>
      </c>
      <c r="Z17" s="10">
        <v>43.53</v>
      </c>
      <c r="AA17" s="10">
        <v>44.52</v>
      </c>
      <c r="AB17" s="95">
        <v>2791300</v>
      </c>
      <c r="AC17" s="10">
        <v>44.52</v>
      </c>
      <c r="AD17" s="2">
        <f t="shared" si="0"/>
        <v>1.759999999999998</v>
      </c>
      <c r="AE17" s="138">
        <f t="shared" si="1"/>
        <v>-9.7864768683273429E-3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60</v>
      </c>
      <c r="I18" s="14"/>
      <c r="J18" s="14"/>
      <c r="K18" s="14">
        <f t="shared" si="2"/>
        <v>2734.7799999999997</v>
      </c>
      <c r="L18" s="14">
        <f t="shared" si="2"/>
        <v>0</v>
      </c>
      <c r="M18" s="14">
        <f t="shared" si="2"/>
        <v>0</v>
      </c>
      <c r="W18" s="133">
        <v>42523</v>
      </c>
      <c r="X18" s="10">
        <v>44.75</v>
      </c>
      <c r="Y18" s="10">
        <v>45.68</v>
      </c>
      <c r="Z18" s="10">
        <v>44.55</v>
      </c>
      <c r="AA18" s="10">
        <v>44.96</v>
      </c>
      <c r="AB18" s="95">
        <v>6484900</v>
      </c>
      <c r="AC18" s="10">
        <v>44.96</v>
      </c>
      <c r="AD18" s="2">
        <f t="shared" si="0"/>
        <v>1.1300000000000026</v>
      </c>
      <c r="AE18" s="138">
        <f t="shared" si="1"/>
        <v>1.124606387764282E-2</v>
      </c>
    </row>
    <row r="19" spans="1:31" x14ac:dyDescent="0.25">
      <c r="N19" s="2"/>
      <c r="W19" s="133">
        <v>42522</v>
      </c>
      <c r="X19" s="10">
        <v>43.24</v>
      </c>
      <c r="Y19" s="10">
        <v>44.86</v>
      </c>
      <c r="Z19" s="10">
        <v>42.97</v>
      </c>
      <c r="AA19" s="10">
        <v>44.46</v>
      </c>
      <c r="AB19" s="95">
        <v>5554800</v>
      </c>
      <c r="AC19" s="10">
        <v>44.46</v>
      </c>
      <c r="AD19" s="2">
        <f t="shared" si="0"/>
        <v>1.8900000000000006</v>
      </c>
      <c r="AE19" s="138">
        <f t="shared" si="1"/>
        <v>2.5842178126441961E-2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42521</v>
      </c>
      <c r="X20" s="10">
        <v>43.21</v>
      </c>
      <c r="Y20" s="10">
        <v>43.59</v>
      </c>
      <c r="Z20" s="10">
        <v>42.97</v>
      </c>
      <c r="AA20" s="10">
        <v>43.34</v>
      </c>
      <c r="AB20" s="95">
        <v>3438500</v>
      </c>
      <c r="AC20" s="10">
        <v>43.34</v>
      </c>
      <c r="AD20" s="2">
        <f t="shared" si="0"/>
        <v>0.62000000000000455</v>
      </c>
      <c r="AE20" s="138">
        <f t="shared" si="1"/>
        <v>6.5025545750116986E-3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42517</v>
      </c>
      <c r="X21" s="10">
        <v>43.06</v>
      </c>
      <c r="Y21" s="10">
        <v>43.84</v>
      </c>
      <c r="Z21" s="10">
        <v>42.89</v>
      </c>
      <c r="AA21" s="10">
        <v>43.06</v>
      </c>
      <c r="AB21" s="95">
        <v>3054000</v>
      </c>
      <c r="AC21" s="10">
        <v>43.06</v>
      </c>
      <c r="AD21" s="2">
        <f t="shared" si="0"/>
        <v>0.95000000000000284</v>
      </c>
      <c r="AE21" s="138">
        <f t="shared" si="1"/>
        <v>4.6663555762949116E-3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42516</v>
      </c>
      <c r="X22" s="10">
        <v>42.66</v>
      </c>
      <c r="Y22" s="10">
        <v>43</v>
      </c>
      <c r="Z22" s="10">
        <v>42.41</v>
      </c>
      <c r="AA22" s="10">
        <v>42.86</v>
      </c>
      <c r="AB22" s="95">
        <v>1951400</v>
      </c>
      <c r="AC22" s="10">
        <v>42.86</v>
      </c>
      <c r="AD22" s="2">
        <f t="shared" si="0"/>
        <v>0.59000000000000341</v>
      </c>
      <c r="AE22" s="138">
        <f t="shared" si="1"/>
        <v>4.217432052483483E-3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42515</v>
      </c>
      <c r="X23" s="10">
        <v>42.47</v>
      </c>
      <c r="Y23" s="10">
        <v>42.97</v>
      </c>
      <c r="Z23" s="10">
        <v>42.14</v>
      </c>
      <c r="AA23" s="10">
        <v>42.68</v>
      </c>
      <c r="AB23" s="95">
        <v>3340100</v>
      </c>
      <c r="AC23" s="10">
        <v>42.68</v>
      </c>
      <c r="AD23" s="2">
        <f t="shared" si="0"/>
        <v>0.82999999999999829</v>
      </c>
      <c r="AE23" s="138">
        <f t="shared" si="1"/>
        <v>5.655042412818112E-3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42514</v>
      </c>
      <c r="X24" s="10">
        <v>41.55</v>
      </c>
      <c r="Y24" s="10">
        <v>42.6</v>
      </c>
      <c r="Z24" s="10">
        <v>41.5</v>
      </c>
      <c r="AA24" s="10">
        <v>42.44</v>
      </c>
      <c r="AB24" s="95">
        <v>3702800</v>
      </c>
      <c r="AC24" s="10">
        <v>42.44</v>
      </c>
      <c r="AD24" s="2">
        <f t="shared" si="0"/>
        <v>1.1000000000000014</v>
      </c>
      <c r="AE24" s="138">
        <f t="shared" si="1"/>
        <v>2.9847124484348342E-2</v>
      </c>
    </row>
    <row r="25" spans="1:31" x14ac:dyDescent="0.25">
      <c r="B25" s="201">
        <v>42544</v>
      </c>
      <c r="C25" s="10">
        <v>0</v>
      </c>
      <c r="D25" s="40"/>
      <c r="E25" s="40">
        <v>46.16</v>
      </c>
      <c r="F25" s="40">
        <v>439.78</v>
      </c>
      <c r="G25" s="40"/>
      <c r="H25" s="243"/>
      <c r="I25" s="243"/>
      <c r="W25" s="133">
        <v>42513</v>
      </c>
      <c r="X25" s="10">
        <v>41.56</v>
      </c>
      <c r="Y25" s="10">
        <v>41.66</v>
      </c>
      <c r="Z25" s="10">
        <v>40.950000000000003</v>
      </c>
      <c r="AA25" s="10">
        <v>41.21</v>
      </c>
      <c r="AB25" s="95">
        <v>3704500</v>
      </c>
      <c r="AC25" s="10">
        <v>41.21</v>
      </c>
      <c r="AD25" s="2">
        <f t="shared" si="0"/>
        <v>0.70999999999999375</v>
      </c>
      <c r="AE25" s="138">
        <f t="shared" si="1"/>
        <v>-7.2271741748975993E-3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42510</v>
      </c>
      <c r="X26" s="10">
        <v>41.17</v>
      </c>
      <c r="Y26" s="10">
        <v>42.09</v>
      </c>
      <c r="Z26" s="10">
        <v>41.09</v>
      </c>
      <c r="AA26" s="10">
        <v>41.51</v>
      </c>
      <c r="AB26" s="95">
        <v>3550100</v>
      </c>
      <c r="AC26" s="10">
        <v>41.51</v>
      </c>
      <c r="AD26" s="2">
        <f t="shared" si="0"/>
        <v>1</v>
      </c>
      <c r="AE26" s="138">
        <f t="shared" si="1"/>
        <v>9.484435797665336E-3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42509</v>
      </c>
      <c r="X27" s="10">
        <v>41.83</v>
      </c>
      <c r="Y27" s="10">
        <v>42.42</v>
      </c>
      <c r="Z27" s="10">
        <v>40.5</v>
      </c>
      <c r="AA27" s="10">
        <v>41.12</v>
      </c>
      <c r="AB27" s="95">
        <v>3694900</v>
      </c>
      <c r="AC27" s="10">
        <v>41.12</v>
      </c>
      <c r="AD27" s="2">
        <f t="shared" si="0"/>
        <v>1.9200000000000017</v>
      </c>
      <c r="AE27" s="138">
        <f t="shared" si="1"/>
        <v>-2.1883920076118057E-2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42508</v>
      </c>
      <c r="X28" s="10">
        <v>41.18</v>
      </c>
      <c r="Y28" s="10">
        <v>42.76</v>
      </c>
      <c r="Z28" s="10">
        <v>41.15</v>
      </c>
      <c r="AA28" s="10">
        <v>42.04</v>
      </c>
      <c r="AB28" s="95">
        <v>5284500</v>
      </c>
      <c r="AC28" s="10">
        <v>42.04</v>
      </c>
      <c r="AD28" s="2">
        <f t="shared" si="0"/>
        <v>1.6099999999999994</v>
      </c>
      <c r="AE28" s="138">
        <f t="shared" si="1"/>
        <v>2.4865919063871145E-2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42507</v>
      </c>
      <c r="X29" s="10">
        <v>40.4</v>
      </c>
      <c r="Y29" s="10">
        <v>41.72</v>
      </c>
      <c r="Z29" s="10">
        <v>40.21</v>
      </c>
      <c r="AA29" s="10">
        <v>41.02</v>
      </c>
      <c r="AB29" s="95">
        <v>6066900</v>
      </c>
      <c r="AC29" s="10">
        <v>41.02</v>
      </c>
      <c r="AD29" s="2">
        <f t="shared" si="0"/>
        <v>1.509999999999998</v>
      </c>
      <c r="AE29" s="138">
        <f t="shared" si="1"/>
        <v>1.4091470951792306E-2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42506</v>
      </c>
      <c r="X30" s="10">
        <v>39.47</v>
      </c>
      <c r="Y30" s="10">
        <v>40.53</v>
      </c>
      <c r="Z30" s="10">
        <v>39.200000000000003</v>
      </c>
      <c r="AA30" s="10">
        <v>40.450000000000003</v>
      </c>
      <c r="AB30" s="95">
        <v>4879400</v>
      </c>
      <c r="AC30" s="10">
        <v>40.450000000000003</v>
      </c>
      <c r="AD30" s="2">
        <f t="shared" si="0"/>
        <v>1.3299999999999983</v>
      </c>
      <c r="AE30" s="138">
        <f t="shared" si="1"/>
        <v>3.2941777323799881E-2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42503</v>
      </c>
      <c r="X31" s="10">
        <v>38.380000000000003</v>
      </c>
      <c r="Y31" s="10">
        <v>39.32</v>
      </c>
      <c r="Z31" s="10">
        <v>38.049999999999997</v>
      </c>
      <c r="AA31" s="10">
        <v>39.159999999999997</v>
      </c>
      <c r="AB31" s="95">
        <v>5615200</v>
      </c>
      <c r="AC31" s="10">
        <v>39.159999999999997</v>
      </c>
      <c r="AD31" s="2">
        <f t="shared" si="0"/>
        <v>1.2700000000000031</v>
      </c>
      <c r="AE31" s="138">
        <f t="shared" si="1"/>
        <v>1.3982392542724043E-2</v>
      </c>
    </row>
    <row r="32" spans="1:31" x14ac:dyDescent="0.25">
      <c r="W32" s="133">
        <v>42502</v>
      </c>
      <c r="X32" s="10">
        <v>39.65</v>
      </c>
      <c r="Y32" s="10">
        <v>39.89</v>
      </c>
      <c r="Z32" s="10">
        <v>38.01</v>
      </c>
      <c r="AA32" s="10">
        <v>38.619999999999997</v>
      </c>
      <c r="AB32" s="95">
        <v>7380300</v>
      </c>
      <c r="AC32" s="10">
        <v>38.619999999999997</v>
      </c>
      <c r="AD32" s="2">
        <f t="shared" si="0"/>
        <v>1.8800000000000026</v>
      </c>
      <c r="AE32" s="138">
        <f t="shared" si="1"/>
        <v>-2.5731584258325002E-2</v>
      </c>
    </row>
    <row r="33" spans="15:31" x14ac:dyDescent="0.25">
      <c r="W33" s="133">
        <v>42501</v>
      </c>
      <c r="X33" s="10">
        <v>40.71</v>
      </c>
      <c r="Y33" s="10">
        <v>40.75</v>
      </c>
      <c r="Z33" s="10">
        <v>39.57</v>
      </c>
      <c r="AA33" s="10">
        <v>39.64</v>
      </c>
      <c r="AB33" s="95">
        <v>3850000</v>
      </c>
      <c r="AC33" s="10">
        <v>39.64</v>
      </c>
      <c r="AD33" s="2">
        <f t="shared" si="0"/>
        <v>1.1799999999999997</v>
      </c>
      <c r="AE33" s="138">
        <f t="shared" si="1"/>
        <v>-2.8669443763783442E-2</v>
      </c>
    </row>
    <row r="34" spans="15:31" x14ac:dyDescent="0.25">
      <c r="W34" s="133">
        <v>42500</v>
      </c>
      <c r="X34" s="10">
        <v>40.880000000000003</v>
      </c>
      <c r="Y34" s="10">
        <v>41.37</v>
      </c>
      <c r="Z34" s="10">
        <v>40.56</v>
      </c>
      <c r="AA34" s="10">
        <v>40.81</v>
      </c>
      <c r="AB34" s="95">
        <v>4589800</v>
      </c>
      <c r="AC34" s="10">
        <v>40.81</v>
      </c>
      <c r="AD34" s="2">
        <f t="shared" si="0"/>
        <v>0.80999999999999517</v>
      </c>
      <c r="AE34" s="138">
        <f t="shared" si="1"/>
        <v>9.811135638950752E-4</v>
      </c>
    </row>
    <row r="35" spans="15:31" x14ac:dyDescent="0.25">
      <c r="W35" s="133">
        <v>42499</v>
      </c>
      <c r="X35" s="10">
        <v>40.520000000000003</v>
      </c>
      <c r="Y35" s="10">
        <v>41.1</v>
      </c>
      <c r="Z35" s="10">
        <v>40.159999999999997</v>
      </c>
      <c r="AA35" s="10">
        <v>40.770000000000003</v>
      </c>
      <c r="AB35" s="95">
        <v>5440000</v>
      </c>
      <c r="AC35" s="10">
        <v>40.770000000000003</v>
      </c>
      <c r="AD35" s="2">
        <f t="shared" si="0"/>
        <v>0.94000000000000483</v>
      </c>
      <c r="AE35" s="138">
        <f t="shared" si="1"/>
        <v>2.8247162673392223E-2</v>
      </c>
    </row>
    <row r="36" spans="15:31" x14ac:dyDescent="0.25">
      <c r="W36" s="133">
        <v>42496</v>
      </c>
      <c r="X36" s="10">
        <v>40.31</v>
      </c>
      <c r="Y36" s="10">
        <v>41.22</v>
      </c>
      <c r="Z36" s="10">
        <v>38.46</v>
      </c>
      <c r="AA36" s="10">
        <v>39.65</v>
      </c>
      <c r="AB36" s="95">
        <v>11471900</v>
      </c>
      <c r="AC36" s="10">
        <v>39.65</v>
      </c>
      <c r="AD36" s="2">
        <f t="shared" si="0"/>
        <v>2.759999999999998</v>
      </c>
      <c r="AE36" s="138">
        <f t="shared" si="1"/>
        <v>-4.2270531400966149E-2</v>
      </c>
    </row>
    <row r="37" spans="15:31" x14ac:dyDescent="0.25">
      <c r="W37" s="133">
        <v>42495</v>
      </c>
      <c r="X37" s="10">
        <v>41.84</v>
      </c>
      <c r="Y37" s="10">
        <v>42.03</v>
      </c>
      <c r="Z37" s="10">
        <v>40.76</v>
      </c>
      <c r="AA37" s="10">
        <v>41.4</v>
      </c>
      <c r="AB37" s="95">
        <v>9056200</v>
      </c>
      <c r="AC37" s="10">
        <v>41.4</v>
      </c>
      <c r="AD37" s="2">
        <f t="shared" si="0"/>
        <v>1.2700000000000031</v>
      </c>
      <c r="AE37" s="138">
        <f t="shared" si="1"/>
        <v>-1.2875536480686622E-2</v>
      </c>
    </row>
    <row r="38" spans="15:31" x14ac:dyDescent="0.25">
      <c r="W38" s="133">
        <v>42494</v>
      </c>
      <c r="X38" s="10">
        <v>43.4</v>
      </c>
      <c r="Y38" s="10">
        <v>43.5</v>
      </c>
      <c r="Z38" s="10">
        <v>41.58</v>
      </c>
      <c r="AA38" s="10">
        <v>41.94</v>
      </c>
      <c r="AB38" s="95">
        <v>5543000</v>
      </c>
      <c r="AC38" s="10">
        <v>41.94</v>
      </c>
      <c r="AD38" s="2">
        <f t="shared" si="0"/>
        <v>1.9200000000000017</v>
      </c>
      <c r="AE38" s="138">
        <f t="shared" si="1"/>
        <v>-4.0054932478828076E-2</v>
      </c>
    </row>
    <row r="39" spans="15:31" x14ac:dyDescent="0.25">
      <c r="W39" s="133">
        <v>42493</v>
      </c>
      <c r="X39" s="10">
        <v>43.37</v>
      </c>
      <c r="Y39" s="10">
        <v>44.56</v>
      </c>
      <c r="Z39" s="10">
        <v>41.85</v>
      </c>
      <c r="AA39" s="10">
        <v>43.69</v>
      </c>
      <c r="AB39" s="95">
        <v>11900900</v>
      </c>
      <c r="AC39" s="10">
        <v>43.69</v>
      </c>
      <c r="AD39" s="2">
        <f t="shared" si="0"/>
        <v>2.7100000000000009</v>
      </c>
      <c r="AE39" s="138">
        <f t="shared" si="1"/>
        <v>2.2945446031374273E-2</v>
      </c>
    </row>
    <row r="40" spans="15:31" x14ac:dyDescent="0.25">
      <c r="W40" s="133">
        <v>42492</v>
      </c>
      <c r="X40" s="10">
        <v>42.1</v>
      </c>
      <c r="Y40" s="10">
        <v>42.76</v>
      </c>
      <c r="Z40" s="10">
        <v>41.51</v>
      </c>
      <c r="AA40" s="10">
        <v>42.71</v>
      </c>
      <c r="AB40" s="95">
        <v>5979200</v>
      </c>
      <c r="AC40" s="10">
        <v>42.71</v>
      </c>
      <c r="AD40" s="2">
        <f t="shared" si="0"/>
        <v>1.25</v>
      </c>
      <c r="AE40" s="138">
        <f t="shared" si="1"/>
        <v>2.3975065931431283E-2</v>
      </c>
    </row>
    <row r="41" spans="15:31" x14ac:dyDescent="0.25">
      <c r="W41" s="133">
        <v>42489</v>
      </c>
      <c r="X41" s="10">
        <v>42.37</v>
      </c>
      <c r="Y41" s="10">
        <v>42.73</v>
      </c>
      <c r="Z41" s="10">
        <v>41.31</v>
      </c>
      <c r="AA41" s="10">
        <v>41.71</v>
      </c>
      <c r="AB41" s="95">
        <v>7526200</v>
      </c>
      <c r="AC41" s="10">
        <v>41.71</v>
      </c>
      <c r="AD41" s="2">
        <f t="shared" si="0"/>
        <v>1.4199999999999946</v>
      </c>
      <c r="AE41" s="138">
        <f t="shared" si="1"/>
        <v>-2.0892018779342769E-2</v>
      </c>
    </row>
    <row r="42" spans="15:31" ht="20.25" thickBot="1" x14ac:dyDescent="0.35">
      <c r="O42" s="477" t="s">
        <v>78</v>
      </c>
      <c r="P42" s="477"/>
      <c r="T42" s="112" t="s">
        <v>113</v>
      </c>
      <c r="U42" s="9"/>
      <c r="W42" s="133">
        <v>42488</v>
      </c>
      <c r="X42" s="10">
        <v>43.88</v>
      </c>
      <c r="Y42" s="10">
        <v>43.88</v>
      </c>
      <c r="Z42" s="10">
        <v>42.46</v>
      </c>
      <c r="AA42" s="10">
        <v>42.6</v>
      </c>
      <c r="AB42" s="95">
        <v>8607700</v>
      </c>
      <c r="AC42" s="10">
        <v>42.6</v>
      </c>
      <c r="AD42" s="2">
        <f t="shared" si="0"/>
        <v>1.4200000000000017</v>
      </c>
      <c r="AE42" s="138">
        <f t="shared" si="1"/>
        <v>-4.226618705035956E-2</v>
      </c>
    </row>
    <row r="43" spans="15:31" ht="15.75" thickTop="1" x14ac:dyDescent="0.25">
      <c r="O43" s="83">
        <v>1.1000000000000001</v>
      </c>
      <c r="P43" s="83">
        <f>O43*$Q$4</f>
        <v>47.916000000000004</v>
      </c>
      <c r="Q43" s="2"/>
      <c r="T43" s="139" t="s">
        <v>98</v>
      </c>
      <c r="U43" s="393">
        <v>46.16</v>
      </c>
      <c r="W43" s="133">
        <v>42487</v>
      </c>
      <c r="X43" s="10">
        <v>44.85</v>
      </c>
      <c r="Y43" s="10">
        <v>45.13</v>
      </c>
      <c r="Z43" s="10">
        <v>44.25</v>
      </c>
      <c r="AA43" s="10">
        <v>44.48</v>
      </c>
      <c r="AB43" s="95">
        <v>6407400</v>
      </c>
      <c r="AC43" s="10">
        <v>44.48</v>
      </c>
      <c r="AD43" s="2">
        <f t="shared" si="0"/>
        <v>0.88000000000000256</v>
      </c>
      <c r="AE43" s="138">
        <f t="shared" si="1"/>
        <v>-1.133585241164714E-2</v>
      </c>
    </row>
    <row r="44" spans="15:31" x14ac:dyDescent="0.25">
      <c r="O44" s="83">
        <v>1.0900000000000001</v>
      </c>
      <c r="P44" s="83">
        <f t="shared" ref="P44:P63" si="3">O44*$Q$4</f>
        <v>47.480400000000003</v>
      </c>
      <c r="Q44" s="2"/>
      <c r="T44" s="108" t="s">
        <v>99</v>
      </c>
      <c r="U44" s="394">
        <v>43.68</v>
      </c>
      <c r="W44" s="133">
        <v>42486</v>
      </c>
      <c r="X44" s="10">
        <v>45.5</v>
      </c>
      <c r="Y44" s="10">
        <v>45.5</v>
      </c>
      <c r="Z44" s="10">
        <v>43.8</v>
      </c>
      <c r="AA44" s="10">
        <v>44.99</v>
      </c>
      <c r="AB44" s="95">
        <v>6884100</v>
      </c>
      <c r="AC44" s="10">
        <v>44.99</v>
      </c>
      <c r="AD44" s="2">
        <f t="shared" si="0"/>
        <v>1.7000000000000028</v>
      </c>
      <c r="AE44" s="138">
        <f t="shared" si="1"/>
        <v>-6.6637050199913617E-4</v>
      </c>
    </row>
    <row r="45" spans="15:31" x14ac:dyDescent="0.25">
      <c r="O45" s="83">
        <v>1.08</v>
      </c>
      <c r="P45" s="83">
        <f t="shared" si="3"/>
        <v>47.044800000000002</v>
      </c>
      <c r="Q45" s="2"/>
      <c r="T45" s="108" t="s">
        <v>100</v>
      </c>
      <c r="U45" s="394" t="s">
        <v>470</v>
      </c>
      <c r="W45" s="133">
        <v>42485</v>
      </c>
      <c r="X45" s="10">
        <v>46.85</v>
      </c>
      <c r="Y45" s="10">
        <v>47</v>
      </c>
      <c r="Z45" s="10">
        <v>44.98</v>
      </c>
      <c r="AA45" s="10">
        <v>45.02</v>
      </c>
      <c r="AB45" s="95">
        <v>8838000</v>
      </c>
      <c r="AC45" s="10">
        <v>45.02</v>
      </c>
      <c r="AD45" s="2">
        <f t="shared" si="0"/>
        <v>2.0200000000000031</v>
      </c>
      <c r="AE45" s="138">
        <f t="shared" si="1"/>
        <v>-6.7715883205632599E-2</v>
      </c>
    </row>
    <row r="46" spans="15:31" x14ac:dyDescent="0.25">
      <c r="O46" s="83">
        <v>1.07</v>
      </c>
      <c r="P46" s="83">
        <f t="shared" si="3"/>
        <v>46.609200000000008</v>
      </c>
      <c r="Q46" s="2"/>
      <c r="T46" s="108" t="s">
        <v>101</v>
      </c>
      <c r="U46" s="394" t="s">
        <v>471</v>
      </c>
      <c r="W46" s="133">
        <v>42482</v>
      </c>
      <c r="X46" s="10">
        <v>48.75</v>
      </c>
      <c r="Y46" s="10">
        <v>49.42</v>
      </c>
      <c r="Z46" s="10">
        <v>47.82</v>
      </c>
      <c r="AA46" s="10">
        <v>48.29</v>
      </c>
      <c r="AB46" s="95">
        <v>2739500</v>
      </c>
      <c r="AC46" s="10">
        <v>48.29</v>
      </c>
      <c r="AD46" s="2">
        <f t="shared" si="0"/>
        <v>1.6000000000000014</v>
      </c>
      <c r="AE46" s="138">
        <f t="shared" si="1"/>
        <v>-1.0450819672131129E-2</v>
      </c>
    </row>
    <row r="47" spans="15:31" x14ac:dyDescent="0.25">
      <c r="O47" s="83">
        <v>1.06</v>
      </c>
      <c r="P47" s="83">
        <f t="shared" si="3"/>
        <v>46.173600000000008</v>
      </c>
      <c r="Q47" s="2"/>
      <c r="T47" s="108" t="s">
        <v>102</v>
      </c>
      <c r="U47" s="394">
        <v>58.13</v>
      </c>
      <c r="W47" s="133">
        <v>42481</v>
      </c>
      <c r="X47" s="10">
        <v>48.04</v>
      </c>
      <c r="Y47" s="10">
        <v>49.2</v>
      </c>
      <c r="Z47" s="10">
        <v>48.01</v>
      </c>
      <c r="AA47" s="10">
        <v>48.8</v>
      </c>
      <c r="AB47" s="95">
        <v>3474400</v>
      </c>
      <c r="AC47" s="10">
        <v>48.8</v>
      </c>
      <c r="AD47" s="2">
        <f t="shared" si="0"/>
        <v>1.1900000000000048</v>
      </c>
      <c r="AE47" s="138">
        <f t="shared" si="1"/>
        <v>1.81514708950552E-2</v>
      </c>
    </row>
    <row r="48" spans="15:31" x14ac:dyDescent="0.25">
      <c r="O48" s="83">
        <v>1.05</v>
      </c>
      <c r="P48" s="83">
        <f t="shared" si="3"/>
        <v>45.738000000000007</v>
      </c>
      <c r="Q48" s="2"/>
      <c r="T48" s="108" t="s">
        <v>103</v>
      </c>
      <c r="U48" s="394">
        <v>1.2968200000000001</v>
      </c>
      <c r="W48" s="133">
        <v>42480</v>
      </c>
      <c r="X48" s="10">
        <v>48.09</v>
      </c>
      <c r="Y48" s="10">
        <v>48.43</v>
      </c>
      <c r="Z48" s="10">
        <v>47.5</v>
      </c>
      <c r="AA48" s="10">
        <v>47.93</v>
      </c>
      <c r="AB48" s="95">
        <v>2619300</v>
      </c>
      <c r="AC48" s="10">
        <v>47.93</v>
      </c>
      <c r="AD48" s="2">
        <f t="shared" si="0"/>
        <v>0.92999999999999972</v>
      </c>
      <c r="AE48" s="138">
        <f t="shared" si="1"/>
        <v>3.3493824576094067E-3</v>
      </c>
    </row>
    <row r="49" spans="15:31" x14ac:dyDescent="0.25">
      <c r="O49" s="83">
        <v>1.04</v>
      </c>
      <c r="P49" s="83">
        <f t="shared" si="3"/>
        <v>45.302400000000006</v>
      </c>
      <c r="Q49" s="2"/>
      <c r="T49" s="108" t="s">
        <v>123</v>
      </c>
      <c r="U49" s="394" t="s">
        <v>250</v>
      </c>
      <c r="W49" s="133">
        <v>42479</v>
      </c>
      <c r="X49" s="10">
        <v>47.77</v>
      </c>
      <c r="Y49" s="10">
        <v>48.96</v>
      </c>
      <c r="Z49" s="10">
        <v>47.65</v>
      </c>
      <c r="AA49" s="10">
        <v>47.77</v>
      </c>
      <c r="AB49" s="95">
        <v>3031200</v>
      </c>
      <c r="AC49" s="10">
        <v>47.77</v>
      </c>
      <c r="AD49" s="2">
        <f t="shared" si="0"/>
        <v>1.3100000000000023</v>
      </c>
      <c r="AE49" s="138">
        <f t="shared" si="1"/>
        <v>3.5714285714285587E-3</v>
      </c>
    </row>
    <row r="50" spans="15:31" x14ac:dyDescent="0.25">
      <c r="O50" s="83">
        <v>1.03</v>
      </c>
      <c r="P50" s="83">
        <f t="shared" si="3"/>
        <v>44.866800000000005</v>
      </c>
      <c r="Q50" s="2"/>
      <c r="T50" s="108"/>
      <c r="U50" s="394"/>
      <c r="W50" s="133">
        <v>42478</v>
      </c>
      <c r="X50" s="10">
        <v>46.95</v>
      </c>
      <c r="Y50" s="10">
        <v>47.93</v>
      </c>
      <c r="Z50" s="10">
        <v>46.64</v>
      </c>
      <c r="AA50" s="10">
        <v>47.6</v>
      </c>
      <c r="AB50" s="95">
        <v>2575800</v>
      </c>
      <c r="AC50" s="10">
        <v>47.6</v>
      </c>
      <c r="AD50" s="2">
        <f t="shared" si="0"/>
        <v>1.2899999999999991</v>
      </c>
      <c r="AE50" s="138">
        <f t="shared" si="1"/>
        <v>1.5141821283855883E-2</v>
      </c>
    </row>
    <row r="51" spans="15:31" x14ac:dyDescent="0.25">
      <c r="O51" s="83">
        <v>1.02</v>
      </c>
      <c r="P51" s="83">
        <f t="shared" si="3"/>
        <v>44.431200000000004</v>
      </c>
      <c r="Q51" s="2"/>
      <c r="T51" s="108" t="s">
        <v>105</v>
      </c>
      <c r="U51" s="394" t="s">
        <v>472</v>
      </c>
      <c r="W51" s="133">
        <v>42475</v>
      </c>
      <c r="X51" s="10">
        <v>47.16</v>
      </c>
      <c r="Y51" s="10">
        <v>47.6</v>
      </c>
      <c r="Z51" s="10">
        <v>46.64</v>
      </c>
      <c r="AA51" s="10">
        <v>46.89</v>
      </c>
      <c r="AB51" s="95">
        <v>3535800</v>
      </c>
      <c r="AC51" s="10">
        <v>46.89</v>
      </c>
      <c r="AD51" s="2">
        <f t="shared" si="0"/>
        <v>0.96000000000000085</v>
      </c>
      <c r="AE51" s="138">
        <f t="shared" si="1"/>
        <v>-1.4708972473208681E-2</v>
      </c>
    </row>
    <row r="52" spans="15:31" x14ac:dyDescent="0.25">
      <c r="O52" s="83">
        <v>1.01</v>
      </c>
      <c r="P52" s="83">
        <f t="shared" si="3"/>
        <v>43.995600000000003</v>
      </c>
      <c r="Q52" s="2"/>
      <c r="T52" s="108" t="s">
        <v>106</v>
      </c>
      <c r="U52" s="394" t="s">
        <v>312</v>
      </c>
      <c r="W52" s="133">
        <v>42474</v>
      </c>
      <c r="X52" s="10">
        <v>47.33</v>
      </c>
      <c r="Y52" s="10">
        <v>48</v>
      </c>
      <c r="Z52" s="10">
        <v>46.78</v>
      </c>
      <c r="AA52" s="10">
        <v>47.59</v>
      </c>
      <c r="AB52" s="95">
        <v>2593100</v>
      </c>
      <c r="AC52" s="10">
        <v>47.59</v>
      </c>
      <c r="AD52" s="2">
        <f t="shared" si="0"/>
        <v>1.2199999999999989</v>
      </c>
      <c r="AE52" s="138">
        <f t="shared" si="1"/>
        <v>7.8356628547227025E-3</v>
      </c>
    </row>
    <row r="53" spans="15:31" x14ac:dyDescent="0.25">
      <c r="O53" s="83">
        <v>1</v>
      </c>
      <c r="P53" s="83">
        <f t="shared" si="3"/>
        <v>43.56</v>
      </c>
      <c r="Q53" s="2"/>
      <c r="T53" s="108" t="s">
        <v>107</v>
      </c>
      <c r="U53" s="395">
        <v>9367084</v>
      </c>
      <c r="W53" s="133">
        <v>42473</v>
      </c>
      <c r="X53" s="10">
        <v>46.71</v>
      </c>
      <c r="Y53" s="10">
        <v>47.61</v>
      </c>
      <c r="Z53" s="10">
        <v>46.15</v>
      </c>
      <c r="AA53" s="10">
        <v>47.22</v>
      </c>
      <c r="AB53" s="95">
        <v>4063100</v>
      </c>
      <c r="AC53" s="10">
        <v>47.22</v>
      </c>
      <c r="AD53" s="2">
        <f t="shared" si="0"/>
        <v>1.4600000000000009</v>
      </c>
      <c r="AE53" s="138">
        <f t="shared" si="1"/>
        <v>2.0972972972972848E-2</v>
      </c>
    </row>
    <row r="54" spans="15:31" x14ac:dyDescent="0.25">
      <c r="O54" s="83">
        <v>0.99</v>
      </c>
      <c r="P54" s="83">
        <f t="shared" si="3"/>
        <v>43.124400000000001</v>
      </c>
      <c r="Q54" s="2"/>
      <c r="T54" s="108" t="s">
        <v>110</v>
      </c>
      <c r="U54" s="395">
        <v>5117370</v>
      </c>
      <c r="W54" s="133">
        <v>42472</v>
      </c>
      <c r="X54" s="10">
        <v>45.61</v>
      </c>
      <c r="Y54" s="10">
        <v>46.94</v>
      </c>
      <c r="Z54" s="10">
        <v>45.61</v>
      </c>
      <c r="AA54" s="10">
        <v>46.25</v>
      </c>
      <c r="AB54" s="95">
        <v>4889200</v>
      </c>
      <c r="AC54" s="10">
        <v>46.25</v>
      </c>
      <c r="AD54" s="2">
        <f t="shared" si="0"/>
        <v>1.3299999999999983</v>
      </c>
      <c r="AE54" s="138">
        <f t="shared" si="1"/>
        <v>1.5144863915715456E-2</v>
      </c>
    </row>
    <row r="55" spans="15:31" x14ac:dyDescent="0.25">
      <c r="O55" s="83">
        <v>0.98</v>
      </c>
      <c r="P55" s="83">
        <f t="shared" si="3"/>
        <v>42.688800000000001</v>
      </c>
      <c r="Q55" s="2"/>
      <c r="T55" s="108" t="s">
        <v>108</v>
      </c>
      <c r="U55" s="394" t="s">
        <v>473</v>
      </c>
      <c r="W55" s="133">
        <v>42471</v>
      </c>
      <c r="X55" s="10">
        <v>47.32</v>
      </c>
      <c r="Y55" s="10">
        <v>47.47</v>
      </c>
      <c r="Z55" s="10">
        <v>45.21</v>
      </c>
      <c r="AA55" s="10">
        <v>45.56</v>
      </c>
      <c r="AB55" s="95">
        <v>5763600</v>
      </c>
      <c r="AC55" s="10">
        <v>45.56</v>
      </c>
      <c r="AD55" s="2">
        <f t="shared" si="0"/>
        <v>2.259999999999998</v>
      </c>
      <c r="AE55" s="138">
        <f t="shared" si="1"/>
        <v>-3.0638297872340403E-2</v>
      </c>
    </row>
    <row r="56" spans="15:31" x14ac:dyDescent="0.25">
      <c r="O56" s="83">
        <v>0.97</v>
      </c>
      <c r="P56" s="83">
        <f t="shared" si="3"/>
        <v>42.2532</v>
      </c>
      <c r="T56" s="108" t="s">
        <v>111</v>
      </c>
      <c r="U56" s="394">
        <v>27.87</v>
      </c>
      <c r="W56" s="133">
        <v>42468</v>
      </c>
      <c r="X56" s="10">
        <v>48.91</v>
      </c>
      <c r="Y56" s="10">
        <v>48.91</v>
      </c>
      <c r="Z56" s="10">
        <v>46.63</v>
      </c>
      <c r="AA56" s="10">
        <v>47</v>
      </c>
      <c r="AB56" s="95">
        <v>4405400</v>
      </c>
      <c r="AC56" s="10">
        <v>47</v>
      </c>
      <c r="AD56" s="2">
        <f t="shared" si="0"/>
        <v>2.279999999999994</v>
      </c>
      <c r="AE56" s="138">
        <f t="shared" si="1"/>
        <v>-2.2259205325566911E-2</v>
      </c>
    </row>
    <row r="57" spans="15:31" x14ac:dyDescent="0.25">
      <c r="O57" s="83">
        <v>0.96</v>
      </c>
      <c r="P57" s="83">
        <f t="shared" si="3"/>
        <v>41.817599999999999</v>
      </c>
      <c r="T57" s="108" t="s">
        <v>112</v>
      </c>
      <c r="U57" s="394">
        <v>1.56</v>
      </c>
      <c r="W57" s="133">
        <v>42467</v>
      </c>
      <c r="X57" s="10">
        <v>47.95</v>
      </c>
      <c r="Y57" s="10">
        <v>48.81</v>
      </c>
      <c r="Z57" s="10">
        <v>47.66</v>
      </c>
      <c r="AA57" s="10">
        <v>48.07</v>
      </c>
      <c r="AB57" s="95">
        <v>3740800</v>
      </c>
      <c r="AC57" s="10">
        <v>48.07</v>
      </c>
      <c r="AD57" s="2">
        <f t="shared" si="0"/>
        <v>1.1500000000000057</v>
      </c>
      <c r="AE57" s="138">
        <f t="shared" si="1"/>
        <v>-5.5854364915184362E-3</v>
      </c>
    </row>
    <row r="58" spans="15:31" x14ac:dyDescent="0.25">
      <c r="O58" s="83">
        <v>0.95</v>
      </c>
      <c r="P58" s="83">
        <f t="shared" si="3"/>
        <v>41.381999999999998</v>
      </c>
      <c r="T58" s="108" t="s">
        <v>109</v>
      </c>
      <c r="U58" s="394" t="s">
        <v>124</v>
      </c>
      <c r="W58" s="133">
        <v>42466</v>
      </c>
      <c r="X58" s="10">
        <v>45.92</v>
      </c>
      <c r="Y58" s="10">
        <v>48.39</v>
      </c>
      <c r="Z58" s="10">
        <v>45.77</v>
      </c>
      <c r="AA58" s="10">
        <v>48.34</v>
      </c>
      <c r="AB58" s="95">
        <v>5658000</v>
      </c>
      <c r="AC58" s="10">
        <v>48.34</v>
      </c>
      <c r="AD58" s="2">
        <f t="shared" si="0"/>
        <v>2.6199999999999974</v>
      </c>
      <c r="AE58" s="138">
        <f t="shared" si="1"/>
        <v>5.2700348432055844E-2</v>
      </c>
    </row>
    <row r="59" spans="15:31" x14ac:dyDescent="0.25">
      <c r="O59" s="83">
        <v>0.94</v>
      </c>
      <c r="P59" s="83">
        <f t="shared" si="3"/>
        <v>40.946399999999997</v>
      </c>
      <c r="W59" s="133">
        <v>42465</v>
      </c>
      <c r="X59" s="10">
        <v>46.25</v>
      </c>
      <c r="Y59" s="10">
        <v>46.55</v>
      </c>
      <c r="Z59" s="10">
        <v>45.6</v>
      </c>
      <c r="AA59" s="10">
        <v>45.92</v>
      </c>
      <c r="AB59" s="95">
        <v>5762300</v>
      </c>
      <c r="AC59" s="10">
        <v>45.92</v>
      </c>
      <c r="AD59" s="2">
        <f t="shared" si="0"/>
        <v>0.94999999999999574</v>
      </c>
      <c r="AE59" s="138">
        <f t="shared" si="1"/>
        <v>-2.773660808807954E-2</v>
      </c>
    </row>
    <row r="60" spans="15:31" x14ac:dyDescent="0.25">
      <c r="O60" s="83">
        <v>0.93</v>
      </c>
      <c r="P60" s="83">
        <f t="shared" si="3"/>
        <v>40.510800000000003</v>
      </c>
      <c r="W60" s="133">
        <v>42464</v>
      </c>
      <c r="X60" s="10">
        <v>47.49</v>
      </c>
      <c r="Y60" s="10">
        <v>48.46</v>
      </c>
      <c r="Z60" s="10">
        <v>47.06</v>
      </c>
      <c r="AA60" s="10">
        <v>47.23</v>
      </c>
      <c r="AB60" s="95">
        <v>3690500</v>
      </c>
      <c r="AC60" s="10">
        <v>47.23</v>
      </c>
      <c r="AD60" s="2">
        <f t="shared" si="0"/>
        <v>1.3999999999999986</v>
      </c>
      <c r="AE60" s="138">
        <f t="shared" si="1"/>
        <v>-5.6842105263158471E-3</v>
      </c>
    </row>
    <row r="61" spans="15:31" x14ac:dyDescent="0.25">
      <c r="O61" s="83">
        <v>0.92</v>
      </c>
      <c r="P61" s="83">
        <f t="shared" si="3"/>
        <v>40.075200000000002</v>
      </c>
      <c r="W61" s="133">
        <v>42461</v>
      </c>
      <c r="X61" s="10">
        <v>46.22</v>
      </c>
      <c r="Y61" s="10">
        <v>47.66</v>
      </c>
      <c r="Z61" s="10">
        <v>45.73</v>
      </c>
      <c r="AA61" s="10">
        <v>47.5</v>
      </c>
      <c r="AB61" s="95">
        <v>3553100</v>
      </c>
      <c r="AC61" s="10">
        <v>47.5</v>
      </c>
      <c r="AD61" s="2">
        <f t="shared" si="0"/>
        <v>1.9299999999999997</v>
      </c>
      <c r="AE61" s="138">
        <f t="shared" si="1"/>
        <v>2.4811218985976158E-2</v>
      </c>
    </row>
    <row r="62" spans="15:31" x14ac:dyDescent="0.25">
      <c r="O62" s="83">
        <v>0.91</v>
      </c>
      <c r="P62" s="83">
        <f t="shared" si="3"/>
        <v>39.639600000000002</v>
      </c>
      <c r="W62" s="133">
        <v>42460</v>
      </c>
      <c r="X62" s="10">
        <v>46.21</v>
      </c>
      <c r="Y62" s="10">
        <v>46.68</v>
      </c>
      <c r="Z62" s="10">
        <v>45.57</v>
      </c>
      <c r="AA62" s="10">
        <v>46.35</v>
      </c>
      <c r="AB62" s="95">
        <v>3305500</v>
      </c>
      <c r="AC62" s="10">
        <v>46.35</v>
      </c>
      <c r="AD62" s="2">
        <f t="shared" si="0"/>
        <v>1.1099999999999994</v>
      </c>
      <c r="AE62" s="138">
        <f t="shared" si="1"/>
        <v>-1.0775862068964637E-3</v>
      </c>
    </row>
    <row r="63" spans="15:31" x14ac:dyDescent="0.25">
      <c r="O63" s="83">
        <v>0.9</v>
      </c>
      <c r="P63" s="83">
        <f t="shared" si="3"/>
        <v>39.204000000000001</v>
      </c>
      <c r="W63" s="133">
        <v>42459</v>
      </c>
      <c r="X63" s="10">
        <v>46.91</v>
      </c>
      <c r="Y63" s="10">
        <v>47.2</v>
      </c>
      <c r="Z63" s="10">
        <v>45.95</v>
      </c>
      <c r="AA63" s="10">
        <v>46.4</v>
      </c>
      <c r="AB63" s="95">
        <v>2207000</v>
      </c>
      <c r="AC63" s="10">
        <v>46.4</v>
      </c>
      <c r="AD63" s="2">
        <f t="shared" si="0"/>
        <v>1.25</v>
      </c>
      <c r="AE63" s="138">
        <f t="shared" si="1"/>
        <v>-1.2975962561157184E-2</v>
      </c>
    </row>
    <row r="64" spans="15:31" x14ac:dyDescent="0.25">
      <c r="W64" s="133">
        <v>42458</v>
      </c>
      <c r="X64" s="10">
        <v>45.07</v>
      </c>
      <c r="Y64" s="10">
        <v>47.2</v>
      </c>
      <c r="Z64" s="10">
        <v>44.76</v>
      </c>
      <c r="AA64" s="10">
        <v>47.01</v>
      </c>
      <c r="AB64" s="95">
        <v>3029600</v>
      </c>
      <c r="AC64" s="10">
        <v>47.01</v>
      </c>
      <c r="AD64" s="2">
        <f t="shared" si="0"/>
        <v>2.4400000000000048</v>
      </c>
      <c r="AE64" s="138">
        <f t="shared" si="1"/>
        <v>4.0044247787610621E-2</v>
      </c>
    </row>
    <row r="65" spans="23:31" x14ac:dyDescent="0.25">
      <c r="W65" s="133">
        <v>42457</v>
      </c>
      <c r="X65" s="10">
        <v>45.98</v>
      </c>
      <c r="Y65" s="10">
        <v>46.07</v>
      </c>
      <c r="Z65" s="10">
        <v>44.82</v>
      </c>
      <c r="AA65" s="10">
        <v>45.2</v>
      </c>
      <c r="AB65" s="95">
        <v>3589100</v>
      </c>
      <c r="AC65" s="10">
        <v>45.2</v>
      </c>
      <c r="AD65" s="2">
        <f t="shared" si="0"/>
        <v>1.25</v>
      </c>
      <c r="AE65" s="138">
        <f t="shared" si="1"/>
        <v>-1.482127288578905E-2</v>
      </c>
    </row>
    <row r="66" spans="23:31" x14ac:dyDescent="0.25">
      <c r="W66" s="133">
        <v>42453</v>
      </c>
      <c r="X66" s="10">
        <v>45</v>
      </c>
      <c r="Y66" s="10">
        <v>46.13</v>
      </c>
      <c r="Z66" s="10">
        <v>44.47</v>
      </c>
      <c r="AA66" s="10">
        <v>45.88</v>
      </c>
      <c r="AB66" s="95">
        <v>2567700</v>
      </c>
      <c r="AC66" s="10">
        <v>45.88</v>
      </c>
      <c r="AD66" s="2">
        <f t="shared" si="0"/>
        <v>1.6600000000000037</v>
      </c>
      <c r="AE66" s="138">
        <f t="shared" si="1"/>
        <v>1.0350143140277712E-2</v>
      </c>
    </row>
    <row r="67" spans="23:31" x14ac:dyDescent="0.25">
      <c r="W67" s="133">
        <v>42452</v>
      </c>
      <c r="X67" s="10">
        <v>46.22</v>
      </c>
      <c r="Y67" s="10">
        <v>46.45</v>
      </c>
      <c r="Z67" s="10">
        <v>45.37</v>
      </c>
      <c r="AA67" s="10">
        <v>45.41</v>
      </c>
      <c r="AB67" s="95">
        <v>2205300</v>
      </c>
      <c r="AC67" s="10">
        <v>45.41</v>
      </c>
      <c r="AD67" s="2">
        <f>Y67-Z67</f>
        <v>1.0800000000000054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79" priority="19">
      <formula>N19&gt;0</formula>
    </cfRule>
    <cfRule type="expression" dxfId="57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77" priority="13">
      <formula>F21&gt;0</formula>
    </cfRule>
    <cfRule type="expression" dxfId="576" priority="14">
      <formula>F21&lt;0</formula>
    </cfRule>
  </conditionalFormatting>
  <conditionalFormatting sqref="H21:H31">
    <cfRule type="expression" dxfId="575" priority="11">
      <formula>H21&gt;0</formula>
    </cfRule>
    <cfRule type="expression" dxfId="574" priority="12">
      <formula>H21&lt;0</formula>
    </cfRule>
  </conditionalFormatting>
  <conditionalFormatting sqref="I21:I31">
    <cfRule type="expression" dxfId="573" priority="9">
      <formula>I21&gt;0</formula>
    </cfRule>
    <cfRule type="expression" dxfId="572" priority="10">
      <formula>I21&lt;0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287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42545</v>
      </c>
      <c r="X2" s="10">
        <v>84.35</v>
      </c>
      <c r="Y2" s="10">
        <v>85.27</v>
      </c>
      <c r="Z2" s="10">
        <v>81.650000000000006</v>
      </c>
      <c r="AA2" s="10">
        <v>82.02</v>
      </c>
      <c r="AB2" s="95">
        <v>2835300</v>
      </c>
      <c r="AC2" s="10">
        <v>82.02</v>
      </c>
      <c r="AD2" s="2">
        <f>Y2-Z2</f>
        <v>3.6199999999999903</v>
      </c>
      <c r="AE2" s="138">
        <f>AC2/AC3-1</f>
        <v>-5.2449168207024055E-2</v>
      </c>
    </row>
    <row r="3" spans="1:40" x14ac:dyDescent="0.25">
      <c r="A3" s="23" t="s">
        <v>71</v>
      </c>
      <c r="B3" s="392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2">
        <f>IF(Q2=0, Q4, (F18-K18-M18)/Q2)</f>
        <v>87.521599999999992</v>
      </c>
      <c r="W3" s="133">
        <v>42544</v>
      </c>
      <c r="X3" s="10">
        <v>85.54</v>
      </c>
      <c r="Y3" s="10">
        <v>86.62</v>
      </c>
      <c r="Z3" s="10">
        <v>85</v>
      </c>
      <c r="AA3" s="10">
        <v>86.56</v>
      </c>
      <c r="AB3" s="95">
        <v>1605700</v>
      </c>
      <c r="AC3" s="10">
        <v>86.56</v>
      </c>
      <c r="AD3" s="2">
        <f t="shared" ref="AD3:AD66" si="0">Y3-Z3</f>
        <v>1.6200000000000045</v>
      </c>
      <c r="AE3" s="138">
        <f t="shared" ref="AE3:AE66" si="1">AC3/AC4-1</f>
        <v>1.2753012753012882E-2</v>
      </c>
      <c r="AG3" s="1"/>
      <c r="AK3" s="246"/>
      <c r="AN3" s="246"/>
    </row>
    <row r="4" spans="1:40" x14ac:dyDescent="0.25">
      <c r="B4" s="392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82.02</v>
      </c>
      <c r="T4" s="1"/>
      <c r="W4" s="133">
        <v>42543</v>
      </c>
      <c r="X4" s="10">
        <v>85.12</v>
      </c>
      <c r="Y4" s="10">
        <v>85.93</v>
      </c>
      <c r="Z4" s="10">
        <v>84.7</v>
      </c>
      <c r="AA4" s="10">
        <v>85.47</v>
      </c>
      <c r="AB4" s="95">
        <v>1439100</v>
      </c>
      <c r="AC4" s="10">
        <v>85.47</v>
      </c>
      <c r="AD4" s="2">
        <f t="shared" si="0"/>
        <v>1.230000000000004</v>
      </c>
      <c r="AE4" s="138">
        <f t="shared" si="1"/>
        <v>2.8159098908835389E-3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2050.5</v>
      </c>
      <c r="T5" s="1"/>
      <c r="W5" s="133">
        <v>42542</v>
      </c>
      <c r="X5" s="10">
        <v>86.09</v>
      </c>
      <c r="Y5" s="10">
        <v>86.88</v>
      </c>
      <c r="Z5" s="10">
        <v>84.22</v>
      </c>
      <c r="AA5" s="10">
        <v>85.23</v>
      </c>
      <c r="AB5" s="95">
        <v>1735800</v>
      </c>
      <c r="AC5" s="10">
        <v>85.23</v>
      </c>
      <c r="AD5" s="2">
        <f t="shared" si="0"/>
        <v>2.6599999999999966</v>
      </c>
      <c r="AE5" s="138">
        <f t="shared" si="1"/>
        <v>-9.0687129403558275E-3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2188.04</v>
      </c>
      <c r="W6" s="133">
        <v>42541</v>
      </c>
      <c r="X6" s="10">
        <v>85.82</v>
      </c>
      <c r="Y6" s="10">
        <v>89.47</v>
      </c>
      <c r="Z6" s="10">
        <v>85.82</v>
      </c>
      <c r="AA6" s="10">
        <v>86.01</v>
      </c>
      <c r="AB6" s="95">
        <v>2800800</v>
      </c>
      <c r="AC6" s="10">
        <v>86.01</v>
      </c>
      <c r="AD6" s="2">
        <f t="shared" si="0"/>
        <v>3.6500000000000057</v>
      </c>
      <c r="AE6" s="138">
        <f t="shared" si="1"/>
        <v>1.3074204946996515E-2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-137.53999999999996</v>
      </c>
      <c r="R7" s="450"/>
      <c r="W7" s="133">
        <v>42538</v>
      </c>
      <c r="X7" s="10">
        <v>82.01</v>
      </c>
      <c r="Y7" s="10">
        <v>85.55</v>
      </c>
      <c r="Z7" s="10">
        <v>81.97</v>
      </c>
      <c r="AA7" s="10">
        <v>84.9</v>
      </c>
      <c r="AB7" s="95">
        <v>2737100</v>
      </c>
      <c r="AC7" s="10">
        <v>84.9</v>
      </c>
      <c r="AD7" s="2">
        <f t="shared" si="0"/>
        <v>3.5799999999999983</v>
      </c>
      <c r="AE7" s="138">
        <f t="shared" si="1"/>
        <v>3.5113386978785854E-2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-137.53999999999996</v>
      </c>
      <c r="W8" s="133">
        <v>42537</v>
      </c>
      <c r="X8" s="10">
        <v>82.82</v>
      </c>
      <c r="Y8" s="10">
        <v>83.58</v>
      </c>
      <c r="Z8" s="10">
        <v>81.319999999999993</v>
      </c>
      <c r="AA8" s="10">
        <v>82.02</v>
      </c>
      <c r="AB8" s="95">
        <v>1564700</v>
      </c>
      <c r="AC8" s="10">
        <v>82.02</v>
      </c>
      <c r="AD8" s="2">
        <f t="shared" si="0"/>
        <v>2.2600000000000051</v>
      </c>
      <c r="AE8" s="138">
        <f t="shared" si="1"/>
        <v>-1.1688155199421568E-2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262</v>
      </c>
      <c r="Q9" s="138">
        <f>IF(Q2=0, 0, Q8/Q6)</f>
        <v>-6.2859911153360981E-2</v>
      </c>
      <c r="T9" s="158"/>
      <c r="W9" s="133">
        <v>42536</v>
      </c>
      <c r="X9" s="10">
        <v>84.36</v>
      </c>
      <c r="Y9" s="10">
        <v>84.73</v>
      </c>
      <c r="Z9" s="10">
        <v>82.79</v>
      </c>
      <c r="AA9" s="10">
        <v>82.99</v>
      </c>
      <c r="AB9" s="95">
        <v>2122600</v>
      </c>
      <c r="AC9" s="10">
        <v>82.99</v>
      </c>
      <c r="AD9" s="2">
        <f t="shared" si="0"/>
        <v>1.9399999999999977</v>
      </c>
      <c r="AE9" s="138">
        <f t="shared" si="1"/>
        <v>-1.0492428758793526E-2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f>M21</f>
        <v>0</v>
      </c>
      <c r="W10" s="133">
        <v>42535</v>
      </c>
      <c r="X10" s="10">
        <v>85.57</v>
      </c>
      <c r="Y10" s="10">
        <v>85.6</v>
      </c>
      <c r="Z10" s="10">
        <v>81.69</v>
      </c>
      <c r="AA10" s="10">
        <v>83.87</v>
      </c>
      <c r="AB10" s="95">
        <v>2893600</v>
      </c>
      <c r="AC10" s="10">
        <v>83.87</v>
      </c>
      <c r="AD10" s="2">
        <f t="shared" si="0"/>
        <v>3.9099999999999966</v>
      </c>
      <c r="AE10" s="138">
        <f t="shared" si="1"/>
        <v>-1.917904338673837E-2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42534</v>
      </c>
      <c r="X11" s="10">
        <v>89</v>
      </c>
      <c r="Y11" s="10">
        <v>89.1</v>
      </c>
      <c r="Z11" s="10">
        <v>85.32</v>
      </c>
      <c r="AA11" s="10">
        <v>85.51</v>
      </c>
      <c r="AB11" s="95">
        <v>1461500</v>
      </c>
      <c r="AC11" s="10">
        <v>85.51</v>
      </c>
      <c r="AD11" s="2">
        <f t="shared" si="0"/>
        <v>3.7800000000000011</v>
      </c>
      <c r="AE11" s="138">
        <f t="shared" si="1"/>
        <v>-4.0614832267474421E-2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88.23</v>
      </c>
      <c r="Y12" s="10">
        <v>90.11</v>
      </c>
      <c r="Z12" s="10">
        <v>87.9</v>
      </c>
      <c r="AA12" s="10">
        <v>89.13</v>
      </c>
      <c r="AB12" s="95">
        <v>2418100</v>
      </c>
      <c r="AC12" s="10">
        <v>89.13</v>
      </c>
      <c r="AD12" s="2">
        <f t="shared" si="0"/>
        <v>2.2099999999999937</v>
      </c>
      <c r="AE12" s="138">
        <f t="shared" si="1"/>
        <v>-5.245535714285654E-3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89</v>
      </c>
      <c r="Y13" s="10">
        <v>90.68</v>
      </c>
      <c r="Z13" s="10">
        <v>88.42</v>
      </c>
      <c r="AA13" s="10">
        <v>89.6</v>
      </c>
      <c r="AB13" s="95">
        <v>2610400</v>
      </c>
      <c r="AC13" s="10">
        <v>89.6</v>
      </c>
      <c r="AD13" s="2">
        <f t="shared" si="0"/>
        <v>2.2600000000000051</v>
      </c>
      <c r="AE13" s="138">
        <f t="shared" si="1"/>
        <v>3.247116784234505E-3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86.84</v>
      </c>
      <c r="Y14" s="10">
        <v>90.5</v>
      </c>
      <c r="Z14" s="10">
        <v>86.1</v>
      </c>
      <c r="AA14" s="10">
        <v>89.31</v>
      </c>
      <c r="AB14" s="95">
        <v>4561600</v>
      </c>
      <c r="AC14" s="10">
        <v>89.31</v>
      </c>
      <c r="AD14" s="2">
        <f t="shared" si="0"/>
        <v>4.4000000000000057</v>
      </c>
      <c r="AE14" s="138">
        <f t="shared" si="1"/>
        <v>3.9697322467985963E-2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86.5</v>
      </c>
      <c r="Y15" s="10">
        <v>86.71</v>
      </c>
      <c r="Z15" s="10">
        <v>84.15</v>
      </c>
      <c r="AA15" s="10">
        <v>85.9</v>
      </c>
      <c r="AB15" s="95">
        <v>2969100</v>
      </c>
      <c r="AC15" s="10">
        <v>85.9</v>
      </c>
      <c r="AD15" s="2">
        <f t="shared" si="0"/>
        <v>2.5599999999999881</v>
      </c>
      <c r="AE15" s="138">
        <f t="shared" si="1"/>
        <v>-5.6719527723115837E-3</v>
      </c>
    </row>
    <row r="16" spans="1:40" x14ac:dyDescent="0.25">
      <c r="G16" s="1"/>
      <c r="W16" s="133">
        <v>42527</v>
      </c>
      <c r="X16" s="10">
        <v>87.47</v>
      </c>
      <c r="Y16" s="10">
        <v>87.74</v>
      </c>
      <c r="Z16" s="10">
        <v>84.27</v>
      </c>
      <c r="AA16" s="10">
        <v>86.39</v>
      </c>
      <c r="AB16" s="95">
        <v>4353800</v>
      </c>
      <c r="AC16" s="10">
        <v>86.39</v>
      </c>
      <c r="AD16" s="2">
        <f t="shared" si="0"/>
        <v>3.4699999999999989</v>
      </c>
      <c r="AE16" s="138">
        <f t="shared" si="1"/>
        <v>-2.0410477378387526E-2</v>
      </c>
    </row>
    <row r="17" spans="1:31" x14ac:dyDescent="0.25">
      <c r="G17" s="1"/>
      <c r="W17" s="133">
        <v>42524</v>
      </c>
      <c r="X17" s="10">
        <v>92.14</v>
      </c>
      <c r="Y17" s="10">
        <v>92.4</v>
      </c>
      <c r="Z17" s="10">
        <v>87.48</v>
      </c>
      <c r="AA17" s="10">
        <v>88.19</v>
      </c>
      <c r="AB17" s="95">
        <v>3836000</v>
      </c>
      <c r="AC17" s="10">
        <v>88.19</v>
      </c>
      <c r="AD17" s="2">
        <f t="shared" si="0"/>
        <v>4.9200000000000017</v>
      </c>
      <c r="AE17" s="138">
        <f t="shared" si="1"/>
        <v>-4.3803534641656761E-2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42523</v>
      </c>
      <c r="X18" s="10">
        <v>98.66</v>
      </c>
      <c r="Y18" s="10">
        <v>99.03</v>
      </c>
      <c r="Z18" s="10">
        <v>84.8</v>
      </c>
      <c r="AA18" s="10">
        <v>92.23</v>
      </c>
      <c r="AB18" s="95">
        <v>11581800</v>
      </c>
      <c r="AC18" s="10">
        <v>92.23</v>
      </c>
      <c r="AD18" s="2">
        <f t="shared" si="0"/>
        <v>14.230000000000004</v>
      </c>
      <c r="AE18" s="138">
        <f t="shared" si="1"/>
        <v>-6.5836118707586322E-2</v>
      </c>
    </row>
    <row r="19" spans="1:31" x14ac:dyDescent="0.25">
      <c r="N19" s="2"/>
      <c r="W19" s="133">
        <v>42522</v>
      </c>
      <c r="X19" s="10">
        <v>98.76</v>
      </c>
      <c r="Y19" s="10">
        <v>99.28</v>
      </c>
      <c r="Z19" s="10">
        <v>98.01</v>
      </c>
      <c r="AA19" s="10">
        <v>98.73</v>
      </c>
      <c r="AB19" s="95">
        <v>1499300</v>
      </c>
      <c r="AC19" s="10">
        <v>98.73</v>
      </c>
      <c r="AD19" s="2">
        <f t="shared" si="0"/>
        <v>1.269999999999996</v>
      </c>
      <c r="AE19" s="138">
        <f t="shared" si="1"/>
        <v>-2.4249772658381241E-3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42521</v>
      </c>
      <c r="X20" s="10">
        <v>99.37</v>
      </c>
      <c r="Y20" s="10">
        <v>99.7</v>
      </c>
      <c r="Z20" s="10">
        <v>97.85</v>
      </c>
      <c r="AA20" s="10">
        <v>98.97</v>
      </c>
      <c r="AB20" s="95">
        <v>2002500</v>
      </c>
      <c r="AC20" s="10">
        <v>98.97</v>
      </c>
      <c r="AD20" s="2">
        <f t="shared" si="0"/>
        <v>1.8500000000000085</v>
      </c>
      <c r="AE20" s="138">
        <f t="shared" si="1"/>
        <v>-6.1257280578429496E-3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8" si="3">C21*(E21-D21)</f>
        <v>15.999999999999943</v>
      </c>
      <c r="G21" s="40">
        <f t="shared" ref="G21:G28" si="4">D21*C21</f>
        <v>1924</v>
      </c>
      <c r="H21" s="243">
        <f t="shared" ref="H21:H28" si="5">(E21-D21)/D21</f>
        <v>8.316008316008287E-3</v>
      </c>
      <c r="I21" s="243"/>
      <c r="W21" s="133">
        <v>42517</v>
      </c>
      <c r="X21" s="10">
        <v>96.08</v>
      </c>
      <c r="Y21" s="10">
        <v>99.8</v>
      </c>
      <c r="Z21" s="10">
        <v>96.05</v>
      </c>
      <c r="AA21" s="10">
        <v>99.58</v>
      </c>
      <c r="AB21" s="95">
        <v>3782600</v>
      </c>
      <c r="AC21" s="10">
        <v>99.58</v>
      </c>
      <c r="AD21" s="2">
        <f t="shared" si="0"/>
        <v>3.75</v>
      </c>
      <c r="AE21" s="138">
        <f t="shared" si="1"/>
        <v>2.659793814432998E-2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42516</v>
      </c>
      <c r="X22" s="10">
        <v>108.98</v>
      </c>
      <c r="Y22" s="10">
        <v>109.09</v>
      </c>
      <c r="Z22" s="10">
        <v>95.99</v>
      </c>
      <c r="AA22" s="10">
        <v>97</v>
      </c>
      <c r="AB22" s="95">
        <v>9939600</v>
      </c>
      <c r="AC22" s="10">
        <v>97</v>
      </c>
      <c r="AD22" s="2">
        <f t="shared" si="0"/>
        <v>13.100000000000009</v>
      </c>
      <c r="AE22" s="138">
        <f t="shared" si="1"/>
        <v>-0.10491833533265671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42515</v>
      </c>
      <c r="X23" s="10">
        <v>105.97</v>
      </c>
      <c r="Y23" s="10">
        <v>108.81</v>
      </c>
      <c r="Z23" s="10">
        <v>105.95</v>
      </c>
      <c r="AA23" s="10">
        <v>108.37</v>
      </c>
      <c r="AB23" s="95">
        <v>2235800</v>
      </c>
      <c r="AC23" s="10">
        <v>108.37</v>
      </c>
      <c r="AD23" s="2">
        <f t="shared" si="0"/>
        <v>2.8599999999999994</v>
      </c>
      <c r="AE23" s="138">
        <f t="shared" si="1"/>
        <v>2.4484779731518191E-2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42514</v>
      </c>
      <c r="X24" s="10">
        <v>108.03</v>
      </c>
      <c r="Y24" s="10">
        <v>108.52</v>
      </c>
      <c r="Z24" s="10">
        <v>105.55</v>
      </c>
      <c r="AA24" s="10">
        <v>105.78</v>
      </c>
      <c r="AB24" s="95">
        <v>1751500</v>
      </c>
      <c r="AC24" s="10">
        <v>105.78</v>
      </c>
      <c r="AD24" s="2">
        <f t="shared" si="0"/>
        <v>2.9699999999999989</v>
      </c>
      <c r="AE24" s="138">
        <f t="shared" si="1"/>
        <v>-2.0101899027327508E-2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42513</v>
      </c>
      <c r="X25" s="10">
        <v>107.37</v>
      </c>
      <c r="Y25" s="10">
        <v>109.42</v>
      </c>
      <c r="Z25" s="10">
        <v>106.78</v>
      </c>
      <c r="AA25" s="10">
        <v>107.95</v>
      </c>
      <c r="AB25" s="95">
        <v>1452400</v>
      </c>
      <c r="AC25" s="10">
        <v>107.95</v>
      </c>
      <c r="AD25" s="2">
        <f t="shared" si="0"/>
        <v>2.6400000000000006</v>
      </c>
      <c r="AE25" s="138">
        <f t="shared" si="1"/>
        <v>6.9962686567164312E-3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42510</v>
      </c>
      <c r="X26" s="10">
        <v>108.51</v>
      </c>
      <c r="Y26" s="10">
        <v>108.67</v>
      </c>
      <c r="Z26" s="10">
        <v>106.06</v>
      </c>
      <c r="AA26" s="10">
        <v>107.2</v>
      </c>
      <c r="AB26" s="95">
        <v>1192400</v>
      </c>
      <c r="AC26" s="10">
        <v>107.2</v>
      </c>
      <c r="AD26" s="2">
        <f t="shared" si="0"/>
        <v>2.6099999999999994</v>
      </c>
      <c r="AE26" s="138">
        <f t="shared" si="1"/>
        <v>-1.3527192417410516E-2</v>
      </c>
    </row>
    <row r="27" spans="1:31" x14ac:dyDescent="0.25">
      <c r="B27" s="201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3">
        <f t="shared" si="5"/>
        <v>-1.7271165060967823E-2</v>
      </c>
      <c r="I27" s="243"/>
      <c r="W27" s="133">
        <v>42509</v>
      </c>
      <c r="X27" s="10">
        <v>106.06</v>
      </c>
      <c r="Y27" s="10">
        <v>109.13</v>
      </c>
      <c r="Z27" s="10">
        <v>105.23</v>
      </c>
      <c r="AA27" s="10">
        <v>108.67</v>
      </c>
      <c r="AB27" s="95">
        <v>1388700</v>
      </c>
      <c r="AC27" s="10">
        <v>108.67</v>
      </c>
      <c r="AD27" s="2">
        <f t="shared" si="0"/>
        <v>3.8999999999999915</v>
      </c>
      <c r="AE27" s="138">
        <f t="shared" si="1"/>
        <v>1.7890595728737413E-2</v>
      </c>
    </row>
    <row r="28" spans="1:31" x14ac:dyDescent="0.25">
      <c r="B28" s="201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3">
        <f t="shared" si="5"/>
        <v>-6.285991115336112E-2</v>
      </c>
      <c r="I28" s="243"/>
      <c r="W28" s="133">
        <v>42508</v>
      </c>
      <c r="X28" s="10">
        <v>105.32</v>
      </c>
      <c r="Y28" s="10">
        <v>107.54</v>
      </c>
      <c r="Z28" s="10">
        <v>105.06</v>
      </c>
      <c r="AA28" s="10">
        <v>106.76</v>
      </c>
      <c r="AB28" s="95">
        <v>793500</v>
      </c>
      <c r="AC28" s="10">
        <v>106.76</v>
      </c>
      <c r="AD28" s="2">
        <f t="shared" si="0"/>
        <v>2.480000000000004</v>
      </c>
      <c r="AE28" s="138">
        <f t="shared" si="1"/>
        <v>6.2205466541001009E-3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42507</v>
      </c>
      <c r="X29" s="10">
        <v>106.32</v>
      </c>
      <c r="Y29" s="10">
        <v>108.44</v>
      </c>
      <c r="Z29" s="10">
        <v>105.08</v>
      </c>
      <c r="AA29" s="10">
        <v>106.1</v>
      </c>
      <c r="AB29" s="95">
        <v>787000</v>
      </c>
      <c r="AC29" s="10">
        <v>106.1</v>
      </c>
      <c r="AD29" s="2">
        <f t="shared" si="0"/>
        <v>3.3599999999999994</v>
      </c>
      <c r="AE29" s="138">
        <f t="shared" si="1"/>
        <v>-9.4161958568750315E-4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42506</v>
      </c>
      <c r="X30" s="10">
        <v>103.03</v>
      </c>
      <c r="Y30" s="10">
        <v>106.95</v>
      </c>
      <c r="Z30" s="10">
        <v>103.03</v>
      </c>
      <c r="AA30" s="10">
        <v>106.2</v>
      </c>
      <c r="AB30" s="95">
        <v>992900</v>
      </c>
      <c r="AC30" s="10">
        <v>106.2</v>
      </c>
      <c r="AD30" s="2">
        <f t="shared" si="0"/>
        <v>3.9200000000000017</v>
      </c>
      <c r="AE30" s="138">
        <f t="shared" si="1"/>
        <v>3.0067895247332777E-2</v>
      </c>
    </row>
    <row r="31" spans="1:31" x14ac:dyDescent="0.25">
      <c r="W31" s="133">
        <v>42503</v>
      </c>
      <c r="X31" s="10">
        <v>103.98</v>
      </c>
      <c r="Y31" s="10">
        <v>104.4</v>
      </c>
      <c r="Z31" s="10">
        <v>102.24</v>
      </c>
      <c r="AA31" s="10">
        <v>103.1</v>
      </c>
      <c r="AB31" s="95">
        <v>1206200</v>
      </c>
      <c r="AC31" s="10">
        <v>103.1</v>
      </c>
      <c r="AD31" s="2">
        <f t="shared" si="0"/>
        <v>2.1600000000000108</v>
      </c>
      <c r="AE31" s="138">
        <f t="shared" si="1"/>
        <v>-9.6061479346781775E-3</v>
      </c>
    </row>
    <row r="32" spans="1:31" x14ac:dyDescent="0.25">
      <c r="W32" s="133">
        <v>42502</v>
      </c>
      <c r="X32" s="10">
        <v>103.98</v>
      </c>
      <c r="Y32" s="10">
        <v>105.68</v>
      </c>
      <c r="Z32" s="10">
        <v>103.11</v>
      </c>
      <c r="AA32" s="10">
        <v>104.1</v>
      </c>
      <c r="AB32" s="95">
        <v>904000</v>
      </c>
      <c r="AC32" s="10">
        <v>104.1</v>
      </c>
      <c r="AD32" s="2">
        <f t="shared" si="0"/>
        <v>2.5700000000000074</v>
      </c>
      <c r="AE32" s="138">
        <f t="shared" si="1"/>
        <v>1.1540680900172795E-3</v>
      </c>
    </row>
    <row r="33" spans="15:31" x14ac:dyDescent="0.25">
      <c r="W33" s="133">
        <v>42501</v>
      </c>
      <c r="X33" s="10">
        <v>106.77</v>
      </c>
      <c r="Y33" s="10">
        <v>106.96</v>
      </c>
      <c r="Z33" s="10">
        <v>102.15</v>
      </c>
      <c r="AA33" s="10">
        <v>103.98</v>
      </c>
      <c r="AB33" s="95">
        <v>2339600</v>
      </c>
      <c r="AC33" s="10">
        <v>103.98</v>
      </c>
      <c r="AD33" s="2">
        <f t="shared" si="0"/>
        <v>4.8099999999999881</v>
      </c>
      <c r="AE33" s="138">
        <f t="shared" si="1"/>
        <v>-3.820183146794931E-2</v>
      </c>
    </row>
    <row r="34" spans="15:31" x14ac:dyDescent="0.25">
      <c r="W34" s="133">
        <v>42500</v>
      </c>
      <c r="X34" s="10">
        <v>107.18</v>
      </c>
      <c r="Y34" s="10">
        <v>108.99</v>
      </c>
      <c r="Z34" s="10">
        <v>107.18</v>
      </c>
      <c r="AA34" s="10">
        <v>108.11</v>
      </c>
      <c r="AB34" s="95">
        <v>960100</v>
      </c>
      <c r="AC34" s="10">
        <v>108.11</v>
      </c>
      <c r="AD34" s="2">
        <f t="shared" si="0"/>
        <v>1.8099999999999881</v>
      </c>
      <c r="AE34" s="138">
        <f t="shared" si="1"/>
        <v>4.5530570525924574E-3</v>
      </c>
    </row>
    <row r="35" spans="15:31" x14ac:dyDescent="0.25">
      <c r="W35" s="133">
        <v>42499</v>
      </c>
      <c r="X35" s="10">
        <v>107.93</v>
      </c>
      <c r="Y35" s="10">
        <v>108.67</v>
      </c>
      <c r="Z35" s="10">
        <v>107.36</v>
      </c>
      <c r="AA35" s="10">
        <v>107.62</v>
      </c>
      <c r="AB35" s="95">
        <v>852800</v>
      </c>
      <c r="AC35" s="10">
        <v>107.62</v>
      </c>
      <c r="AD35" s="2">
        <f t="shared" si="0"/>
        <v>1.3100000000000023</v>
      </c>
      <c r="AE35" s="138">
        <f t="shared" si="1"/>
        <v>-3.4262431706638674E-3</v>
      </c>
    </row>
    <row r="36" spans="15:31" x14ac:dyDescent="0.25">
      <c r="W36" s="133">
        <v>42496</v>
      </c>
      <c r="X36" s="10">
        <v>108.01</v>
      </c>
      <c r="Y36" s="10">
        <v>108.83</v>
      </c>
      <c r="Z36" s="10">
        <v>105.79</v>
      </c>
      <c r="AA36" s="10">
        <v>107.99</v>
      </c>
      <c r="AB36" s="95">
        <v>897100</v>
      </c>
      <c r="AC36" s="10">
        <v>107.99</v>
      </c>
      <c r="AD36" s="2">
        <f t="shared" si="0"/>
        <v>3.039999999999992</v>
      </c>
      <c r="AE36" s="138">
        <f t="shared" si="1"/>
        <v>-6.5317387304508756E-3</v>
      </c>
    </row>
    <row r="37" spans="15:31" x14ac:dyDescent="0.25">
      <c r="W37" s="133">
        <v>42495</v>
      </c>
      <c r="X37" s="10">
        <v>109.3</v>
      </c>
      <c r="Y37" s="10">
        <v>109.62</v>
      </c>
      <c r="Z37" s="10">
        <v>107.9</v>
      </c>
      <c r="AA37" s="10">
        <v>108.7</v>
      </c>
      <c r="AB37" s="95">
        <v>906200</v>
      </c>
      <c r="AC37" s="10">
        <v>108.7</v>
      </c>
      <c r="AD37" s="2">
        <f t="shared" si="0"/>
        <v>1.7199999999999989</v>
      </c>
      <c r="AE37" s="138">
        <f t="shared" si="1"/>
        <v>-7.1245889660211947E-3</v>
      </c>
    </row>
    <row r="38" spans="15:31" x14ac:dyDescent="0.25">
      <c r="W38" s="133">
        <v>42494</v>
      </c>
      <c r="X38" s="10">
        <v>108.43</v>
      </c>
      <c r="Y38" s="10">
        <v>110.14</v>
      </c>
      <c r="Z38" s="10">
        <v>108.28</v>
      </c>
      <c r="AA38" s="10">
        <v>109.48</v>
      </c>
      <c r="AB38" s="95">
        <v>509200</v>
      </c>
      <c r="AC38" s="10">
        <v>109.48</v>
      </c>
      <c r="AD38" s="2">
        <f t="shared" si="0"/>
        <v>1.8599999999999994</v>
      </c>
      <c r="AE38" s="138">
        <f t="shared" si="1"/>
        <v>7.3126142595980603E-4</v>
      </c>
    </row>
    <row r="39" spans="15:31" ht="20.25" thickBot="1" x14ac:dyDescent="0.35">
      <c r="T39" s="112" t="s">
        <v>113</v>
      </c>
      <c r="U39" s="9"/>
      <c r="W39" s="133">
        <v>42493</v>
      </c>
      <c r="X39" s="10">
        <v>108.21</v>
      </c>
      <c r="Y39" s="10">
        <v>111.13</v>
      </c>
      <c r="Z39" s="10">
        <v>107.75</v>
      </c>
      <c r="AA39" s="10">
        <v>109.4</v>
      </c>
      <c r="AB39" s="95">
        <v>865200</v>
      </c>
      <c r="AC39" s="10">
        <v>109.4</v>
      </c>
      <c r="AD39" s="2">
        <f t="shared" si="0"/>
        <v>3.3799999999999955</v>
      </c>
      <c r="AE39" s="138">
        <f t="shared" si="1"/>
        <v>-7.3072707343802001E-4</v>
      </c>
    </row>
    <row r="40" spans="15:31" ht="15.75" thickTop="1" x14ac:dyDescent="0.25">
      <c r="T40" s="139" t="s">
        <v>98</v>
      </c>
      <c r="U40" s="393">
        <v>97.9</v>
      </c>
      <c r="W40" s="133">
        <v>42492</v>
      </c>
      <c r="X40" s="10">
        <v>109.23</v>
      </c>
      <c r="Y40" s="10">
        <v>109.81</v>
      </c>
      <c r="Z40" s="10">
        <v>108.01</v>
      </c>
      <c r="AA40" s="10">
        <v>109.48</v>
      </c>
      <c r="AB40" s="95">
        <v>553000</v>
      </c>
      <c r="AC40" s="10">
        <v>109.48</v>
      </c>
      <c r="AD40" s="2">
        <f t="shared" si="0"/>
        <v>1.7999999999999972</v>
      </c>
      <c r="AE40" s="138">
        <f t="shared" si="1"/>
        <v>8.4745762711864181E-3</v>
      </c>
    </row>
    <row r="41" spans="15:31" x14ac:dyDescent="0.25">
      <c r="T41" s="108" t="s">
        <v>99</v>
      </c>
      <c r="U41" s="394">
        <v>98.67</v>
      </c>
      <c r="W41" s="133">
        <v>42489</v>
      </c>
      <c r="X41" s="10">
        <v>108.48</v>
      </c>
      <c r="Y41" s="10">
        <v>108.88</v>
      </c>
      <c r="Z41" s="10">
        <v>107.07</v>
      </c>
      <c r="AA41" s="10">
        <v>108.56</v>
      </c>
      <c r="AB41" s="95">
        <v>649600</v>
      </c>
      <c r="AC41" s="10">
        <v>108.56</v>
      </c>
      <c r="AD41" s="2">
        <f t="shared" si="0"/>
        <v>1.8100000000000023</v>
      </c>
      <c r="AE41" s="138">
        <f t="shared" si="1"/>
        <v>-1.1960621952341599E-3</v>
      </c>
    </row>
    <row r="42" spans="15:31" ht="20.25" thickBot="1" x14ac:dyDescent="0.35">
      <c r="O42" s="477" t="s">
        <v>78</v>
      </c>
      <c r="P42" s="477"/>
      <c r="T42" s="108" t="s">
        <v>100</v>
      </c>
      <c r="U42" s="394" t="s">
        <v>283</v>
      </c>
      <c r="W42" s="133">
        <v>42488</v>
      </c>
      <c r="X42" s="10">
        <v>110.15</v>
      </c>
      <c r="Y42" s="10">
        <v>111.81</v>
      </c>
      <c r="Z42" s="10">
        <v>108.41</v>
      </c>
      <c r="AA42" s="10">
        <v>108.69</v>
      </c>
      <c r="AB42" s="95">
        <v>639700</v>
      </c>
      <c r="AC42" s="10">
        <v>108.69</v>
      </c>
      <c r="AD42" s="2">
        <f t="shared" si="0"/>
        <v>3.4000000000000057</v>
      </c>
      <c r="AE42" s="138">
        <f t="shared" si="1"/>
        <v>-2.8859899928520449E-2</v>
      </c>
    </row>
    <row r="43" spans="15:31" ht="15.75" thickTop="1" x14ac:dyDescent="0.25">
      <c r="O43" s="83">
        <v>1.1000000000000001</v>
      </c>
      <c r="P43" s="83">
        <f>O43*$Q$4</f>
        <v>90.222000000000008</v>
      </c>
      <c r="Q43" s="2"/>
      <c r="T43" s="108" t="s">
        <v>101</v>
      </c>
      <c r="U43" s="394" t="s">
        <v>284</v>
      </c>
      <c r="W43" s="133">
        <v>42487</v>
      </c>
      <c r="X43" s="10">
        <v>111.08</v>
      </c>
      <c r="Y43" s="10">
        <v>112.41</v>
      </c>
      <c r="Z43" s="10">
        <v>110.51</v>
      </c>
      <c r="AA43" s="10">
        <v>111.92</v>
      </c>
      <c r="AB43" s="95">
        <v>446200</v>
      </c>
      <c r="AC43" s="10">
        <v>111.92</v>
      </c>
      <c r="AD43" s="2">
        <f t="shared" si="0"/>
        <v>1.8999999999999915</v>
      </c>
      <c r="AE43" s="138" t="e">
        <f t="shared" si="1"/>
        <v>#DIV/0!</v>
      </c>
    </row>
    <row r="44" spans="15:31" x14ac:dyDescent="0.25">
      <c r="O44" s="83">
        <v>1.0900000000000001</v>
      </c>
      <c r="P44" s="83">
        <f t="shared" ref="P44:P63" si="6">O44*$Q$4</f>
        <v>89.401800000000009</v>
      </c>
      <c r="Q44" s="2"/>
      <c r="T44" s="108" t="s">
        <v>102</v>
      </c>
      <c r="U44" s="394">
        <v>125.42</v>
      </c>
      <c r="W44" s="133">
        <v>42487</v>
      </c>
      <c r="X44" s="10" t="s">
        <v>142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5:31" x14ac:dyDescent="0.25">
      <c r="O45" s="83">
        <v>1.08</v>
      </c>
      <c r="P45" s="83">
        <f t="shared" si="6"/>
        <v>88.581599999999995</v>
      </c>
      <c r="Q45" s="2"/>
      <c r="T45" s="108" t="s">
        <v>103</v>
      </c>
      <c r="U45" s="394">
        <v>1.4727699999999999</v>
      </c>
      <c r="W45" s="133">
        <v>42486</v>
      </c>
      <c r="X45" s="10">
        <v>109.08</v>
      </c>
      <c r="Y45" s="10">
        <v>111.68</v>
      </c>
      <c r="Z45" s="10">
        <v>108.42</v>
      </c>
      <c r="AA45" s="10">
        <v>111.51</v>
      </c>
      <c r="AB45" s="95">
        <v>722700</v>
      </c>
      <c r="AC45" s="10">
        <v>111.25</v>
      </c>
      <c r="AD45" s="2">
        <f t="shared" si="0"/>
        <v>3.2600000000000051</v>
      </c>
      <c r="AE45" s="138">
        <f t="shared" si="1"/>
        <v>1.9613234350655206E-2</v>
      </c>
    </row>
    <row r="46" spans="15:31" x14ac:dyDescent="0.25">
      <c r="O46" s="83">
        <v>1.07</v>
      </c>
      <c r="P46" s="83">
        <f t="shared" si="6"/>
        <v>87.761399999999995</v>
      </c>
      <c r="Q46" s="2"/>
      <c r="T46" s="108" t="s">
        <v>123</v>
      </c>
      <c r="U46" s="394" t="s">
        <v>228</v>
      </c>
      <c r="W46" s="133">
        <v>42485</v>
      </c>
      <c r="X46" s="10">
        <v>111.68</v>
      </c>
      <c r="Y46" s="10">
        <v>111.68</v>
      </c>
      <c r="Z46" s="10">
        <v>109.1</v>
      </c>
      <c r="AA46" s="10">
        <v>109.36</v>
      </c>
      <c r="AB46" s="95">
        <v>788800</v>
      </c>
      <c r="AC46" s="10">
        <v>109.11</v>
      </c>
      <c r="AD46" s="2">
        <f t="shared" si="0"/>
        <v>2.5800000000000125</v>
      </c>
      <c r="AE46" s="138">
        <f t="shared" si="1"/>
        <v>-2.2749664128974501E-2</v>
      </c>
    </row>
    <row r="47" spans="15:31" x14ac:dyDescent="0.25">
      <c r="O47" s="83">
        <v>1.06</v>
      </c>
      <c r="P47" s="83">
        <f t="shared" si="6"/>
        <v>86.941199999999995</v>
      </c>
      <c r="Q47" s="2"/>
      <c r="T47" s="108"/>
      <c r="U47" s="394"/>
      <c r="W47" s="133">
        <v>42482</v>
      </c>
      <c r="X47" s="10">
        <v>112</v>
      </c>
      <c r="Y47" s="10">
        <v>113.02</v>
      </c>
      <c r="Z47" s="10">
        <v>111.46</v>
      </c>
      <c r="AA47" s="10">
        <v>111.91</v>
      </c>
      <c r="AB47" s="95">
        <v>968300</v>
      </c>
      <c r="AC47" s="10">
        <v>111.65</v>
      </c>
      <c r="AD47" s="2">
        <f t="shared" si="0"/>
        <v>1.5600000000000023</v>
      </c>
      <c r="AE47" s="138">
        <f t="shared" si="1"/>
        <v>-1.7881090746534323E-3</v>
      </c>
    </row>
    <row r="48" spans="15:31" x14ac:dyDescent="0.25">
      <c r="O48" s="83">
        <v>1.05</v>
      </c>
      <c r="P48" s="83">
        <f t="shared" si="6"/>
        <v>86.120999999999995</v>
      </c>
      <c r="Q48" s="2"/>
      <c r="T48" s="108" t="s">
        <v>105</v>
      </c>
      <c r="U48" s="394" t="s">
        <v>285</v>
      </c>
      <c r="W48" s="133">
        <v>42481</v>
      </c>
      <c r="X48" s="10">
        <v>112.8</v>
      </c>
      <c r="Y48" s="10">
        <v>113.07</v>
      </c>
      <c r="Z48" s="10">
        <v>111.91</v>
      </c>
      <c r="AA48" s="10">
        <v>112.11</v>
      </c>
      <c r="AB48" s="95">
        <v>685700</v>
      </c>
      <c r="AC48" s="10">
        <v>111.85</v>
      </c>
      <c r="AD48" s="2">
        <f t="shared" si="0"/>
        <v>1.1599999999999966</v>
      </c>
      <c r="AE48" s="138">
        <f t="shared" si="1"/>
        <v>-7.1473242204955767E-4</v>
      </c>
    </row>
    <row r="49" spans="15:31" x14ac:dyDescent="0.25">
      <c r="O49" s="83">
        <v>1.04</v>
      </c>
      <c r="P49" s="83">
        <f t="shared" si="6"/>
        <v>85.300799999999995</v>
      </c>
      <c r="Q49" s="2"/>
      <c r="T49" s="108" t="s">
        <v>106</v>
      </c>
      <c r="U49" s="394" t="s">
        <v>258</v>
      </c>
      <c r="W49" s="133">
        <v>42480</v>
      </c>
      <c r="X49" s="10">
        <v>112.23</v>
      </c>
      <c r="Y49" s="10">
        <v>113.15</v>
      </c>
      <c r="Z49" s="10">
        <v>109.83</v>
      </c>
      <c r="AA49" s="10">
        <v>112.19</v>
      </c>
      <c r="AB49" s="95">
        <v>1316000</v>
      </c>
      <c r="AC49" s="10">
        <v>111.93</v>
      </c>
      <c r="AD49" s="2">
        <f t="shared" si="0"/>
        <v>3.3200000000000074</v>
      </c>
      <c r="AE49" s="138">
        <f t="shared" si="1"/>
        <v>2.6874496103199697E-3</v>
      </c>
    </row>
    <row r="50" spans="15:31" x14ac:dyDescent="0.25">
      <c r="O50" s="83">
        <v>1.03</v>
      </c>
      <c r="P50" s="83">
        <f t="shared" si="6"/>
        <v>84.480599999999995</v>
      </c>
      <c r="Q50" s="2"/>
      <c r="T50" s="108" t="s">
        <v>107</v>
      </c>
      <c r="U50" s="395">
        <v>38642108</v>
      </c>
      <c r="W50" s="133">
        <v>42479</v>
      </c>
      <c r="X50" s="10">
        <v>113.88</v>
      </c>
      <c r="Y50" s="10">
        <v>114</v>
      </c>
      <c r="Z50" s="10">
        <v>110.36</v>
      </c>
      <c r="AA50" s="10">
        <v>111.89</v>
      </c>
      <c r="AB50" s="95">
        <v>777100</v>
      </c>
      <c r="AC50" s="10">
        <v>111.63</v>
      </c>
      <c r="AD50" s="2">
        <f t="shared" si="0"/>
        <v>3.6400000000000006</v>
      </c>
      <c r="AE50" s="138">
        <f t="shared" si="1"/>
        <v>-1.1686586985391823E-2</v>
      </c>
    </row>
    <row r="51" spans="15:31" x14ac:dyDescent="0.25">
      <c r="O51" s="83">
        <v>1.02</v>
      </c>
      <c r="P51" s="83">
        <f t="shared" si="6"/>
        <v>83.660399999999996</v>
      </c>
      <c r="Q51" s="2"/>
      <c r="T51" s="108" t="s">
        <v>110</v>
      </c>
      <c r="U51" s="395">
        <v>38862400</v>
      </c>
      <c r="W51" s="133">
        <v>42478</v>
      </c>
      <c r="X51" s="10">
        <v>111.4</v>
      </c>
      <c r="Y51" s="10">
        <v>113.79</v>
      </c>
      <c r="Z51" s="10">
        <v>111.4</v>
      </c>
      <c r="AA51" s="10">
        <v>113.21</v>
      </c>
      <c r="AB51" s="95">
        <v>964900</v>
      </c>
      <c r="AC51" s="10">
        <v>112.95</v>
      </c>
      <c r="AD51" s="2">
        <f t="shared" si="0"/>
        <v>2.3900000000000006</v>
      </c>
      <c r="AE51" s="138">
        <f t="shared" si="1"/>
        <v>9.9248927038626533E-3</v>
      </c>
    </row>
    <row r="52" spans="15:31" x14ac:dyDescent="0.25">
      <c r="O52" s="83">
        <v>1.01</v>
      </c>
      <c r="P52" s="83">
        <f t="shared" si="6"/>
        <v>82.840199999999996</v>
      </c>
      <c r="Q52" s="2"/>
      <c r="T52" s="108" t="s">
        <v>108</v>
      </c>
      <c r="U52" s="394" t="s">
        <v>286</v>
      </c>
      <c r="W52" s="133">
        <v>42475</v>
      </c>
      <c r="X52" s="10">
        <v>112.73</v>
      </c>
      <c r="Y52" s="10">
        <v>113.34</v>
      </c>
      <c r="Z52" s="10">
        <v>111.01</v>
      </c>
      <c r="AA52" s="10">
        <v>112.1</v>
      </c>
      <c r="AB52" s="95">
        <v>851600</v>
      </c>
      <c r="AC52" s="10">
        <v>111.84</v>
      </c>
      <c r="AD52" s="2">
        <f t="shared" si="0"/>
        <v>2.3299999999999983</v>
      </c>
      <c r="AE52" s="138">
        <f t="shared" si="1"/>
        <v>-4.4507744347516143E-3</v>
      </c>
    </row>
    <row r="53" spans="15:31" x14ac:dyDescent="0.25">
      <c r="O53" s="83">
        <v>1</v>
      </c>
      <c r="P53" s="83">
        <f t="shared" si="6"/>
        <v>82.02</v>
      </c>
      <c r="Q53" s="2"/>
      <c r="T53" s="108" t="s">
        <v>111</v>
      </c>
      <c r="U53" s="394">
        <v>11.09</v>
      </c>
      <c r="W53" s="133">
        <v>42474</v>
      </c>
      <c r="X53" s="10">
        <v>115.47</v>
      </c>
      <c r="Y53" s="10">
        <v>115.47</v>
      </c>
      <c r="Z53" s="10">
        <v>112.49</v>
      </c>
      <c r="AA53" s="10">
        <v>112.6</v>
      </c>
      <c r="AB53" s="95">
        <v>1449700</v>
      </c>
      <c r="AC53" s="10">
        <v>112.34</v>
      </c>
      <c r="AD53" s="2">
        <f t="shared" si="0"/>
        <v>2.980000000000004</v>
      </c>
      <c r="AE53" s="138">
        <f t="shared" si="1"/>
        <v>-2.4063938841108468E-2</v>
      </c>
    </row>
    <row r="54" spans="15:31" x14ac:dyDescent="0.25">
      <c r="O54" s="83">
        <v>0.99</v>
      </c>
      <c r="P54" s="83">
        <f t="shared" si="6"/>
        <v>81.199799999999996</v>
      </c>
      <c r="Q54" s="2"/>
      <c r="T54" s="108" t="s">
        <v>112</v>
      </c>
      <c r="U54" s="394">
        <v>8.98</v>
      </c>
      <c r="W54" s="133">
        <v>42473</v>
      </c>
      <c r="X54" s="10">
        <v>112.99</v>
      </c>
      <c r="Y54" s="10">
        <v>115.85</v>
      </c>
      <c r="Z54" s="10">
        <v>112.99</v>
      </c>
      <c r="AA54" s="10">
        <v>115.38</v>
      </c>
      <c r="AB54" s="95">
        <v>1250800</v>
      </c>
      <c r="AC54" s="10">
        <v>115.11</v>
      </c>
      <c r="AD54" s="2">
        <f t="shared" si="0"/>
        <v>2.8599999999999994</v>
      </c>
      <c r="AE54" s="138">
        <f t="shared" si="1"/>
        <v>2.5478841870824054E-2</v>
      </c>
    </row>
    <row r="55" spans="15:31" x14ac:dyDescent="0.25">
      <c r="O55" s="83">
        <v>0.98</v>
      </c>
      <c r="P55" s="83">
        <f t="shared" si="6"/>
        <v>80.379599999999996</v>
      </c>
      <c r="Q55" s="2"/>
      <c r="T55" s="108" t="s">
        <v>109</v>
      </c>
      <c r="U55" s="394" t="s">
        <v>271</v>
      </c>
      <c r="W55" s="133">
        <v>42472</v>
      </c>
      <c r="X55" s="10">
        <v>112.41</v>
      </c>
      <c r="Y55" s="10">
        <v>113.12</v>
      </c>
      <c r="Z55" s="10">
        <v>110.58</v>
      </c>
      <c r="AA55" s="10">
        <v>112.51</v>
      </c>
      <c r="AB55" s="95">
        <v>891100</v>
      </c>
      <c r="AC55" s="10">
        <v>112.25</v>
      </c>
      <c r="AD55" s="2">
        <f t="shared" si="0"/>
        <v>2.5400000000000063</v>
      </c>
      <c r="AE55" s="138">
        <f t="shared" si="1"/>
        <v>2.3216358603446174E-3</v>
      </c>
    </row>
    <row r="56" spans="15:31" x14ac:dyDescent="0.25">
      <c r="O56" s="83">
        <v>0.97</v>
      </c>
      <c r="P56" s="83">
        <f t="shared" si="6"/>
        <v>79.559399999999997</v>
      </c>
      <c r="W56" s="133">
        <v>42471</v>
      </c>
      <c r="X56" s="10">
        <v>114.92</v>
      </c>
      <c r="Y56" s="10">
        <v>115.02</v>
      </c>
      <c r="Z56" s="10">
        <v>111.84</v>
      </c>
      <c r="AA56" s="10">
        <v>112.25</v>
      </c>
      <c r="AB56" s="95">
        <v>1214600</v>
      </c>
      <c r="AC56" s="10">
        <v>111.99</v>
      </c>
      <c r="AD56" s="2">
        <f t="shared" si="0"/>
        <v>3.1799999999999926</v>
      </c>
      <c r="AE56" s="138">
        <f t="shared" si="1"/>
        <v>-1.5299393299920916E-2</v>
      </c>
    </row>
    <row r="57" spans="15:31" x14ac:dyDescent="0.25">
      <c r="O57" s="83">
        <v>0.96</v>
      </c>
      <c r="P57" s="83">
        <f t="shared" si="6"/>
        <v>78.739199999999997</v>
      </c>
      <c r="W57" s="133">
        <v>42468</v>
      </c>
      <c r="X57" s="10">
        <v>116.62</v>
      </c>
      <c r="Y57" s="10">
        <v>117.27</v>
      </c>
      <c r="Z57" s="10">
        <v>112.86</v>
      </c>
      <c r="AA57" s="10">
        <v>114</v>
      </c>
      <c r="AB57" s="95">
        <v>1491800</v>
      </c>
      <c r="AC57" s="10">
        <v>113.73</v>
      </c>
      <c r="AD57" s="2">
        <f t="shared" si="0"/>
        <v>4.4099999999999966</v>
      </c>
      <c r="AE57" s="138">
        <f t="shared" si="1"/>
        <v>-1.7875647668393779E-2</v>
      </c>
    </row>
    <row r="58" spans="15:31" x14ac:dyDescent="0.25">
      <c r="O58" s="83">
        <v>0.95</v>
      </c>
      <c r="P58" s="83">
        <f t="shared" si="6"/>
        <v>77.918999999999997</v>
      </c>
      <c r="W58" s="133">
        <v>42467</v>
      </c>
      <c r="X58" s="10">
        <v>119.67</v>
      </c>
      <c r="Y58" s="10">
        <v>121.47</v>
      </c>
      <c r="Z58" s="10">
        <v>115.33</v>
      </c>
      <c r="AA58" s="10">
        <v>116.07</v>
      </c>
      <c r="AB58" s="95">
        <v>1523900</v>
      </c>
      <c r="AC58" s="10">
        <v>115.8</v>
      </c>
      <c r="AD58" s="2">
        <f t="shared" si="0"/>
        <v>6.1400000000000006</v>
      </c>
      <c r="AE58" s="138">
        <f t="shared" si="1"/>
        <v>-3.3066132264529147E-2</v>
      </c>
    </row>
    <row r="59" spans="15:31" x14ac:dyDescent="0.25">
      <c r="O59" s="83">
        <v>0.94</v>
      </c>
      <c r="P59" s="83">
        <f t="shared" si="6"/>
        <v>77.098799999999997</v>
      </c>
      <c r="W59" s="133">
        <v>42466</v>
      </c>
      <c r="X59" s="10">
        <v>119.91</v>
      </c>
      <c r="Y59" s="10">
        <v>121.34</v>
      </c>
      <c r="Z59" s="10">
        <v>118.99</v>
      </c>
      <c r="AA59" s="10">
        <v>120.04</v>
      </c>
      <c r="AB59" s="95">
        <v>671800</v>
      </c>
      <c r="AC59" s="10">
        <v>119.76</v>
      </c>
      <c r="AD59" s="2">
        <f t="shared" si="0"/>
        <v>2.3500000000000085</v>
      </c>
      <c r="AE59" s="138">
        <f t="shared" si="1"/>
        <v>1.5052684395384652E-3</v>
      </c>
    </row>
    <row r="60" spans="15:31" x14ac:dyDescent="0.25">
      <c r="O60" s="83">
        <v>0.93</v>
      </c>
      <c r="P60" s="83">
        <f t="shared" si="6"/>
        <v>76.278599999999997</v>
      </c>
      <c r="W60" s="133">
        <v>42465</v>
      </c>
      <c r="X60" s="10">
        <v>119.54</v>
      </c>
      <c r="Y60" s="10">
        <v>121.09</v>
      </c>
      <c r="Z60" s="10">
        <v>118.5</v>
      </c>
      <c r="AA60" s="10">
        <v>119.86</v>
      </c>
      <c r="AB60" s="95">
        <v>591500</v>
      </c>
      <c r="AC60" s="10">
        <v>119.58</v>
      </c>
      <c r="AD60" s="2">
        <f t="shared" si="0"/>
        <v>2.5900000000000034</v>
      </c>
      <c r="AE60" s="138">
        <f t="shared" si="1"/>
        <v>-9.6894409937888781E-3</v>
      </c>
    </row>
    <row r="61" spans="15:31" x14ac:dyDescent="0.25">
      <c r="O61" s="83">
        <v>0.92</v>
      </c>
      <c r="P61" s="83">
        <f t="shared" si="6"/>
        <v>75.458399999999997</v>
      </c>
      <c r="W61" s="133">
        <v>42464</v>
      </c>
      <c r="X61" s="10">
        <v>124</v>
      </c>
      <c r="Y61" s="10">
        <v>124.09</v>
      </c>
      <c r="Z61" s="10">
        <v>120.8</v>
      </c>
      <c r="AA61" s="10">
        <v>121.03</v>
      </c>
      <c r="AB61" s="95">
        <v>881700</v>
      </c>
      <c r="AC61" s="10">
        <v>120.75</v>
      </c>
      <c r="AD61" s="2">
        <f t="shared" si="0"/>
        <v>3.2900000000000063</v>
      </c>
      <c r="AE61" s="138">
        <f t="shared" si="1"/>
        <v>-2.3690168175937942E-2</v>
      </c>
    </row>
    <row r="62" spans="15:31" x14ac:dyDescent="0.25">
      <c r="O62" s="83">
        <v>0.91</v>
      </c>
      <c r="P62" s="83">
        <f t="shared" si="6"/>
        <v>74.638199999999998</v>
      </c>
      <c r="W62" s="133">
        <v>42461</v>
      </c>
      <c r="X62" s="10">
        <v>123</v>
      </c>
      <c r="Y62" s="10">
        <v>124.85</v>
      </c>
      <c r="Z62" s="10">
        <v>122.51</v>
      </c>
      <c r="AA62" s="10">
        <v>123.97</v>
      </c>
      <c r="AB62" s="95">
        <v>1484600</v>
      </c>
      <c r="AC62" s="10">
        <v>123.68</v>
      </c>
      <c r="AD62" s="2">
        <f t="shared" si="0"/>
        <v>2.3399999999999892</v>
      </c>
      <c r="AE62" s="138">
        <f t="shared" si="1"/>
        <v>-4.8488766769017033E-4</v>
      </c>
    </row>
    <row r="63" spans="15:31" x14ac:dyDescent="0.25">
      <c r="O63" s="83">
        <v>0.9</v>
      </c>
      <c r="P63" s="83">
        <f t="shared" si="6"/>
        <v>73.817999999999998</v>
      </c>
      <c r="W63" s="133">
        <v>42460</v>
      </c>
      <c r="X63" s="10">
        <v>120.8</v>
      </c>
      <c r="Y63" s="10">
        <v>124.1</v>
      </c>
      <c r="Z63" s="10">
        <v>120.29</v>
      </c>
      <c r="AA63" s="10">
        <v>124.03</v>
      </c>
      <c r="AB63" s="95">
        <v>1202300</v>
      </c>
      <c r="AC63" s="10">
        <v>123.74</v>
      </c>
      <c r="AD63" s="2">
        <f t="shared" si="0"/>
        <v>3.8099999999999881</v>
      </c>
      <c r="AE63" s="138">
        <f t="shared" si="1"/>
        <v>3.6348408710217717E-2</v>
      </c>
    </row>
    <row r="64" spans="15:31" x14ac:dyDescent="0.25">
      <c r="W64" s="133">
        <v>42459</v>
      </c>
      <c r="X64" s="10">
        <v>123.05</v>
      </c>
      <c r="Y64" s="10">
        <v>123.8</v>
      </c>
      <c r="Z64" s="10">
        <v>119.63</v>
      </c>
      <c r="AA64" s="10">
        <v>119.68</v>
      </c>
      <c r="AB64" s="95">
        <v>1898200</v>
      </c>
      <c r="AC64" s="10">
        <v>119.4</v>
      </c>
      <c r="AD64" s="2">
        <f t="shared" si="0"/>
        <v>4.1700000000000017</v>
      </c>
      <c r="AE64" s="138">
        <f t="shared" si="1"/>
        <v>-2.6259990213668205E-2</v>
      </c>
    </row>
    <row r="65" spans="23:31" x14ac:dyDescent="0.25">
      <c r="W65" s="133">
        <v>42458</v>
      </c>
      <c r="X65" s="10">
        <v>122.85</v>
      </c>
      <c r="Y65" s="10">
        <v>123.83</v>
      </c>
      <c r="Z65" s="10">
        <v>121.65</v>
      </c>
      <c r="AA65" s="10">
        <v>122.91</v>
      </c>
      <c r="AB65" s="95">
        <v>1166000</v>
      </c>
      <c r="AC65" s="10">
        <v>122.62</v>
      </c>
      <c r="AD65" s="2">
        <f t="shared" si="0"/>
        <v>2.1799999999999926</v>
      </c>
      <c r="AE65" s="138">
        <f t="shared" si="1"/>
        <v>1.3065490772496968E-3</v>
      </c>
    </row>
    <row r="66" spans="23:31" x14ac:dyDescent="0.25">
      <c r="W66" s="133">
        <v>42457</v>
      </c>
      <c r="X66" s="10">
        <v>121.7</v>
      </c>
      <c r="Y66" s="10">
        <v>123.67</v>
      </c>
      <c r="Z66" s="10">
        <v>120.81</v>
      </c>
      <c r="AA66" s="10">
        <v>122.75</v>
      </c>
      <c r="AB66" s="95">
        <v>1442700</v>
      </c>
      <c r="AC66" s="10">
        <v>122.46</v>
      </c>
      <c r="AD66" s="2">
        <f t="shared" si="0"/>
        <v>2.8599999999999994</v>
      </c>
      <c r="AE66" s="138">
        <f t="shared" si="1"/>
        <v>1.08964834076275E-2</v>
      </c>
    </row>
    <row r="67" spans="23:31" x14ac:dyDescent="0.25">
      <c r="W67" s="133">
        <v>42453</v>
      </c>
      <c r="X67" s="10">
        <v>124.76</v>
      </c>
      <c r="Y67" s="10">
        <v>125.45</v>
      </c>
      <c r="Z67" s="10">
        <v>120.04</v>
      </c>
      <c r="AA67" s="10">
        <v>121.42</v>
      </c>
      <c r="AB67" s="95">
        <v>3463400</v>
      </c>
      <c r="AC67" s="10">
        <v>121.14</v>
      </c>
      <c r="AD67" s="2">
        <f>Y67-Z67</f>
        <v>5.4099999999999966</v>
      </c>
      <c r="AE67" s="138">
        <f>AC67/AC68-1</f>
        <v>2.896457997112023E-2</v>
      </c>
    </row>
    <row r="68" spans="23:31" x14ac:dyDescent="0.25">
      <c r="W68" s="133">
        <v>42452</v>
      </c>
      <c r="X68" s="10">
        <v>118.29</v>
      </c>
      <c r="Y68" s="10">
        <v>118.94</v>
      </c>
      <c r="Z68" s="10">
        <v>115.71</v>
      </c>
      <c r="AA68" s="10">
        <v>118.01</v>
      </c>
      <c r="AB68" s="95">
        <v>1402400</v>
      </c>
      <c r="AC68" s="10">
        <v>117.73</v>
      </c>
      <c r="AD68" s="2">
        <f>Y68-Z68</f>
        <v>3.230000000000004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67" priority="19">
      <formula>N19&gt;0</formula>
    </cfRule>
    <cfRule type="expression" dxfId="56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65" priority="13">
      <formula>F25&gt;0</formula>
    </cfRule>
    <cfRule type="expression" dxfId="564" priority="14">
      <formula>F25&lt;0</formula>
    </cfRule>
  </conditionalFormatting>
  <conditionalFormatting sqref="H25:H30">
    <cfRule type="expression" dxfId="563" priority="11">
      <formula>H25&gt;0</formula>
    </cfRule>
    <cfRule type="expression" dxfId="562" priority="12">
      <formula>H25&lt;0</formula>
    </cfRule>
  </conditionalFormatting>
  <conditionalFormatting sqref="I21:I30">
    <cfRule type="expression" dxfId="561" priority="9">
      <formula>I21&gt;0</formula>
    </cfRule>
    <cfRule type="expression" dxfId="560" priority="10">
      <formula>I21&lt;0</formula>
    </cfRule>
  </conditionalFormatting>
  <conditionalFormatting sqref="Q7">
    <cfRule type="expression" dxfId="559" priority="7">
      <formula>Q7&gt;0</formula>
    </cfRule>
    <cfRule type="expression" dxfId="558" priority="8">
      <formula>Q7&lt;0</formula>
    </cfRule>
  </conditionalFormatting>
  <conditionalFormatting sqref="Q8">
    <cfRule type="expression" dxfId="557" priority="5">
      <formula>Q8&gt;0</formula>
    </cfRule>
    <cfRule type="expression" dxfId="556" priority="6">
      <formula>Q8&lt;0</formula>
    </cfRule>
  </conditionalFormatting>
  <conditionalFormatting sqref="F21:F24">
    <cfRule type="expression" dxfId="555" priority="3">
      <formula>F21&gt;0</formula>
    </cfRule>
    <cfRule type="expression" dxfId="554" priority="4">
      <formula>F21&lt;0</formula>
    </cfRule>
  </conditionalFormatting>
  <conditionalFormatting sqref="H21:H24">
    <cfRule type="expression" dxfId="553" priority="1">
      <formula>H21&gt;0</formula>
    </cfRule>
    <cfRule type="expression" dxfId="55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254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308</v>
      </c>
      <c r="O2" s="11" t="s">
        <v>57</v>
      </c>
      <c r="Q2">
        <f>C18-H18</f>
        <v>50</v>
      </c>
      <c r="T2" s="1"/>
      <c r="W2" s="133">
        <v>42545</v>
      </c>
      <c r="X2" s="10">
        <v>92.91</v>
      </c>
      <c r="Y2" s="10">
        <v>94.66</v>
      </c>
      <c r="Z2" s="10">
        <v>92.65</v>
      </c>
      <c r="AA2" s="10">
        <v>93.4</v>
      </c>
      <c r="AB2" s="95">
        <v>72894000</v>
      </c>
      <c r="AC2" s="10">
        <v>93.4</v>
      </c>
      <c r="AD2" s="2">
        <f>Y2-Z2</f>
        <v>2.0099999999999909</v>
      </c>
      <c r="AE2" s="138">
        <f>AC2/AC3-1</f>
        <v>-2.809573361082196E-2</v>
      </c>
    </row>
    <row r="3" spans="1:40" x14ac:dyDescent="0.25">
      <c r="A3" s="23" t="s">
        <v>71</v>
      </c>
      <c r="B3" s="39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91.725999999999999</v>
      </c>
      <c r="W3" s="133">
        <v>42544</v>
      </c>
      <c r="X3" s="10">
        <v>95.94</v>
      </c>
      <c r="Y3" s="10">
        <v>96.29</v>
      </c>
      <c r="Z3" s="10">
        <v>95.25</v>
      </c>
      <c r="AA3" s="10">
        <v>96.1</v>
      </c>
      <c r="AB3" s="95">
        <v>31863500</v>
      </c>
      <c r="AC3" s="10">
        <v>96.1</v>
      </c>
      <c r="AD3" s="2">
        <f t="shared" ref="AD3:AD66" si="0">Y3-Z3</f>
        <v>1.0400000000000063</v>
      </c>
      <c r="AE3" s="138">
        <f t="shared" ref="AE3:AE66" si="1">AC3/AC4-1</f>
        <v>5.7561486132915451E-3</v>
      </c>
      <c r="AG3" s="1"/>
      <c r="AK3" s="246"/>
      <c r="AN3" s="246"/>
    </row>
    <row r="4" spans="1:40" x14ac:dyDescent="0.25">
      <c r="B4" s="392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8"/>
      <c r="I4" s="3"/>
      <c r="J4" s="3"/>
      <c r="K4" s="3"/>
      <c r="L4" s="4"/>
      <c r="O4" s="11" t="s">
        <v>66</v>
      </c>
      <c r="Q4" s="55">
        <v>93.4</v>
      </c>
      <c r="T4" s="1"/>
      <c r="W4" s="133">
        <v>42543</v>
      </c>
      <c r="X4" s="10">
        <v>96.25</v>
      </c>
      <c r="Y4" s="10">
        <v>96.89</v>
      </c>
      <c r="Z4" s="10">
        <v>95.35</v>
      </c>
      <c r="AA4" s="10">
        <v>95.55</v>
      </c>
      <c r="AB4" s="95">
        <v>28971100</v>
      </c>
      <c r="AC4" s="10">
        <v>95.55</v>
      </c>
      <c r="AD4" s="2">
        <f t="shared" si="0"/>
        <v>1.5400000000000063</v>
      </c>
      <c r="AE4" s="138">
        <f t="shared" si="1"/>
        <v>-3.7535189239912281E-3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4670</v>
      </c>
      <c r="T5" s="1"/>
      <c r="W5" s="133">
        <v>42542</v>
      </c>
      <c r="X5" s="10">
        <v>94.94</v>
      </c>
      <c r="Y5" s="10">
        <v>96.35</v>
      </c>
      <c r="Z5" s="10">
        <v>94.68</v>
      </c>
      <c r="AA5" s="10">
        <v>95.91</v>
      </c>
      <c r="AB5" s="95">
        <v>35229500</v>
      </c>
      <c r="AC5" s="10">
        <v>95.91</v>
      </c>
      <c r="AD5" s="2">
        <f t="shared" si="0"/>
        <v>1.6699999999999875</v>
      </c>
      <c r="AE5" s="138">
        <f t="shared" si="1"/>
        <v>8.5173501577286981E-3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4586.3</v>
      </c>
      <c r="W6" s="133">
        <v>42541</v>
      </c>
      <c r="X6" s="10">
        <v>96</v>
      </c>
      <c r="Y6" s="10">
        <v>96.57</v>
      </c>
      <c r="Z6" s="10">
        <v>95.03</v>
      </c>
      <c r="AA6" s="10">
        <v>95.1</v>
      </c>
      <c r="AB6" s="95">
        <v>33942300</v>
      </c>
      <c r="AC6" s="10">
        <v>95.1</v>
      </c>
      <c r="AD6" s="2">
        <f t="shared" si="0"/>
        <v>1.539999999999992</v>
      </c>
      <c r="AE6" s="138">
        <f t="shared" si="1"/>
        <v>-2.4126717717403157E-3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83.699999999999818</v>
      </c>
      <c r="R7" s="450"/>
      <c r="W7" s="133">
        <v>42538</v>
      </c>
      <c r="X7" s="10">
        <v>96.62</v>
      </c>
      <c r="Y7" s="10">
        <v>96.65</v>
      </c>
      <c r="Z7" s="10">
        <v>95.3</v>
      </c>
      <c r="AA7" s="10">
        <v>95.33</v>
      </c>
      <c r="AB7" s="95">
        <v>60595000</v>
      </c>
      <c r="AC7" s="10">
        <v>95.33</v>
      </c>
      <c r="AD7" s="2">
        <f t="shared" si="0"/>
        <v>1.3500000000000085</v>
      </c>
      <c r="AE7" s="138">
        <f t="shared" si="1"/>
        <v>-2.2757560225525331E-2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83.699999999999818</v>
      </c>
      <c r="W8" s="133">
        <v>42537</v>
      </c>
      <c r="X8" s="10">
        <v>96.45</v>
      </c>
      <c r="Y8" s="10">
        <v>97.75</v>
      </c>
      <c r="Z8" s="10">
        <v>96.07</v>
      </c>
      <c r="AA8" s="10">
        <v>97.55</v>
      </c>
      <c r="AB8" s="95">
        <v>31236300</v>
      </c>
      <c r="AC8" s="10">
        <v>97.55</v>
      </c>
      <c r="AD8" s="2">
        <f t="shared" si="0"/>
        <v>1.6800000000000068</v>
      </c>
      <c r="AE8" s="138">
        <f t="shared" si="1"/>
        <v>4.2207123738933205E-3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262</v>
      </c>
      <c r="Q9" s="138">
        <f>IF(Q2=0, 0, Q8/Q6)</f>
        <v>1.8250005451017119E-2</v>
      </c>
      <c r="T9" s="158"/>
      <c r="W9" s="133">
        <v>42536</v>
      </c>
      <c r="X9" s="10">
        <v>97.82</v>
      </c>
      <c r="Y9" s="10">
        <v>98.41</v>
      </c>
      <c r="Z9" s="10">
        <v>97.03</v>
      </c>
      <c r="AA9" s="10">
        <v>97.14</v>
      </c>
      <c r="AB9" s="95">
        <v>29254300</v>
      </c>
      <c r="AC9" s="10">
        <v>97.14</v>
      </c>
      <c r="AD9" s="2">
        <f t="shared" si="0"/>
        <v>1.3799999999999955</v>
      </c>
      <c r="AE9" s="138">
        <f t="shared" si="1"/>
        <v>-3.2833983172583237E-3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f>M21</f>
        <v>0</v>
      </c>
      <c r="W10" s="133">
        <v>42535</v>
      </c>
      <c r="X10" s="10">
        <v>97.32</v>
      </c>
      <c r="Y10" s="10">
        <v>98.48</v>
      </c>
      <c r="Z10" s="10">
        <v>96.75</v>
      </c>
      <c r="AA10" s="10">
        <v>97.46</v>
      </c>
      <c r="AB10" s="95">
        <v>31870300</v>
      </c>
      <c r="AC10" s="10">
        <v>97.46</v>
      </c>
      <c r="AD10" s="2">
        <f t="shared" si="0"/>
        <v>1.730000000000004</v>
      </c>
      <c r="AE10" s="138">
        <f t="shared" si="1"/>
        <v>1.2327922745016817E-3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42534</v>
      </c>
      <c r="X11" s="10">
        <v>98.69</v>
      </c>
      <c r="Y11" s="10">
        <v>99.12</v>
      </c>
      <c r="Z11" s="10">
        <v>97.1</v>
      </c>
      <c r="AA11" s="10">
        <v>97.34</v>
      </c>
      <c r="AB11" s="95">
        <v>37612900</v>
      </c>
      <c r="AC11" s="10">
        <v>97.34</v>
      </c>
      <c r="AD11" s="2">
        <f t="shared" si="0"/>
        <v>2.0200000000000102</v>
      </c>
      <c r="AE11" s="138">
        <f t="shared" si="1"/>
        <v>-1.5076393807548216E-2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98.53</v>
      </c>
      <c r="Y12" s="10">
        <v>99.35</v>
      </c>
      <c r="Z12" s="10">
        <v>98.48</v>
      </c>
      <c r="AA12" s="10">
        <v>98.83</v>
      </c>
      <c r="AB12" s="95">
        <v>31462100</v>
      </c>
      <c r="AC12" s="10">
        <v>98.83</v>
      </c>
      <c r="AD12" s="2">
        <f t="shared" si="0"/>
        <v>0.86999999999999034</v>
      </c>
      <c r="AE12" s="138">
        <f t="shared" si="1"/>
        <v>-8.2288008028098547E-3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98.5</v>
      </c>
      <c r="Y13" s="10">
        <v>99.99</v>
      </c>
      <c r="Z13" s="10">
        <v>98.46</v>
      </c>
      <c r="AA13" s="10">
        <v>99.65</v>
      </c>
      <c r="AB13" s="95">
        <v>26419600</v>
      </c>
      <c r="AC13" s="10">
        <v>99.65</v>
      </c>
      <c r="AD13" s="2">
        <f t="shared" si="0"/>
        <v>1.5300000000000011</v>
      </c>
      <c r="AE13" s="138">
        <f t="shared" si="1"/>
        <v>7.1760663028097582E-3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99.02</v>
      </c>
      <c r="Y14" s="10">
        <v>99.56</v>
      </c>
      <c r="Z14" s="10">
        <v>98.68</v>
      </c>
      <c r="AA14" s="10">
        <v>98.94</v>
      </c>
      <c r="AB14" s="95">
        <v>20812700</v>
      </c>
      <c r="AC14" s="10">
        <v>98.94</v>
      </c>
      <c r="AD14" s="2">
        <f t="shared" si="0"/>
        <v>0.87999999999999545</v>
      </c>
      <c r="AE14" s="138">
        <f t="shared" si="1"/>
        <v>-9.0881551045141062E-4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99.25</v>
      </c>
      <c r="Y15" s="10">
        <v>99.87</v>
      </c>
      <c r="Z15" s="10">
        <v>98.96</v>
      </c>
      <c r="AA15" s="10">
        <v>99.03</v>
      </c>
      <c r="AB15" s="95">
        <v>22366400</v>
      </c>
      <c r="AC15" s="10">
        <v>99.03</v>
      </c>
      <c r="AD15" s="2">
        <f t="shared" si="0"/>
        <v>0.9100000000000108</v>
      </c>
      <c r="AE15" s="138">
        <f t="shared" si="1"/>
        <v>4.0555611882795439E-3</v>
      </c>
    </row>
    <row r="16" spans="1:40" x14ac:dyDescent="0.25">
      <c r="G16" s="1"/>
      <c r="W16" s="133">
        <v>42527</v>
      </c>
      <c r="X16" s="10">
        <v>97.99</v>
      </c>
      <c r="Y16" s="10">
        <v>101.89</v>
      </c>
      <c r="Z16" s="10">
        <v>97.55</v>
      </c>
      <c r="AA16" s="10">
        <v>98.63</v>
      </c>
      <c r="AB16" s="95">
        <v>23242200</v>
      </c>
      <c r="AC16" s="10">
        <v>98.63</v>
      </c>
      <c r="AD16" s="2">
        <f t="shared" si="0"/>
        <v>4.3400000000000034</v>
      </c>
      <c r="AE16" s="138">
        <f t="shared" si="1"/>
        <v>7.250816993463971E-3</v>
      </c>
    </row>
    <row r="17" spans="1:31" x14ac:dyDescent="0.25">
      <c r="G17" s="1"/>
      <c r="W17" s="133">
        <v>42524</v>
      </c>
      <c r="X17" s="10">
        <v>97.79</v>
      </c>
      <c r="Y17" s="10">
        <v>98.27</v>
      </c>
      <c r="Z17" s="10">
        <v>97.45</v>
      </c>
      <c r="AA17" s="10">
        <v>97.92</v>
      </c>
      <c r="AB17" s="95">
        <v>28062900</v>
      </c>
      <c r="AC17" s="10">
        <v>97.92</v>
      </c>
      <c r="AD17" s="2">
        <f t="shared" si="0"/>
        <v>0.81999999999999318</v>
      </c>
      <c r="AE17" s="138">
        <f t="shared" si="1"/>
        <v>2.0466639377814122E-3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42523</v>
      </c>
      <c r="X18" s="10">
        <v>97.6</v>
      </c>
      <c r="Y18" s="10">
        <v>97.84</v>
      </c>
      <c r="Z18" s="10">
        <v>96.63</v>
      </c>
      <c r="AA18" s="10">
        <v>97.72</v>
      </c>
      <c r="AB18" s="95">
        <v>40004100</v>
      </c>
      <c r="AC18" s="10">
        <v>97.72</v>
      </c>
      <c r="AD18" s="2">
        <f t="shared" si="0"/>
        <v>1.210000000000008</v>
      </c>
      <c r="AE18" s="138">
        <f t="shared" si="1"/>
        <v>-7.5157424334755252E-3</v>
      </c>
    </row>
    <row r="19" spans="1:31" x14ac:dyDescent="0.25">
      <c r="N19" s="2"/>
      <c r="W19" s="133">
        <v>42522</v>
      </c>
      <c r="X19" s="10">
        <v>99.02</v>
      </c>
      <c r="Y19" s="10">
        <v>99.54</v>
      </c>
      <c r="Z19" s="10">
        <v>98.33</v>
      </c>
      <c r="AA19" s="10">
        <v>98.46</v>
      </c>
      <c r="AB19" s="95">
        <v>29113400</v>
      </c>
      <c r="AC19" s="10">
        <v>98.46</v>
      </c>
      <c r="AD19" s="2">
        <f t="shared" si="0"/>
        <v>1.210000000000008</v>
      </c>
      <c r="AE19" s="138">
        <f t="shared" si="1"/>
        <v>-1.4019627478469965E-2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42521</v>
      </c>
      <c r="X20" s="10">
        <v>99.6</v>
      </c>
      <c r="Y20" s="10">
        <v>100.4</v>
      </c>
      <c r="Z20" s="10">
        <v>98.82</v>
      </c>
      <c r="AA20" s="10">
        <v>99.86</v>
      </c>
      <c r="AB20" s="95">
        <v>42084800</v>
      </c>
      <c r="AC20" s="10">
        <v>99.86</v>
      </c>
      <c r="AD20" s="2">
        <f t="shared" si="0"/>
        <v>1.5800000000000125</v>
      </c>
      <c r="AE20" s="138">
        <f t="shared" si="1"/>
        <v>-4.8829098156452089E-3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 t="shared" ref="F21:F27" si="3">C21*(E21-D21)</f>
        <v>-2.7999999999998693</v>
      </c>
      <c r="G21" s="40">
        <f t="shared" ref="G21:G27" si="4">D21*C21</f>
        <v>2261.3000000000002</v>
      </c>
      <c r="H21" s="243">
        <f t="shared" ref="H21:H27" si="5">(E21-D21)/D21</f>
        <v>-1.238225799318918E-3</v>
      </c>
      <c r="I21" s="243"/>
      <c r="W21" s="133">
        <v>42517</v>
      </c>
      <c r="X21" s="10">
        <v>99.44</v>
      </c>
      <c r="Y21" s="10">
        <v>100.47</v>
      </c>
      <c r="Z21" s="10">
        <v>99.25</v>
      </c>
      <c r="AA21" s="10">
        <v>100.35</v>
      </c>
      <c r="AB21" s="95">
        <v>36229500</v>
      </c>
      <c r="AC21" s="10">
        <v>100.35</v>
      </c>
      <c r="AD21" s="2">
        <f t="shared" si="0"/>
        <v>1.2199999999999989</v>
      </c>
      <c r="AE21" s="138">
        <f t="shared" si="1"/>
        <v>-5.9755004481631957E-4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3">
        <f t="shared" si="5"/>
        <v>3.7898553929155768E-2</v>
      </c>
      <c r="I22" s="243"/>
      <c r="W22" s="133">
        <v>42516</v>
      </c>
      <c r="X22" s="10">
        <v>99.68</v>
      </c>
      <c r="Y22" s="10">
        <v>100.73</v>
      </c>
      <c r="Z22" s="10">
        <v>98.64</v>
      </c>
      <c r="AA22" s="10">
        <v>100.41</v>
      </c>
      <c r="AB22" s="95">
        <v>56093400</v>
      </c>
      <c r="AC22" s="10">
        <v>100.41</v>
      </c>
      <c r="AD22" s="2">
        <f t="shared" si="0"/>
        <v>2.0900000000000034</v>
      </c>
      <c r="AE22" s="138">
        <f t="shared" si="1"/>
        <v>7.9301345111422172E-3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3">
        <f t="shared" si="5"/>
        <v>0.10135762614425338</v>
      </c>
      <c r="I23" s="244" t="s">
        <v>269</v>
      </c>
      <c r="W23" s="133">
        <v>42515</v>
      </c>
      <c r="X23" s="10">
        <v>98.67</v>
      </c>
      <c r="Y23" s="10">
        <v>99.74</v>
      </c>
      <c r="Z23" s="10">
        <v>98.11</v>
      </c>
      <c r="AA23" s="10">
        <v>99.62</v>
      </c>
      <c r="AB23" s="95">
        <v>38168800</v>
      </c>
      <c r="AC23" s="10">
        <v>99.62</v>
      </c>
      <c r="AD23" s="2">
        <f t="shared" si="0"/>
        <v>1.6299999999999955</v>
      </c>
      <c r="AE23" s="138">
        <f t="shared" si="1"/>
        <v>1.7568947906026589E-2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3">
        <f t="shared" si="5"/>
        <v>8.1678680405076781E-2</v>
      </c>
      <c r="I24" s="243"/>
      <c r="W24" s="133">
        <v>42514</v>
      </c>
      <c r="X24" s="10">
        <v>97.22</v>
      </c>
      <c r="Y24" s="10">
        <v>98.09</v>
      </c>
      <c r="Z24" s="10">
        <v>96.84</v>
      </c>
      <c r="AA24" s="10">
        <v>97.9</v>
      </c>
      <c r="AB24" s="95">
        <v>35036800</v>
      </c>
      <c r="AC24" s="10">
        <v>97.9</v>
      </c>
      <c r="AD24" s="2">
        <f t="shared" si="0"/>
        <v>1.25</v>
      </c>
      <c r="AE24" s="138">
        <f t="shared" si="1"/>
        <v>1.5244218604168802E-2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3">
        <f t="shared" si="5"/>
        <v>5.3952459922609122E-2</v>
      </c>
      <c r="I25" s="243"/>
      <c r="W25" s="133">
        <v>42513</v>
      </c>
      <c r="X25" s="10">
        <v>95.87</v>
      </c>
      <c r="Y25" s="10">
        <v>97.19</v>
      </c>
      <c r="Z25" s="10">
        <v>95.67</v>
      </c>
      <c r="AA25" s="10">
        <v>96.43</v>
      </c>
      <c r="AB25" s="95">
        <v>37860500</v>
      </c>
      <c r="AC25" s="10">
        <v>96.43</v>
      </c>
      <c r="AD25" s="2">
        <f t="shared" si="0"/>
        <v>1.519999999999996</v>
      </c>
      <c r="AE25" s="138">
        <f t="shared" si="1"/>
        <v>1.2707414408737794E-2</v>
      </c>
    </row>
    <row r="26" spans="1:31" x14ac:dyDescent="0.25">
      <c r="B26" s="201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3">
        <f t="shared" si="5"/>
        <v>6.2441958165656883E-2</v>
      </c>
      <c r="I26" s="243"/>
      <c r="W26" s="133">
        <v>42510</v>
      </c>
      <c r="X26" s="10">
        <v>94.64</v>
      </c>
      <c r="Y26" s="10">
        <v>95.43</v>
      </c>
      <c r="Z26" s="10">
        <v>94.52</v>
      </c>
      <c r="AA26" s="10">
        <v>95.22</v>
      </c>
      <c r="AB26" s="95">
        <v>31804600</v>
      </c>
      <c r="AC26" s="10">
        <v>95.22</v>
      </c>
      <c r="AD26" s="2">
        <f t="shared" si="0"/>
        <v>0.9100000000000108</v>
      </c>
      <c r="AE26" s="138">
        <f t="shared" si="1"/>
        <v>1.0828025477706893E-2</v>
      </c>
    </row>
    <row r="27" spans="1:31" x14ac:dyDescent="0.25">
      <c r="B27" s="201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3">
        <f t="shared" si="5"/>
        <v>1.825000545101723E-2</v>
      </c>
      <c r="I27" s="243"/>
      <c r="W27" s="133">
        <v>42509</v>
      </c>
      <c r="X27" s="10">
        <v>94.64</v>
      </c>
      <c r="Y27" s="10">
        <v>94.64</v>
      </c>
      <c r="Z27" s="10">
        <v>93.57</v>
      </c>
      <c r="AA27" s="10">
        <v>94.2</v>
      </c>
      <c r="AB27" s="95">
        <v>30342700</v>
      </c>
      <c r="AC27" s="10">
        <v>94.2</v>
      </c>
      <c r="AD27" s="2">
        <f t="shared" si="0"/>
        <v>1.0700000000000074</v>
      </c>
      <c r="AE27" s="138">
        <f t="shared" si="1"/>
        <v>-3.8071065989847552E-3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42508</v>
      </c>
      <c r="X28" s="10">
        <v>94.16</v>
      </c>
      <c r="Y28" s="10">
        <v>95.21</v>
      </c>
      <c r="Z28" s="10">
        <v>93.89</v>
      </c>
      <c r="AA28" s="10">
        <v>94.56</v>
      </c>
      <c r="AB28" s="95">
        <v>41923100</v>
      </c>
      <c r="AC28" s="10">
        <v>94.56</v>
      </c>
      <c r="AD28" s="2">
        <f t="shared" si="0"/>
        <v>1.3199999999999932</v>
      </c>
      <c r="AE28" s="138">
        <f t="shared" si="1"/>
        <v>1.1445074339501593E-2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42507</v>
      </c>
      <c r="X29" s="10">
        <v>94.55</v>
      </c>
      <c r="Y29" s="10">
        <v>94.7</v>
      </c>
      <c r="Z29" s="10">
        <v>93.01</v>
      </c>
      <c r="AA29" s="10">
        <v>93.49</v>
      </c>
      <c r="AB29" s="95">
        <v>46507400</v>
      </c>
      <c r="AC29" s="10">
        <v>93.49</v>
      </c>
      <c r="AD29" s="2">
        <f t="shared" si="0"/>
        <v>1.6899999999999977</v>
      </c>
      <c r="AE29" s="138">
        <f t="shared" si="1"/>
        <v>-4.1542394546228989E-3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42506</v>
      </c>
      <c r="X30" s="10">
        <v>92.39</v>
      </c>
      <c r="Y30" s="10">
        <v>94.39</v>
      </c>
      <c r="Z30" s="10">
        <v>91.65</v>
      </c>
      <c r="AA30" s="10">
        <v>93.88</v>
      </c>
      <c r="AB30" s="95">
        <v>61140600</v>
      </c>
      <c r="AC30" s="10">
        <v>93.88</v>
      </c>
      <c r="AD30" s="2">
        <f t="shared" si="0"/>
        <v>2.7399999999999949</v>
      </c>
      <c r="AE30" s="138">
        <f t="shared" si="1"/>
        <v>3.7118868758285517E-2</v>
      </c>
    </row>
    <row r="31" spans="1:31" x14ac:dyDescent="0.25">
      <c r="W31" s="133">
        <v>42503</v>
      </c>
      <c r="X31" s="10">
        <v>90</v>
      </c>
      <c r="Y31" s="10">
        <v>91.67</v>
      </c>
      <c r="Z31" s="10">
        <v>90</v>
      </c>
      <c r="AA31" s="10">
        <v>90.52</v>
      </c>
      <c r="AB31" s="95">
        <v>44188200</v>
      </c>
      <c r="AC31" s="10">
        <v>90.52</v>
      </c>
      <c r="AD31" s="2">
        <f t="shared" si="0"/>
        <v>1.6700000000000017</v>
      </c>
      <c r="AE31" s="138">
        <f t="shared" si="1"/>
        <v>1.9924728802300784E-3</v>
      </c>
    </row>
    <row r="32" spans="1:31" x14ac:dyDescent="0.25">
      <c r="W32" s="133">
        <v>42502</v>
      </c>
      <c r="X32" s="10">
        <v>92.72</v>
      </c>
      <c r="Y32" s="10">
        <v>92.78</v>
      </c>
      <c r="Z32" s="10">
        <v>89.47</v>
      </c>
      <c r="AA32" s="10">
        <v>90.34</v>
      </c>
      <c r="AB32" s="95">
        <v>76109800</v>
      </c>
      <c r="AC32" s="10">
        <v>90.34</v>
      </c>
      <c r="AD32" s="2">
        <f t="shared" si="0"/>
        <v>3.3100000000000023</v>
      </c>
      <c r="AE32" s="138">
        <f t="shared" si="1"/>
        <v>-2.3456923575829625E-2</v>
      </c>
    </row>
    <row r="33" spans="13:31" x14ac:dyDescent="0.25">
      <c r="W33" s="133">
        <v>42501</v>
      </c>
      <c r="X33" s="10">
        <v>93.48</v>
      </c>
      <c r="Y33" s="10">
        <v>93.57</v>
      </c>
      <c r="Z33" s="10">
        <v>92.46</v>
      </c>
      <c r="AA33" s="10">
        <v>92.51</v>
      </c>
      <c r="AB33" s="95">
        <v>28539900</v>
      </c>
      <c r="AC33" s="10">
        <v>92.51</v>
      </c>
      <c r="AD33" s="2">
        <f t="shared" si="0"/>
        <v>1.1099999999999994</v>
      </c>
      <c r="AE33" s="138">
        <f t="shared" si="1"/>
        <v>-9.74095482766002E-3</v>
      </c>
    </row>
    <row r="34" spans="13:31" x14ac:dyDescent="0.25">
      <c r="W34" s="133">
        <v>42500</v>
      </c>
      <c r="X34" s="10">
        <v>93.33</v>
      </c>
      <c r="Y34" s="10">
        <v>93.57</v>
      </c>
      <c r="Z34" s="10">
        <v>92.11</v>
      </c>
      <c r="AA34" s="10">
        <v>93.42</v>
      </c>
      <c r="AB34" s="95">
        <v>33592500</v>
      </c>
      <c r="AC34" s="10">
        <v>93.42</v>
      </c>
      <c r="AD34" s="2">
        <f t="shared" si="0"/>
        <v>1.4599999999999937</v>
      </c>
      <c r="AE34" s="138">
        <f t="shared" si="1"/>
        <v>6.7895247332685482E-3</v>
      </c>
    </row>
    <row r="35" spans="13:31" x14ac:dyDescent="0.25">
      <c r="M35">
        <f>60.06*0.99</f>
        <v>59.459400000000002</v>
      </c>
      <c r="W35" s="133">
        <v>42499</v>
      </c>
      <c r="X35" s="10">
        <v>93</v>
      </c>
      <c r="Y35" s="10">
        <v>93.77</v>
      </c>
      <c r="Z35" s="10">
        <v>92.59</v>
      </c>
      <c r="AA35" s="10">
        <v>92.79</v>
      </c>
      <c r="AB35" s="95">
        <v>32855300</v>
      </c>
      <c r="AC35" s="10">
        <v>92.79</v>
      </c>
      <c r="AD35" s="2">
        <f t="shared" si="0"/>
        <v>1.1799999999999926</v>
      </c>
      <c r="AE35" s="138">
        <f t="shared" si="1"/>
        <v>7.5496117342543911E-4</v>
      </c>
    </row>
    <row r="36" spans="13:31" x14ac:dyDescent="0.25">
      <c r="W36" s="133">
        <v>42496</v>
      </c>
      <c r="X36" s="10">
        <v>93.37</v>
      </c>
      <c r="Y36" s="10">
        <v>93.45</v>
      </c>
      <c r="Z36" s="10">
        <v>91.85</v>
      </c>
      <c r="AA36" s="10">
        <v>92.72</v>
      </c>
      <c r="AB36" s="95">
        <v>43458200</v>
      </c>
      <c r="AC36" s="10">
        <v>92.72</v>
      </c>
      <c r="AD36" s="2">
        <f t="shared" si="0"/>
        <v>1.6000000000000085</v>
      </c>
      <c r="AE36" s="138">
        <f t="shared" si="1"/>
        <v>-5.5770055770055782E-3</v>
      </c>
    </row>
    <row r="37" spans="13:31" x14ac:dyDescent="0.25">
      <c r="W37" s="133">
        <v>42495</v>
      </c>
      <c r="X37" s="10">
        <v>94</v>
      </c>
      <c r="Y37" s="10">
        <v>94.07</v>
      </c>
      <c r="Z37" s="10">
        <v>92.68</v>
      </c>
      <c r="AA37" s="10">
        <v>93.24</v>
      </c>
      <c r="AB37" s="95">
        <v>35890500</v>
      </c>
      <c r="AC37" s="10">
        <v>93.24</v>
      </c>
      <c r="AD37" s="2">
        <f t="shared" si="0"/>
        <v>1.3899999999999864</v>
      </c>
      <c r="AE37" s="138" t="e">
        <f t="shared" si="1"/>
        <v>#DIV/0!</v>
      </c>
    </row>
    <row r="38" spans="13:31" x14ac:dyDescent="0.25">
      <c r="W38" s="133">
        <v>42495</v>
      </c>
      <c r="X38" s="10" t="s">
        <v>257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3:31" ht="20.25" thickBot="1" x14ac:dyDescent="0.35">
      <c r="T39" s="112" t="s">
        <v>113</v>
      </c>
      <c r="U39" s="9"/>
      <c r="W39" s="133">
        <v>42494</v>
      </c>
      <c r="X39" s="10">
        <v>95.2</v>
      </c>
      <c r="Y39" s="10">
        <v>95.9</v>
      </c>
      <c r="Z39" s="10">
        <v>93.82</v>
      </c>
      <c r="AA39" s="10">
        <v>94.19</v>
      </c>
      <c r="AB39" s="95">
        <v>41025500</v>
      </c>
      <c r="AC39" s="10">
        <v>93.62</v>
      </c>
      <c r="AD39" s="2">
        <f t="shared" si="0"/>
        <v>2.0800000000000125</v>
      </c>
      <c r="AE39" s="138">
        <f t="shared" si="1"/>
        <v>-1.0359408033826512E-2</v>
      </c>
    </row>
    <row r="40" spans="13:31" ht="15.75" thickTop="1" x14ac:dyDescent="0.25">
      <c r="T40" s="139" t="s">
        <v>98</v>
      </c>
      <c r="U40" s="393">
        <v>97.9</v>
      </c>
      <c r="W40" s="133">
        <v>42493</v>
      </c>
      <c r="X40" s="10">
        <v>94.2</v>
      </c>
      <c r="Y40" s="10">
        <v>95.74</v>
      </c>
      <c r="Z40" s="10">
        <v>93.68</v>
      </c>
      <c r="AA40" s="10">
        <v>95.18</v>
      </c>
      <c r="AB40" s="95">
        <v>56831300</v>
      </c>
      <c r="AC40" s="10">
        <v>94.6</v>
      </c>
      <c r="AD40" s="2">
        <f t="shared" si="0"/>
        <v>2.0599999999999881</v>
      </c>
      <c r="AE40" s="138">
        <f t="shared" si="1"/>
        <v>1.6439239282260765E-2</v>
      </c>
    </row>
    <row r="41" spans="13:31" x14ac:dyDescent="0.25">
      <c r="T41" s="108" t="s">
        <v>99</v>
      </c>
      <c r="U41" s="394">
        <v>98.67</v>
      </c>
      <c r="W41" s="133">
        <v>42492</v>
      </c>
      <c r="X41" s="10">
        <v>93.97</v>
      </c>
      <c r="Y41" s="10">
        <v>94.08</v>
      </c>
      <c r="Z41" s="10">
        <v>92.4</v>
      </c>
      <c r="AA41" s="10">
        <v>93.64</v>
      </c>
      <c r="AB41" s="95">
        <v>48160100</v>
      </c>
      <c r="AC41" s="10">
        <v>93.07</v>
      </c>
      <c r="AD41" s="2">
        <f t="shared" si="0"/>
        <v>1.6799999999999926</v>
      </c>
      <c r="AE41" s="138">
        <f t="shared" si="1"/>
        <v>-1.073306858430878E-3</v>
      </c>
    </row>
    <row r="42" spans="13:31" ht="20.25" thickBot="1" x14ac:dyDescent="0.35">
      <c r="O42" s="477" t="s">
        <v>78</v>
      </c>
      <c r="P42" s="477"/>
      <c r="T42" s="108" t="s">
        <v>100</v>
      </c>
      <c r="U42" s="394" t="s">
        <v>283</v>
      </c>
      <c r="W42" s="133">
        <v>42489</v>
      </c>
      <c r="X42" s="10">
        <v>93.99</v>
      </c>
      <c r="Y42" s="10">
        <v>94.72</v>
      </c>
      <c r="Z42" s="10">
        <v>92.51</v>
      </c>
      <c r="AA42" s="10">
        <v>93.74</v>
      </c>
      <c r="AB42" s="95">
        <v>68531500</v>
      </c>
      <c r="AC42" s="10">
        <v>93.17</v>
      </c>
      <c r="AD42" s="2">
        <f t="shared" si="0"/>
        <v>2.2099999999999937</v>
      </c>
      <c r="AE42" s="138">
        <f t="shared" si="1"/>
        <v>-1.1563759813282393E-2</v>
      </c>
    </row>
    <row r="43" spans="13:31" ht="15.75" thickTop="1" x14ac:dyDescent="0.25">
      <c r="O43" s="83">
        <v>1.1000000000000001</v>
      </c>
      <c r="P43" s="83">
        <f>O43*$Q$4</f>
        <v>102.74000000000001</v>
      </c>
      <c r="Q43" s="2"/>
      <c r="T43" s="108" t="s">
        <v>101</v>
      </c>
      <c r="U43" s="394" t="s">
        <v>284</v>
      </c>
      <c r="W43" s="133">
        <v>42488</v>
      </c>
      <c r="X43" s="10">
        <v>97.61</v>
      </c>
      <c r="Y43" s="10">
        <v>97.88</v>
      </c>
      <c r="Z43" s="10">
        <v>94.25</v>
      </c>
      <c r="AA43" s="10">
        <v>94.83</v>
      </c>
      <c r="AB43" s="95">
        <v>82242700</v>
      </c>
      <c r="AC43" s="10">
        <v>94.26</v>
      </c>
      <c r="AD43" s="2">
        <f t="shared" si="0"/>
        <v>3.6299999999999955</v>
      </c>
      <c r="AE43" s="138">
        <f t="shared" si="1"/>
        <v>-3.0546127738352302E-2</v>
      </c>
    </row>
    <row r="44" spans="13:31" x14ac:dyDescent="0.25">
      <c r="O44" s="83">
        <v>1.0900000000000001</v>
      </c>
      <c r="P44" s="83">
        <f t="shared" ref="P44:P63" si="6">O44*$Q$4</f>
        <v>101.80600000000001</v>
      </c>
      <c r="Q44" s="2"/>
      <c r="T44" s="108" t="s">
        <v>102</v>
      </c>
      <c r="U44" s="394">
        <v>125.42</v>
      </c>
      <c r="W44" s="133">
        <v>42487</v>
      </c>
      <c r="X44" s="10">
        <v>96</v>
      </c>
      <c r="Y44" s="10">
        <v>98.71</v>
      </c>
      <c r="Z44" s="10">
        <v>95.68</v>
      </c>
      <c r="AA44" s="10">
        <v>97.82</v>
      </c>
      <c r="AB44" s="95">
        <v>114602100</v>
      </c>
      <c r="AC44" s="10">
        <v>97.23</v>
      </c>
      <c r="AD44" s="2">
        <f t="shared" si="0"/>
        <v>3.0299999999999869</v>
      </c>
      <c r="AE44" s="138">
        <f t="shared" si="1"/>
        <v>-6.2572310065561076E-2</v>
      </c>
    </row>
    <row r="45" spans="13:31" x14ac:dyDescent="0.25">
      <c r="O45" s="83">
        <v>1.08</v>
      </c>
      <c r="P45" s="83">
        <f t="shared" si="6"/>
        <v>100.87200000000001</v>
      </c>
      <c r="Q45" s="2"/>
      <c r="T45" s="108" t="s">
        <v>103</v>
      </c>
      <c r="U45" s="394">
        <v>1.4727699999999999</v>
      </c>
      <c r="W45" s="133">
        <v>42486</v>
      </c>
      <c r="X45" s="10">
        <v>103.91</v>
      </c>
      <c r="Y45" s="10">
        <v>105.3</v>
      </c>
      <c r="Z45" s="10">
        <v>103.91</v>
      </c>
      <c r="AA45" s="10">
        <v>104.35</v>
      </c>
      <c r="AB45" s="95">
        <v>56016200</v>
      </c>
      <c r="AC45" s="10">
        <v>103.72</v>
      </c>
      <c r="AD45" s="2">
        <f t="shared" si="0"/>
        <v>1.3900000000000006</v>
      </c>
      <c r="AE45" s="138">
        <f t="shared" si="1"/>
        <v>-6.8939103791650913E-3</v>
      </c>
    </row>
    <row r="46" spans="13:31" x14ac:dyDescent="0.25">
      <c r="O46" s="83">
        <v>1.07</v>
      </c>
      <c r="P46" s="83">
        <f t="shared" si="6"/>
        <v>99.938000000000017</v>
      </c>
      <c r="Q46" s="2"/>
      <c r="T46" s="108" t="s">
        <v>123</v>
      </c>
      <c r="U46" s="394" t="s">
        <v>228</v>
      </c>
      <c r="W46" s="133">
        <v>42485</v>
      </c>
      <c r="X46" s="10">
        <v>105</v>
      </c>
      <c r="Y46" s="10">
        <v>105.65</v>
      </c>
      <c r="Z46" s="10">
        <v>104.51</v>
      </c>
      <c r="AA46" s="10">
        <v>105.08</v>
      </c>
      <c r="AB46" s="95">
        <v>28031600</v>
      </c>
      <c r="AC46" s="10">
        <v>104.44</v>
      </c>
      <c r="AD46" s="2">
        <f t="shared" si="0"/>
        <v>1.1400000000000006</v>
      </c>
      <c r="AE46" s="138">
        <f t="shared" si="1"/>
        <v>-5.712109672505794E-3</v>
      </c>
    </row>
    <row r="47" spans="13:31" x14ac:dyDescent="0.25">
      <c r="O47" s="83">
        <v>1.06</v>
      </c>
      <c r="P47" s="83">
        <f t="shared" si="6"/>
        <v>99.004000000000005</v>
      </c>
      <c r="Q47" s="2"/>
      <c r="T47" s="108"/>
      <c r="U47" s="394"/>
      <c r="W47" s="133">
        <v>42482</v>
      </c>
      <c r="X47" s="10">
        <v>105.01</v>
      </c>
      <c r="Y47" s="10">
        <v>106.48</v>
      </c>
      <c r="Z47" s="10">
        <v>104.62</v>
      </c>
      <c r="AA47" s="10">
        <v>105.68</v>
      </c>
      <c r="AB47" s="95">
        <v>33683100</v>
      </c>
      <c r="AC47" s="10">
        <v>105.04</v>
      </c>
      <c r="AD47" s="2">
        <f t="shared" si="0"/>
        <v>1.8599999999999994</v>
      </c>
      <c r="AE47" s="138">
        <f t="shared" si="1"/>
        <v>-2.7532516851798139E-3</v>
      </c>
    </row>
    <row r="48" spans="13:31" x14ac:dyDescent="0.25">
      <c r="O48" s="83">
        <v>1.05</v>
      </c>
      <c r="P48" s="83">
        <f t="shared" si="6"/>
        <v>98.070000000000007</v>
      </c>
      <c r="Q48" s="2"/>
      <c r="T48" s="108" t="s">
        <v>105</v>
      </c>
      <c r="U48" s="394" t="s">
        <v>285</v>
      </c>
      <c r="W48" s="133">
        <v>42481</v>
      </c>
      <c r="X48" s="10">
        <v>106.93</v>
      </c>
      <c r="Y48" s="10">
        <v>106.93</v>
      </c>
      <c r="Z48" s="10">
        <v>105.52</v>
      </c>
      <c r="AA48" s="10">
        <v>105.97</v>
      </c>
      <c r="AB48" s="95">
        <v>31552500</v>
      </c>
      <c r="AC48" s="10">
        <v>105.33</v>
      </c>
      <c r="AD48" s="2">
        <f t="shared" si="0"/>
        <v>1.4100000000000108</v>
      </c>
      <c r="AE48" s="138">
        <f t="shared" si="1"/>
        <v>-1.0800150262960218E-2</v>
      </c>
    </row>
    <row r="49" spans="15:31" x14ac:dyDescent="0.25">
      <c r="O49" s="83">
        <v>1.04</v>
      </c>
      <c r="P49" s="83">
        <f t="shared" si="6"/>
        <v>97.13600000000001</v>
      </c>
      <c r="Q49" s="2"/>
      <c r="T49" s="108" t="s">
        <v>106</v>
      </c>
      <c r="U49" s="394" t="s">
        <v>258</v>
      </c>
      <c r="W49" s="133">
        <v>42480</v>
      </c>
      <c r="X49" s="10">
        <v>106.64</v>
      </c>
      <c r="Y49" s="10">
        <v>108.09</v>
      </c>
      <c r="Z49" s="10">
        <v>106.06</v>
      </c>
      <c r="AA49" s="10">
        <v>107.13</v>
      </c>
      <c r="AB49" s="95">
        <v>30611000</v>
      </c>
      <c r="AC49" s="10">
        <v>106.48</v>
      </c>
      <c r="AD49" s="2">
        <f t="shared" si="0"/>
        <v>2.0300000000000011</v>
      </c>
      <c r="AE49" s="138">
        <f t="shared" si="1"/>
        <v>2.0703933747412417E-3</v>
      </c>
    </row>
    <row r="50" spans="15:31" x14ac:dyDescent="0.25">
      <c r="O50" s="83">
        <v>1.03</v>
      </c>
      <c r="P50" s="83">
        <f t="shared" si="6"/>
        <v>96.202000000000012</v>
      </c>
      <c r="Q50" s="2"/>
      <c r="T50" s="108" t="s">
        <v>107</v>
      </c>
      <c r="U50" s="395">
        <v>38642108</v>
      </c>
      <c r="W50" s="133">
        <v>42479</v>
      </c>
      <c r="X50" s="10">
        <v>107.88</v>
      </c>
      <c r="Y50" s="10">
        <v>108</v>
      </c>
      <c r="Z50" s="10">
        <v>106.23</v>
      </c>
      <c r="AA50" s="10">
        <v>106.91</v>
      </c>
      <c r="AB50" s="95">
        <v>32384900</v>
      </c>
      <c r="AC50" s="10">
        <v>106.26</v>
      </c>
      <c r="AD50" s="2">
        <f t="shared" si="0"/>
        <v>1.769999999999996</v>
      </c>
      <c r="AE50" s="138">
        <f t="shared" si="1"/>
        <v>-5.3355798932883669E-3</v>
      </c>
    </row>
    <row r="51" spans="15:31" x14ac:dyDescent="0.25">
      <c r="O51" s="83">
        <v>1.02</v>
      </c>
      <c r="P51" s="83">
        <f t="shared" si="6"/>
        <v>95.268000000000001</v>
      </c>
      <c r="Q51" s="2"/>
      <c r="T51" s="108" t="s">
        <v>110</v>
      </c>
      <c r="U51" s="395">
        <v>38862400</v>
      </c>
      <c r="W51" s="133">
        <v>42478</v>
      </c>
      <c r="X51" s="10">
        <v>108.89</v>
      </c>
      <c r="Y51" s="10">
        <v>108.95</v>
      </c>
      <c r="Z51" s="10">
        <v>106.94</v>
      </c>
      <c r="AA51" s="10">
        <v>107.48</v>
      </c>
      <c r="AB51" s="95">
        <v>60821500</v>
      </c>
      <c r="AC51" s="10">
        <v>106.83</v>
      </c>
      <c r="AD51" s="2">
        <f t="shared" si="0"/>
        <v>2.0100000000000051</v>
      </c>
      <c r="AE51" s="138">
        <f t="shared" si="1"/>
        <v>-2.1613700888359788E-2</v>
      </c>
    </row>
    <row r="52" spans="15:31" x14ac:dyDescent="0.25">
      <c r="O52" s="83">
        <v>1.01</v>
      </c>
      <c r="P52" s="83">
        <f t="shared" si="6"/>
        <v>94.334000000000003</v>
      </c>
      <c r="Q52" s="2"/>
      <c r="T52" s="108" t="s">
        <v>108</v>
      </c>
      <c r="U52" s="394" t="s">
        <v>286</v>
      </c>
      <c r="W52" s="133">
        <v>42475</v>
      </c>
      <c r="X52" s="10">
        <v>112.11</v>
      </c>
      <c r="Y52" s="10">
        <v>112.3</v>
      </c>
      <c r="Z52" s="10">
        <v>109.73</v>
      </c>
      <c r="AA52" s="10">
        <v>109.85</v>
      </c>
      <c r="AB52" s="95">
        <v>46939000</v>
      </c>
      <c r="AC52" s="10">
        <v>109.19</v>
      </c>
      <c r="AD52" s="2">
        <f t="shared" si="0"/>
        <v>2.5699999999999932</v>
      </c>
      <c r="AE52" s="138">
        <f t="shared" si="1"/>
        <v>-2.0014360078980498E-2</v>
      </c>
    </row>
    <row r="53" spans="15:31" x14ac:dyDescent="0.25">
      <c r="O53" s="83">
        <v>1</v>
      </c>
      <c r="P53" s="83">
        <f t="shared" si="6"/>
        <v>93.4</v>
      </c>
      <c r="Q53" s="2"/>
      <c r="T53" s="108" t="s">
        <v>111</v>
      </c>
      <c r="U53" s="394">
        <v>11.09</v>
      </c>
      <c r="W53" s="133">
        <v>42474</v>
      </c>
      <c r="X53" s="10">
        <v>111.62</v>
      </c>
      <c r="Y53" s="10">
        <v>112.39</v>
      </c>
      <c r="Z53" s="10">
        <v>111.33</v>
      </c>
      <c r="AA53" s="10">
        <v>112.1</v>
      </c>
      <c r="AB53" s="95">
        <v>25473900</v>
      </c>
      <c r="AC53" s="10">
        <v>111.42</v>
      </c>
      <c r="AD53" s="2">
        <f t="shared" si="0"/>
        <v>1.0600000000000023</v>
      </c>
      <c r="AE53" s="138">
        <f t="shared" si="1"/>
        <v>5.3879310344839837E-4</v>
      </c>
    </row>
    <row r="54" spans="15:31" x14ac:dyDescent="0.25">
      <c r="O54" s="83">
        <v>0.99</v>
      </c>
      <c r="P54" s="83">
        <f t="shared" si="6"/>
        <v>92.466000000000008</v>
      </c>
      <c r="Q54" s="2"/>
      <c r="T54" s="108" t="s">
        <v>112</v>
      </c>
      <c r="U54" s="394">
        <v>8.98</v>
      </c>
      <c r="W54" s="133">
        <v>42473</v>
      </c>
      <c r="X54" s="10">
        <v>110.8</v>
      </c>
      <c r="Y54" s="10">
        <v>112.34</v>
      </c>
      <c r="Z54" s="10">
        <v>110.8</v>
      </c>
      <c r="AA54" s="10">
        <v>112.04</v>
      </c>
      <c r="AB54" s="95">
        <v>33257300</v>
      </c>
      <c r="AC54" s="10">
        <v>111.36</v>
      </c>
      <c r="AD54" s="2">
        <f t="shared" si="0"/>
        <v>1.5400000000000063</v>
      </c>
      <c r="AE54" s="138">
        <f t="shared" si="1"/>
        <v>1.448483192129002E-2</v>
      </c>
    </row>
    <row r="55" spans="15:31" x14ac:dyDescent="0.25">
      <c r="O55" s="83">
        <v>0.98</v>
      </c>
      <c r="P55" s="83">
        <f t="shared" si="6"/>
        <v>91.532000000000011</v>
      </c>
      <c r="Q55" s="2"/>
      <c r="T55" s="108" t="s">
        <v>109</v>
      </c>
      <c r="U55" s="394" t="s">
        <v>271</v>
      </c>
      <c r="W55" s="133">
        <v>42472</v>
      </c>
      <c r="X55" s="10">
        <v>109.34</v>
      </c>
      <c r="Y55" s="10">
        <v>110.5</v>
      </c>
      <c r="Z55" s="10">
        <v>108.66</v>
      </c>
      <c r="AA55" s="10">
        <v>110.44</v>
      </c>
      <c r="AB55" s="95">
        <v>27232300</v>
      </c>
      <c r="AC55" s="10">
        <v>109.77</v>
      </c>
      <c r="AD55" s="2">
        <f t="shared" si="0"/>
        <v>1.8400000000000034</v>
      </c>
      <c r="AE55" s="138">
        <f t="shared" si="1"/>
        <v>1.3012181616832708E-2</v>
      </c>
    </row>
    <row r="56" spans="15:31" x14ac:dyDescent="0.25">
      <c r="O56" s="83">
        <v>0.97</v>
      </c>
      <c r="P56" s="83">
        <f t="shared" si="6"/>
        <v>90.597999999999999</v>
      </c>
      <c r="W56" s="133">
        <v>42471</v>
      </c>
      <c r="X56" s="10">
        <v>108.97</v>
      </c>
      <c r="Y56" s="10">
        <v>110.61</v>
      </c>
      <c r="Z56" s="10">
        <v>108.83</v>
      </c>
      <c r="AA56" s="10">
        <v>109.02</v>
      </c>
      <c r="AB56" s="95">
        <v>29407500</v>
      </c>
      <c r="AC56" s="10">
        <v>108.36</v>
      </c>
      <c r="AD56" s="2">
        <f t="shared" si="0"/>
        <v>1.7800000000000011</v>
      </c>
      <c r="AE56" s="138">
        <f t="shared" si="1"/>
        <v>3.3333333333334103E-3</v>
      </c>
    </row>
    <row r="57" spans="15:31" x14ac:dyDescent="0.25">
      <c r="O57" s="83">
        <v>0.96</v>
      </c>
      <c r="P57" s="83">
        <f t="shared" si="6"/>
        <v>89.664000000000001</v>
      </c>
      <c r="W57" s="133">
        <v>42468</v>
      </c>
      <c r="X57" s="10">
        <v>108.91</v>
      </c>
      <c r="Y57" s="10">
        <v>109.77</v>
      </c>
      <c r="Z57" s="10">
        <v>108.17</v>
      </c>
      <c r="AA57" s="10">
        <v>108.66</v>
      </c>
      <c r="AB57" s="95">
        <v>23581700</v>
      </c>
      <c r="AC57" s="10">
        <v>108</v>
      </c>
      <c r="AD57" s="2">
        <f t="shared" si="0"/>
        <v>1.5999999999999943</v>
      </c>
      <c r="AE57" s="138">
        <f t="shared" si="1"/>
        <v>1.1123470522802492E-3</v>
      </c>
    </row>
    <row r="58" spans="15:31" x14ac:dyDescent="0.25">
      <c r="O58" s="83">
        <v>0.95</v>
      </c>
      <c r="P58" s="83">
        <f t="shared" si="6"/>
        <v>88.73</v>
      </c>
      <c r="W58" s="133">
        <v>42467</v>
      </c>
      <c r="X58" s="10">
        <v>109.95</v>
      </c>
      <c r="Y58" s="10">
        <v>110.42</v>
      </c>
      <c r="Z58" s="10">
        <v>108.12</v>
      </c>
      <c r="AA58" s="10">
        <v>108.54</v>
      </c>
      <c r="AB58" s="95">
        <v>31801900</v>
      </c>
      <c r="AC58" s="10">
        <v>107.88</v>
      </c>
      <c r="AD58" s="2">
        <f t="shared" si="0"/>
        <v>2.2999999999999972</v>
      </c>
      <c r="AE58" s="138">
        <f t="shared" si="1"/>
        <v>-2.1851482455345073E-2</v>
      </c>
    </row>
    <row r="59" spans="15:31" x14ac:dyDescent="0.25">
      <c r="O59" s="83">
        <v>0.94</v>
      </c>
      <c r="P59" s="83">
        <f t="shared" si="6"/>
        <v>87.796000000000006</v>
      </c>
      <c r="W59" s="133">
        <v>42466</v>
      </c>
      <c r="X59" s="10">
        <v>110.23</v>
      </c>
      <c r="Y59" s="10">
        <v>110.98</v>
      </c>
      <c r="Z59" s="10">
        <v>109.2</v>
      </c>
      <c r="AA59" s="10">
        <v>110.96</v>
      </c>
      <c r="AB59" s="95">
        <v>26404100</v>
      </c>
      <c r="AC59" s="10">
        <v>110.29</v>
      </c>
      <c r="AD59" s="2">
        <f t="shared" si="0"/>
        <v>1.7800000000000011</v>
      </c>
      <c r="AE59" s="138">
        <f t="shared" si="1"/>
        <v>1.044434264773253E-2</v>
      </c>
    </row>
    <row r="60" spans="15:31" x14ac:dyDescent="0.25">
      <c r="O60" s="83">
        <v>0.93</v>
      </c>
      <c r="P60" s="83">
        <f t="shared" si="6"/>
        <v>86.862000000000009</v>
      </c>
      <c r="W60" s="133">
        <v>42465</v>
      </c>
      <c r="X60" s="10">
        <v>109.51</v>
      </c>
      <c r="Y60" s="10">
        <v>110.73</v>
      </c>
      <c r="Z60" s="10">
        <v>109.42</v>
      </c>
      <c r="AA60" s="10">
        <v>109.81</v>
      </c>
      <c r="AB60" s="95">
        <v>26578700</v>
      </c>
      <c r="AC60" s="10">
        <v>109.15</v>
      </c>
      <c r="AD60" s="2">
        <f t="shared" si="0"/>
        <v>1.3100000000000023</v>
      </c>
      <c r="AE60" s="138">
        <f t="shared" si="1"/>
        <v>-1.1770031688546845E-2</v>
      </c>
    </row>
    <row r="61" spans="15:31" x14ac:dyDescent="0.25">
      <c r="O61" s="83">
        <v>0.92</v>
      </c>
      <c r="P61" s="83">
        <f t="shared" si="6"/>
        <v>85.928000000000011</v>
      </c>
      <c r="W61" s="133">
        <v>42464</v>
      </c>
      <c r="X61" s="10">
        <v>110.42</v>
      </c>
      <c r="Y61" s="10">
        <v>112.19</v>
      </c>
      <c r="Z61" s="10">
        <v>110.27</v>
      </c>
      <c r="AA61" s="10">
        <v>111.12</v>
      </c>
      <c r="AB61" s="95">
        <v>37356200</v>
      </c>
      <c r="AC61" s="10">
        <v>110.45</v>
      </c>
      <c r="AD61" s="2">
        <f t="shared" si="0"/>
        <v>1.9200000000000017</v>
      </c>
      <c r="AE61" s="138">
        <f t="shared" si="1"/>
        <v>1.0336626417855932E-2</v>
      </c>
    </row>
    <row r="62" spans="15:31" x14ac:dyDescent="0.25">
      <c r="O62" s="83">
        <v>0.91</v>
      </c>
      <c r="P62" s="83">
        <f t="shared" si="6"/>
        <v>84.994000000000014</v>
      </c>
      <c r="W62" s="133">
        <v>42461</v>
      </c>
      <c r="X62" s="10">
        <v>108.78</v>
      </c>
      <c r="Y62" s="10">
        <v>110</v>
      </c>
      <c r="Z62" s="10">
        <v>108.2</v>
      </c>
      <c r="AA62" s="10">
        <v>109.99</v>
      </c>
      <c r="AB62" s="95">
        <v>25874000</v>
      </c>
      <c r="AC62" s="10">
        <v>109.32</v>
      </c>
      <c r="AD62" s="2">
        <f t="shared" si="0"/>
        <v>1.7999999999999972</v>
      </c>
      <c r="AE62" s="138">
        <f t="shared" si="1"/>
        <v>9.1387427305456015E-3</v>
      </c>
    </row>
    <row r="63" spans="15:31" x14ac:dyDescent="0.25">
      <c r="O63" s="83">
        <v>0.9</v>
      </c>
      <c r="P63" s="83">
        <f t="shared" si="6"/>
        <v>84.06</v>
      </c>
      <c r="W63" s="133">
        <v>42460</v>
      </c>
      <c r="X63" s="10">
        <v>109.72</v>
      </c>
      <c r="Y63" s="10">
        <v>109.9</v>
      </c>
      <c r="Z63" s="10">
        <v>108.88</v>
      </c>
      <c r="AA63" s="10">
        <v>108.99</v>
      </c>
      <c r="AB63" s="95">
        <v>25888400</v>
      </c>
      <c r="AC63" s="10">
        <v>108.33</v>
      </c>
      <c r="AD63" s="2">
        <f t="shared" si="0"/>
        <v>1.0200000000000102</v>
      </c>
      <c r="AE63" s="138">
        <f t="shared" si="1"/>
        <v>-5.2341597796143891E-3</v>
      </c>
    </row>
    <row r="64" spans="15:31" x14ac:dyDescent="0.25">
      <c r="W64" s="133">
        <v>42459</v>
      </c>
      <c r="X64" s="10">
        <v>108.65</v>
      </c>
      <c r="Y64" s="10">
        <v>110.42</v>
      </c>
      <c r="Z64" s="10">
        <v>108.6</v>
      </c>
      <c r="AA64" s="10">
        <v>109.56</v>
      </c>
      <c r="AB64" s="95">
        <v>45601100</v>
      </c>
      <c r="AC64" s="10">
        <v>108.9</v>
      </c>
      <c r="AD64" s="2">
        <f t="shared" si="0"/>
        <v>1.8200000000000074</v>
      </c>
      <c r="AE64" s="138">
        <f t="shared" si="1"/>
        <v>1.747173689619741E-2</v>
      </c>
    </row>
    <row r="65" spans="23:31" x14ac:dyDescent="0.25">
      <c r="W65" s="133">
        <v>42458</v>
      </c>
      <c r="X65" s="10">
        <v>104.89</v>
      </c>
      <c r="Y65" s="10">
        <v>107.79</v>
      </c>
      <c r="Z65" s="10">
        <v>104.88</v>
      </c>
      <c r="AA65" s="10">
        <v>107.68</v>
      </c>
      <c r="AB65" s="95">
        <v>31190100</v>
      </c>
      <c r="AC65" s="10">
        <v>107.03</v>
      </c>
      <c r="AD65" s="2">
        <f t="shared" si="0"/>
        <v>2.9100000000000108</v>
      </c>
      <c r="AE65" s="138">
        <f t="shared" si="1"/>
        <v>2.3720707795313212E-2</v>
      </c>
    </row>
    <row r="66" spans="23:31" x14ac:dyDescent="0.25">
      <c r="W66" s="133">
        <v>42457</v>
      </c>
      <c r="X66" s="10">
        <v>106</v>
      </c>
      <c r="Y66" s="10">
        <v>106.19</v>
      </c>
      <c r="Z66" s="10">
        <v>105.06</v>
      </c>
      <c r="AA66" s="10">
        <v>105.19</v>
      </c>
      <c r="AB66" s="95">
        <v>19411400</v>
      </c>
      <c r="AC66" s="10">
        <v>104.55</v>
      </c>
      <c r="AD66" s="2">
        <f t="shared" si="0"/>
        <v>1.1299999999999955</v>
      </c>
      <c r="AE66" s="138">
        <f t="shared" si="1"/>
        <v>-4.5701228220508261E-3</v>
      </c>
    </row>
    <row r="67" spans="23:31" x14ac:dyDescent="0.25">
      <c r="W67" s="133">
        <v>42453</v>
      </c>
      <c r="X67" s="10">
        <v>105.47</v>
      </c>
      <c r="Y67" s="10">
        <v>106.25</v>
      </c>
      <c r="Z67" s="10">
        <v>104.89</v>
      </c>
      <c r="AA67" s="10">
        <v>105.67</v>
      </c>
      <c r="AB67" s="95">
        <v>26133000</v>
      </c>
      <c r="AC67" s="10">
        <v>105.03</v>
      </c>
      <c r="AD67" s="2">
        <f>Y67-Z67</f>
        <v>1.3599999999999994</v>
      </c>
      <c r="AE67" s="138">
        <f>AC67/AC68-1</f>
        <v>-4.3606029007488001E-3</v>
      </c>
    </row>
    <row r="68" spans="23:31" x14ac:dyDescent="0.25">
      <c r="W68" s="133">
        <v>42452</v>
      </c>
      <c r="X68" s="10">
        <v>106.48</v>
      </c>
      <c r="Y68" s="10">
        <v>107.07</v>
      </c>
      <c r="Z68" s="10">
        <v>105.9</v>
      </c>
      <c r="AA68" s="10">
        <v>106.13</v>
      </c>
      <c r="AB68" s="95">
        <v>25703500</v>
      </c>
      <c r="AC68" s="10">
        <v>105.49</v>
      </c>
      <c r="AD68" s="2">
        <f>Y68-Z68</f>
        <v>1.1699999999999875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1" priority="33">
      <formula>N19&gt;0</formula>
    </cfRule>
    <cfRule type="expression" dxfId="55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49" priority="19">
      <formula>F21&gt;0</formula>
    </cfRule>
    <cfRule type="expression" dxfId="548" priority="20">
      <formula>F21&lt;0</formula>
    </cfRule>
  </conditionalFormatting>
  <conditionalFormatting sqref="H21:H30">
    <cfRule type="expression" dxfId="547" priority="17">
      <formula>H21&gt;0</formula>
    </cfRule>
    <cfRule type="expression" dxfId="546" priority="18">
      <formula>H21&lt;0</formula>
    </cfRule>
  </conditionalFormatting>
  <conditionalFormatting sqref="I21:I30">
    <cfRule type="expression" dxfId="545" priority="13">
      <formula>I21&gt;0</formula>
    </cfRule>
    <cfRule type="expression" dxfId="544" priority="14">
      <formula>I21&lt;0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110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8013</v>
      </c>
      <c r="W2" s="133">
        <v>42545</v>
      </c>
      <c r="X2" s="10">
        <v>14.31</v>
      </c>
      <c r="Y2" s="10">
        <v>14.94</v>
      </c>
      <c r="Z2" s="10">
        <v>14.28</v>
      </c>
      <c r="AA2" s="10">
        <v>14.59</v>
      </c>
      <c r="AB2" s="95">
        <v>33205700</v>
      </c>
      <c r="AC2" s="10">
        <v>14.59</v>
      </c>
      <c r="AE2" s="138">
        <f t="shared" ref="AE2:AE14" si="0">AC2/AC3-1</f>
        <v>-4.4531761624099553E-2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(F152-K152-M152)/Q2)</f>
        <v>17.320656308498581</v>
      </c>
      <c r="W3" s="133">
        <v>42544</v>
      </c>
      <c r="X3" s="10">
        <v>15.02</v>
      </c>
      <c r="Y3" s="10">
        <v>15.28</v>
      </c>
      <c r="Z3" s="10">
        <v>14.78</v>
      </c>
      <c r="AA3" s="10">
        <v>15.27</v>
      </c>
      <c r="AB3" s="95">
        <v>19459300</v>
      </c>
      <c r="AC3" s="10">
        <v>15.27</v>
      </c>
      <c r="AE3" s="138">
        <f t="shared" si="0"/>
        <v>3.5254237288135482E-2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14.59</v>
      </c>
      <c r="W4" s="133">
        <v>42543</v>
      </c>
      <c r="X4" s="10">
        <v>15.13</v>
      </c>
      <c r="Y4" s="10">
        <v>15.32</v>
      </c>
      <c r="Z4" s="10">
        <v>14.56</v>
      </c>
      <c r="AA4" s="10">
        <v>14.75</v>
      </c>
      <c r="AB4" s="95">
        <v>21226000</v>
      </c>
      <c r="AC4" s="10">
        <v>14.75</v>
      </c>
      <c r="AE4" s="138">
        <f t="shared" si="0"/>
        <v>-2.2531477799867417E-2</v>
      </c>
      <c r="AJ4" s="248"/>
      <c r="AL4" s="246"/>
      <c r="AO4" s="246"/>
    </row>
    <row r="5" spans="1:41" x14ac:dyDescent="0.25">
      <c r="B5" s="48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116909.67</v>
      </c>
      <c r="T5" s="67"/>
      <c r="W5" s="133">
        <v>42542</v>
      </c>
      <c r="X5" s="10">
        <v>14.74</v>
      </c>
      <c r="Y5" s="10">
        <v>15.18</v>
      </c>
      <c r="Z5" s="10">
        <v>14.2</v>
      </c>
      <c r="AA5" s="10">
        <v>15.09</v>
      </c>
      <c r="AB5" s="95">
        <v>34051100</v>
      </c>
      <c r="AC5" s="10">
        <v>15.09</v>
      </c>
      <c r="AE5" s="138">
        <f t="shared" si="0"/>
        <v>4.2127071823204298E-2</v>
      </c>
    </row>
    <row r="6" spans="1:41" x14ac:dyDescent="0.25">
      <c r="B6" s="48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138790.41899999912</v>
      </c>
      <c r="W6" s="133">
        <v>42541</v>
      </c>
      <c r="X6" s="10">
        <v>13.85</v>
      </c>
      <c r="Y6" s="10">
        <v>14.73</v>
      </c>
      <c r="Z6" s="10">
        <v>13.83</v>
      </c>
      <c r="AA6" s="10">
        <v>14.48</v>
      </c>
      <c r="AB6" s="95">
        <v>39483100</v>
      </c>
      <c r="AC6" s="10">
        <v>14.48</v>
      </c>
      <c r="AE6" s="138">
        <f t="shared" si="0"/>
        <v>0.10030395136778125</v>
      </c>
    </row>
    <row r="7" spans="1:41" ht="15.75" x14ac:dyDescent="0.25">
      <c r="B7" s="48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8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-21880.748999999065</v>
      </c>
      <c r="R7" s="371"/>
      <c r="U7" s="187"/>
      <c r="W7" s="133">
        <v>42538</v>
      </c>
      <c r="X7" s="10">
        <v>12.98</v>
      </c>
      <c r="Y7" s="10">
        <v>13.38</v>
      </c>
      <c r="Z7" s="10">
        <v>12.93</v>
      </c>
      <c r="AA7" s="10">
        <v>13.16</v>
      </c>
      <c r="AB7" s="95">
        <v>17773800</v>
      </c>
      <c r="AC7" s="10">
        <v>13.16</v>
      </c>
      <c r="AE7" s="138">
        <f t="shared" si="0"/>
        <v>3.8674033149171283E-2</v>
      </c>
    </row>
    <row r="8" spans="1:41" x14ac:dyDescent="0.25">
      <c r="B8" s="48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8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198</v>
      </c>
      <c r="P8" s="34"/>
      <c r="Q8" s="2">
        <f>K152+M152-F152+Q2*Q4</f>
        <v>-21880.748999999065</v>
      </c>
      <c r="W8" s="133">
        <v>42537</v>
      </c>
      <c r="X8" s="10">
        <v>12.9</v>
      </c>
      <c r="Y8" s="10">
        <v>12.91</v>
      </c>
      <c r="Z8" s="10">
        <v>12.22</v>
      </c>
      <c r="AA8" s="10">
        <v>12.67</v>
      </c>
      <c r="AB8" s="95">
        <v>16719200</v>
      </c>
      <c r="AC8" s="10">
        <v>12.67</v>
      </c>
      <c r="AE8" s="138">
        <f t="shared" si="0"/>
        <v>-2.9862174578866862E-2</v>
      </c>
    </row>
    <row r="9" spans="1:41" x14ac:dyDescent="0.25">
      <c r="B9" s="48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262</v>
      </c>
      <c r="Q9" s="138">
        <f>IF(Q2=0, 0, Q8/Q6)</f>
        <v>-0.15765316624628969</v>
      </c>
      <c r="W9" s="133">
        <v>42536</v>
      </c>
      <c r="X9" s="10">
        <v>13.06</v>
      </c>
      <c r="Y9" s="10">
        <v>13.49</v>
      </c>
      <c r="Z9" s="10">
        <v>12.89</v>
      </c>
      <c r="AA9" s="10">
        <v>13.06</v>
      </c>
      <c r="AB9" s="95">
        <v>13022500</v>
      </c>
      <c r="AC9" s="10">
        <v>13.06</v>
      </c>
      <c r="AE9" s="138">
        <f t="shared" si="0"/>
        <v>-1.2849584278155746E-2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8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261</v>
      </c>
      <c r="P10" s="34"/>
      <c r="Q10" s="2">
        <f>M30</f>
        <v>0</v>
      </c>
      <c r="W10" s="133">
        <v>42535</v>
      </c>
      <c r="X10" s="10">
        <v>13.26</v>
      </c>
      <c r="Y10" s="10">
        <v>13.5</v>
      </c>
      <c r="Z10" s="10">
        <v>12.84</v>
      </c>
      <c r="AA10" s="10">
        <v>13.23</v>
      </c>
      <c r="AB10" s="95">
        <v>12083100</v>
      </c>
      <c r="AC10" s="10">
        <v>13.23</v>
      </c>
      <c r="AE10" s="138">
        <f t="shared" si="0"/>
        <v>-3.7650602409637912E-3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8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42534</v>
      </c>
      <c r="X11" s="10">
        <v>13.24</v>
      </c>
      <c r="Y11" s="10">
        <v>13.71</v>
      </c>
      <c r="Z11" s="10">
        <v>13.15</v>
      </c>
      <c r="AA11" s="10">
        <v>13.28</v>
      </c>
      <c r="AB11" s="95">
        <v>17011200</v>
      </c>
      <c r="AC11" s="10">
        <v>13.28</v>
      </c>
      <c r="AE11" s="138">
        <f t="shared" si="0"/>
        <v>-1.0432190760059634E-2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8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42531</v>
      </c>
      <c r="X12" s="10">
        <v>13.97</v>
      </c>
      <c r="Y12" s="10">
        <v>13.99</v>
      </c>
      <c r="Z12" s="10">
        <v>13.4</v>
      </c>
      <c r="AA12" s="10">
        <v>13.42</v>
      </c>
      <c r="AB12" s="95">
        <v>16725400</v>
      </c>
      <c r="AC12" s="10">
        <v>13.42</v>
      </c>
      <c r="AE12" s="138">
        <f t="shared" si="0"/>
        <v>-5.8906030855539915E-2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8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42530</v>
      </c>
      <c r="X13" s="10">
        <v>14.18</v>
      </c>
      <c r="Y13" s="10">
        <v>14.47</v>
      </c>
      <c r="Z13" s="10">
        <v>14.1</v>
      </c>
      <c r="AA13" s="10">
        <v>14.26</v>
      </c>
      <c r="AB13" s="95">
        <v>14092600</v>
      </c>
      <c r="AC13" s="10">
        <v>14.26</v>
      </c>
      <c r="AE13" s="138">
        <f t="shared" si="0"/>
        <v>-1.8582243633860962E-2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8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42529</v>
      </c>
      <c r="X14" s="10">
        <v>15</v>
      </c>
      <c r="Y14" s="10">
        <v>15.15</v>
      </c>
      <c r="Z14" s="10">
        <v>14.42</v>
      </c>
      <c r="AA14" s="10">
        <v>14.53</v>
      </c>
      <c r="AB14" s="95">
        <v>20201500</v>
      </c>
      <c r="AC14" s="10">
        <v>14.53</v>
      </c>
      <c r="AE14" s="138">
        <f t="shared" si="0"/>
        <v>-6.1559507523939461E-3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8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42528</v>
      </c>
      <c r="X15" s="10">
        <v>14.15</v>
      </c>
      <c r="Y15" s="10">
        <v>14.75</v>
      </c>
      <c r="Z15" s="10">
        <v>13.97</v>
      </c>
      <c r="AA15" s="10">
        <v>14.62</v>
      </c>
      <c r="AB15" s="95">
        <v>24135700</v>
      </c>
      <c r="AC15" s="10">
        <v>14.62</v>
      </c>
      <c r="AE15" s="138">
        <f>AC15/AC16-1</f>
        <v>4.7277936962750511E-2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8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42527</v>
      </c>
      <c r="X16" s="10">
        <v>13.65</v>
      </c>
      <c r="Y16" s="10">
        <v>14</v>
      </c>
      <c r="Z16" s="10">
        <v>13.52</v>
      </c>
      <c r="AA16" s="10">
        <v>13.96</v>
      </c>
      <c r="AB16" s="95">
        <v>16283900</v>
      </c>
      <c r="AC16" s="10">
        <v>13.96</v>
      </c>
      <c r="AE16" s="138">
        <f t="shared" ref="AE16:AE67" si="4">AC16/AC17-1</f>
        <v>4.8048048048048075E-2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8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42524</v>
      </c>
      <c r="X17" s="10">
        <v>13.36</v>
      </c>
      <c r="Y17" s="10">
        <v>13.57</v>
      </c>
      <c r="Z17" s="10">
        <v>13.07</v>
      </c>
      <c r="AA17" s="10">
        <v>13.32</v>
      </c>
      <c r="AB17" s="95">
        <v>14754400</v>
      </c>
      <c r="AC17" s="10">
        <v>13.32</v>
      </c>
      <c r="AE17" s="138">
        <f t="shared" si="4"/>
        <v>-4.484304932735439E-3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42523</v>
      </c>
      <c r="X18" s="10">
        <v>13.01</v>
      </c>
      <c r="Y18" s="10">
        <v>13.47</v>
      </c>
      <c r="Z18" s="10">
        <v>12.96</v>
      </c>
      <c r="AA18" s="10">
        <v>13.38</v>
      </c>
      <c r="AB18" s="95">
        <v>13955800</v>
      </c>
      <c r="AC18" s="10">
        <v>13.38</v>
      </c>
      <c r="AE18" s="138">
        <f t="shared" si="4"/>
        <v>1.133786848072571E-2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42522</v>
      </c>
      <c r="X19" s="10">
        <v>12.88</v>
      </c>
      <c r="Y19" s="10">
        <v>13.32</v>
      </c>
      <c r="Z19" s="10">
        <v>12.68</v>
      </c>
      <c r="AA19" s="10">
        <v>13.23</v>
      </c>
      <c r="AB19" s="95">
        <v>17098100</v>
      </c>
      <c r="AC19" s="10">
        <v>13.23</v>
      </c>
      <c r="AE19" s="138">
        <f t="shared" si="4"/>
        <v>1.2241775057383331E-2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42521</v>
      </c>
      <c r="X20" s="10">
        <v>13.11</v>
      </c>
      <c r="Y20" s="10">
        <v>13.59</v>
      </c>
      <c r="Z20" s="10">
        <v>12.94</v>
      </c>
      <c r="AA20" s="10">
        <v>13.07</v>
      </c>
      <c r="AB20" s="95">
        <v>19137600</v>
      </c>
      <c r="AC20" s="10">
        <v>13.07</v>
      </c>
      <c r="AE20" s="138">
        <f t="shared" si="4"/>
        <v>1.317829457364339E-2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42517</v>
      </c>
      <c r="X21" s="10">
        <v>13.06</v>
      </c>
      <c r="Y21" s="10">
        <v>13.1</v>
      </c>
      <c r="Z21" s="10">
        <v>12.77</v>
      </c>
      <c r="AA21" s="10">
        <v>12.9</v>
      </c>
      <c r="AB21" s="95">
        <v>16005000</v>
      </c>
      <c r="AC21" s="10">
        <v>12.9</v>
      </c>
      <c r="AE21" s="138">
        <f t="shared" si="4"/>
        <v>-2.0501138952163989E-2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42516</v>
      </c>
      <c r="X22" s="10">
        <v>13.8</v>
      </c>
      <c r="Y22" s="10">
        <v>13.89</v>
      </c>
      <c r="Z22" s="10">
        <v>13.17</v>
      </c>
      <c r="AA22" s="10">
        <v>13.17</v>
      </c>
      <c r="AB22" s="95">
        <v>17171000</v>
      </c>
      <c r="AC22" s="10">
        <v>13.17</v>
      </c>
      <c r="AE22" s="138">
        <f t="shared" si="4"/>
        <v>-2.7326440177252498E-2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42515</v>
      </c>
      <c r="X23" s="10">
        <v>13.23</v>
      </c>
      <c r="Y23" s="10">
        <v>13.6</v>
      </c>
      <c r="Z23" s="10">
        <v>13.14</v>
      </c>
      <c r="AA23" s="10">
        <v>13.54</v>
      </c>
      <c r="AB23" s="95">
        <v>16999500</v>
      </c>
      <c r="AC23" s="10">
        <v>13.54</v>
      </c>
      <c r="AE23" s="138">
        <f t="shared" si="4"/>
        <v>3.9938556067588227E-2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42514</v>
      </c>
      <c r="X24" s="10">
        <v>13.24</v>
      </c>
      <c r="Y24" s="10">
        <v>13.3</v>
      </c>
      <c r="Z24" s="10">
        <v>12.9</v>
      </c>
      <c r="AA24" s="10">
        <v>13.02</v>
      </c>
      <c r="AB24" s="95">
        <v>18329300</v>
      </c>
      <c r="AC24" s="10">
        <v>13.02</v>
      </c>
      <c r="AE24" s="138">
        <f t="shared" si="4"/>
        <v>-1.2888551933282755E-2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42513</v>
      </c>
      <c r="X25" s="10">
        <v>12.87</v>
      </c>
      <c r="Y25" s="10">
        <v>13.29</v>
      </c>
      <c r="Z25" s="10">
        <v>12.83</v>
      </c>
      <c r="AA25" s="10">
        <v>13.19</v>
      </c>
      <c r="AB25" s="95">
        <v>16841300</v>
      </c>
      <c r="AC25" s="10">
        <v>13.19</v>
      </c>
      <c r="AE25" s="138">
        <f t="shared" si="4"/>
        <v>6.1022120518687828E-3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42510</v>
      </c>
      <c r="X26" s="10">
        <v>12.83</v>
      </c>
      <c r="Y26" s="10">
        <v>13.11</v>
      </c>
      <c r="Z26" s="10">
        <v>12.58</v>
      </c>
      <c r="AA26" s="10">
        <v>13.11</v>
      </c>
      <c r="AB26" s="95">
        <v>17159900</v>
      </c>
      <c r="AC26" s="10">
        <v>13.11</v>
      </c>
      <c r="AE26" s="138">
        <f t="shared" si="4"/>
        <v>2.9042386185243352E-2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42509</v>
      </c>
      <c r="X27" s="10">
        <v>12.35</v>
      </c>
      <c r="Y27" s="10">
        <v>12.88</v>
      </c>
      <c r="Z27" s="10">
        <v>12.11</v>
      </c>
      <c r="AA27" s="10">
        <v>12.74</v>
      </c>
      <c r="AB27" s="95">
        <v>17303600</v>
      </c>
      <c r="AC27" s="10">
        <v>12.74</v>
      </c>
      <c r="AE27" s="138">
        <f t="shared" si="4"/>
        <v>6.3191153238546516E-3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42508</v>
      </c>
      <c r="X28" s="10">
        <v>12.78</v>
      </c>
      <c r="Y28" s="10">
        <v>13.08</v>
      </c>
      <c r="Z28" s="10">
        <v>12.56</v>
      </c>
      <c r="AA28" s="10">
        <v>12.66</v>
      </c>
      <c r="AB28" s="95">
        <v>15051500</v>
      </c>
      <c r="AC28" s="10">
        <v>12.66</v>
      </c>
      <c r="AE28" s="138">
        <f t="shared" si="4"/>
        <v>-1.5552099533436947E-2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42507</v>
      </c>
      <c r="X29" s="10">
        <v>12.9</v>
      </c>
      <c r="Y29" s="10">
        <v>13.2</v>
      </c>
      <c r="Z29" s="10">
        <v>12.68</v>
      </c>
      <c r="AA29" s="10">
        <v>12.86</v>
      </c>
      <c r="AB29" s="95">
        <v>16167200</v>
      </c>
      <c r="AC29" s="10">
        <v>12.86</v>
      </c>
      <c r="AE29" s="138">
        <f t="shared" si="4"/>
        <v>6.259780907668322E-3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42506</v>
      </c>
      <c r="X30" s="10">
        <v>12.77</v>
      </c>
      <c r="Y30" s="10">
        <v>13.13</v>
      </c>
      <c r="Z30" s="10">
        <v>12.7</v>
      </c>
      <c r="AA30" s="10">
        <v>12.78</v>
      </c>
      <c r="AB30" s="95">
        <v>17294200</v>
      </c>
      <c r="AC30" s="10">
        <v>12.78</v>
      </c>
      <c r="AE30" s="138" t="e">
        <f t="shared" si="4"/>
        <v>#DIV/0!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42506</v>
      </c>
      <c r="X31" s="10" t="s">
        <v>160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42503</v>
      </c>
      <c r="X32" s="10">
        <v>12.24</v>
      </c>
      <c r="Y32" s="10">
        <v>12.61</v>
      </c>
      <c r="Z32" s="10">
        <v>12.18</v>
      </c>
      <c r="AA32" s="10">
        <v>12.3</v>
      </c>
      <c r="AB32" s="95">
        <v>15099200</v>
      </c>
      <c r="AC32" s="10">
        <v>12.25</v>
      </c>
      <c r="AE32" s="138">
        <f t="shared" si="4"/>
        <v>-2.4429967426710109E-3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42502</v>
      </c>
      <c r="X33" s="10">
        <v>12.73</v>
      </c>
      <c r="Y33" s="10">
        <v>13.14</v>
      </c>
      <c r="Z33" s="10">
        <v>12.16</v>
      </c>
      <c r="AA33" s="10">
        <v>12.33</v>
      </c>
      <c r="AB33" s="95">
        <v>25073700</v>
      </c>
      <c r="AC33" s="10">
        <v>12.28</v>
      </c>
      <c r="AE33" s="138">
        <f t="shared" si="4"/>
        <v>-1.0475423045930743E-2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42501</v>
      </c>
      <c r="X34" s="10">
        <v>11.91</v>
      </c>
      <c r="Y34" s="10">
        <v>12.83</v>
      </c>
      <c r="Z34" s="10">
        <v>11.58</v>
      </c>
      <c r="AA34" s="10">
        <v>12.46</v>
      </c>
      <c r="AB34" s="95">
        <v>22812100</v>
      </c>
      <c r="AC34" s="10">
        <v>12.41</v>
      </c>
      <c r="AE34" s="138">
        <f t="shared" si="4"/>
        <v>4.3734230445752642E-2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42500</v>
      </c>
      <c r="X35" s="10">
        <v>11.54</v>
      </c>
      <c r="Y35" s="10">
        <v>11.95</v>
      </c>
      <c r="Z35" s="10">
        <v>11.46</v>
      </c>
      <c r="AA35" s="10">
        <v>11.94</v>
      </c>
      <c r="AB35" s="95">
        <v>17102300</v>
      </c>
      <c r="AC35" s="10">
        <v>11.89</v>
      </c>
      <c r="AE35" s="138">
        <f t="shared" si="4"/>
        <v>4.3898156277436318E-2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42499</v>
      </c>
      <c r="X36" s="10">
        <v>11.89</v>
      </c>
      <c r="Y36" s="10">
        <v>11.96</v>
      </c>
      <c r="Z36" s="10">
        <v>11.28</v>
      </c>
      <c r="AA36" s="10">
        <v>11.44</v>
      </c>
      <c r="AB36" s="95">
        <v>21257600</v>
      </c>
      <c r="AC36" s="10">
        <v>11.39</v>
      </c>
      <c r="AE36" s="138">
        <f t="shared" si="4"/>
        <v>-4.9248747913188673E-2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42496</v>
      </c>
      <c r="X37" s="10">
        <v>11.87</v>
      </c>
      <c r="Y37" s="10">
        <v>12.54</v>
      </c>
      <c r="Z37" s="10">
        <v>11.78</v>
      </c>
      <c r="AA37" s="10">
        <v>12.03</v>
      </c>
      <c r="AB37" s="95">
        <v>21632800</v>
      </c>
      <c r="AC37" s="10">
        <v>11.98</v>
      </c>
      <c r="AE37" s="138">
        <f t="shared" si="4"/>
        <v>-3.3277870216305017E-3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42495</v>
      </c>
      <c r="X38" s="10">
        <v>12.75</v>
      </c>
      <c r="Y38" s="10">
        <v>12.81</v>
      </c>
      <c r="Z38" s="10">
        <v>11.89</v>
      </c>
      <c r="AA38" s="10">
        <v>12.07</v>
      </c>
      <c r="AB38" s="95">
        <v>26903700</v>
      </c>
      <c r="AC38" s="10">
        <v>12.02</v>
      </c>
      <c r="AE38" s="138">
        <f t="shared" si="4"/>
        <v>-8.2508250825081841E-3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42494</v>
      </c>
      <c r="X39" s="10">
        <v>12.85</v>
      </c>
      <c r="Y39" s="10">
        <v>13.08</v>
      </c>
      <c r="Z39" s="10">
        <v>12.09</v>
      </c>
      <c r="AA39" s="10">
        <v>12.17</v>
      </c>
      <c r="AB39" s="95">
        <v>25287700</v>
      </c>
      <c r="AC39" s="10">
        <v>12.12</v>
      </c>
      <c r="AE39" s="138">
        <f t="shared" si="4"/>
        <v>-4.8665620094191619E-2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42493</v>
      </c>
      <c r="X40" s="10">
        <v>13.14</v>
      </c>
      <c r="Y40" s="10">
        <v>13.39</v>
      </c>
      <c r="Z40" s="10">
        <v>12.51</v>
      </c>
      <c r="AA40" s="10">
        <v>12.79</v>
      </c>
      <c r="AB40" s="95">
        <v>25388300</v>
      </c>
      <c r="AC40" s="10">
        <v>12.74</v>
      </c>
      <c r="AE40" s="138">
        <f t="shared" si="4"/>
        <v>-5.5596738324684924E-2</v>
      </c>
    </row>
    <row r="41" spans="2:31" ht="20.25" thickBot="1" x14ac:dyDescent="0.35">
      <c r="B41" s="480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7" t="s">
        <v>78</v>
      </c>
      <c r="P41" s="477"/>
      <c r="W41" s="133">
        <v>42492</v>
      </c>
      <c r="X41" s="10">
        <v>14.02</v>
      </c>
      <c r="Y41" s="10">
        <v>14.08</v>
      </c>
      <c r="Z41" s="10">
        <v>13.12</v>
      </c>
      <c r="AA41" s="10">
        <v>13.55</v>
      </c>
      <c r="AB41" s="95">
        <v>26223900</v>
      </c>
      <c r="AC41" s="10">
        <v>13.49</v>
      </c>
      <c r="AE41" s="138">
        <f t="shared" si="4"/>
        <v>-3.8488952245188779E-2</v>
      </c>
    </row>
    <row r="42" spans="2:31" ht="21" thickTop="1" thickBot="1" x14ac:dyDescent="0.35">
      <c r="B42" s="480"/>
      <c r="C42" s="4">
        <v>340</v>
      </c>
      <c r="D42" s="254">
        <v>17.8</v>
      </c>
      <c r="E42" s="3">
        <v>0</v>
      </c>
      <c r="F42" s="3">
        <f t="shared" si="1"/>
        <v>6052</v>
      </c>
      <c r="G42" s="478" t="s">
        <v>199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17.799800000000001</v>
      </c>
      <c r="T42" s="134" t="s">
        <v>92</v>
      </c>
      <c r="W42" s="133">
        <v>42489</v>
      </c>
      <c r="X42" s="10">
        <v>14.54</v>
      </c>
      <c r="Y42" s="10">
        <v>14.88</v>
      </c>
      <c r="Z42" s="10">
        <v>13.72</v>
      </c>
      <c r="AA42" s="10">
        <v>14.09</v>
      </c>
      <c r="AB42" s="95">
        <v>27966600</v>
      </c>
      <c r="AC42" s="10">
        <v>14.03</v>
      </c>
      <c r="AE42" s="138">
        <f t="shared" si="4"/>
        <v>-1.8194541637508777E-2</v>
      </c>
    </row>
    <row r="43" spans="2:31" ht="15.75" thickTop="1" x14ac:dyDescent="0.25">
      <c r="B43" s="1">
        <v>42312</v>
      </c>
      <c r="C43" s="45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17.6539</v>
      </c>
      <c r="T43" s="135" t="s">
        <v>98</v>
      </c>
      <c r="U43" s="129">
        <v>13.02</v>
      </c>
      <c r="W43" s="133">
        <v>42488</v>
      </c>
      <c r="X43" s="10">
        <v>14.79</v>
      </c>
      <c r="Y43" s="10">
        <v>15.07</v>
      </c>
      <c r="Z43" s="10">
        <v>14.33</v>
      </c>
      <c r="AA43" s="10">
        <v>14.35</v>
      </c>
      <c r="AB43" s="95">
        <v>21467700</v>
      </c>
      <c r="AC43" s="10">
        <v>14.29</v>
      </c>
      <c r="AE43" s="138">
        <f t="shared" si="4"/>
        <v>-3.3152909336941816E-2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17.507999999999999</v>
      </c>
      <c r="T44" s="136" t="s">
        <v>99</v>
      </c>
      <c r="U44" s="130">
        <v>13.23</v>
      </c>
      <c r="W44" s="133">
        <v>42487</v>
      </c>
      <c r="X44" s="10">
        <v>14.7</v>
      </c>
      <c r="Y44" s="10">
        <v>15.15</v>
      </c>
      <c r="Z44" s="10">
        <v>14.46</v>
      </c>
      <c r="AA44" s="10">
        <v>14.84</v>
      </c>
      <c r="AB44" s="95">
        <v>29916300</v>
      </c>
      <c r="AC44" s="10">
        <v>14.78</v>
      </c>
      <c r="AE44" s="138">
        <f t="shared" si="4"/>
        <v>2.7816411682892728E-2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17.362099999999998</v>
      </c>
      <c r="T45" s="136" t="s">
        <v>100</v>
      </c>
      <c r="U45" s="130" t="s">
        <v>272</v>
      </c>
      <c r="W45" s="133">
        <v>42486</v>
      </c>
      <c r="X45" s="10">
        <v>14.09</v>
      </c>
      <c r="Y45" s="10">
        <v>14.54</v>
      </c>
      <c r="Z45" s="10">
        <v>13.88</v>
      </c>
      <c r="AA45" s="10">
        <v>14.44</v>
      </c>
      <c r="AB45" s="95">
        <v>24287400</v>
      </c>
      <c r="AC45" s="10">
        <v>14.38</v>
      </c>
      <c r="AE45" s="138">
        <f t="shared" si="4"/>
        <v>4.42992011619463E-2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17.216200000000001</v>
      </c>
      <c r="T46" s="136" t="s">
        <v>101</v>
      </c>
      <c r="U46" s="130" t="s">
        <v>273</v>
      </c>
      <c r="W46" s="133">
        <v>42485</v>
      </c>
      <c r="X46" s="10">
        <v>14.25</v>
      </c>
      <c r="Y46" s="10">
        <v>14.29</v>
      </c>
      <c r="Z46" s="10">
        <v>13.71</v>
      </c>
      <c r="AA46" s="10">
        <v>13.83</v>
      </c>
      <c r="AB46" s="95">
        <v>21634000</v>
      </c>
      <c r="AC46" s="10">
        <v>13.77</v>
      </c>
      <c r="AE46" s="138">
        <f t="shared" si="4"/>
        <v>-3.5714285714285698E-2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17.0703</v>
      </c>
      <c r="T47" s="136" t="s">
        <v>102</v>
      </c>
      <c r="U47" s="130">
        <v>14.88</v>
      </c>
      <c r="W47" s="133">
        <v>42482</v>
      </c>
      <c r="X47" s="10">
        <v>13.97</v>
      </c>
      <c r="Y47" s="10">
        <v>14.4</v>
      </c>
      <c r="Z47" s="10">
        <v>13.95</v>
      </c>
      <c r="AA47" s="10">
        <v>14.34</v>
      </c>
      <c r="AB47" s="95">
        <v>26857200</v>
      </c>
      <c r="AC47" s="10">
        <v>14.28</v>
      </c>
      <c r="AE47" s="138">
        <f t="shared" si="4"/>
        <v>3.4782608695651973E-2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16.924399999999999</v>
      </c>
      <c r="T48" s="136" t="s">
        <v>103</v>
      </c>
      <c r="U48" s="130">
        <v>2.3886599999999998</v>
      </c>
      <c r="W48" s="133">
        <v>42481</v>
      </c>
      <c r="X48" s="10">
        <v>14.18</v>
      </c>
      <c r="Y48" s="10">
        <v>14.25</v>
      </c>
      <c r="Z48" s="10">
        <v>13.77</v>
      </c>
      <c r="AA48" s="10">
        <v>13.86</v>
      </c>
      <c r="AB48" s="95">
        <v>23557000</v>
      </c>
      <c r="AC48" s="10">
        <v>13.8</v>
      </c>
      <c r="AE48" s="138">
        <f t="shared" si="4"/>
        <v>-1.4285714285714235E-2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16.778499999999998</v>
      </c>
      <c r="T49" s="136" t="s">
        <v>123</v>
      </c>
      <c r="U49" s="130" t="s">
        <v>250</v>
      </c>
      <c r="W49" s="133">
        <v>42480</v>
      </c>
      <c r="X49" s="10">
        <v>13.89</v>
      </c>
      <c r="Y49" s="10">
        <v>14.35</v>
      </c>
      <c r="Z49" s="10">
        <v>13.51</v>
      </c>
      <c r="AA49" s="10">
        <v>14.06</v>
      </c>
      <c r="AB49" s="95">
        <v>26467000</v>
      </c>
      <c r="AC49" s="10">
        <v>14</v>
      </c>
      <c r="AE49" s="138">
        <f t="shared" si="4"/>
        <v>7.9193664506838068E-3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16.6326</v>
      </c>
      <c r="T50" s="136"/>
      <c r="U50" s="130"/>
      <c r="W50" s="133">
        <v>42479</v>
      </c>
      <c r="X50" s="10">
        <v>13.54</v>
      </c>
      <c r="Y50" s="10">
        <v>14.17</v>
      </c>
      <c r="Z50" s="10">
        <v>13.45</v>
      </c>
      <c r="AA50" s="10">
        <v>13.95</v>
      </c>
      <c r="AB50" s="95">
        <v>27614400</v>
      </c>
      <c r="AC50" s="10">
        <v>13.89</v>
      </c>
      <c r="AE50" s="138">
        <f t="shared" si="4"/>
        <v>4.3576258452291405E-2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16.486699999999999</v>
      </c>
      <c r="T51" s="136" t="s">
        <v>105</v>
      </c>
      <c r="U51" s="130" t="s">
        <v>274</v>
      </c>
      <c r="W51" s="133">
        <v>42478</v>
      </c>
      <c r="X51" s="10">
        <v>12.29</v>
      </c>
      <c r="Y51" s="10">
        <v>13.54</v>
      </c>
      <c r="Z51" s="10">
        <v>12.28</v>
      </c>
      <c r="AA51" s="10">
        <v>13.36</v>
      </c>
      <c r="AB51" s="95">
        <v>23999600</v>
      </c>
      <c r="AC51" s="10">
        <v>13.31</v>
      </c>
      <c r="AE51" s="138">
        <f t="shared" si="4"/>
        <v>2.7006172839506126E-2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16.340800000000002</v>
      </c>
      <c r="T52" s="136" t="s">
        <v>106</v>
      </c>
      <c r="U52" s="130" t="s">
        <v>275</v>
      </c>
      <c r="W52" s="133">
        <v>42475</v>
      </c>
      <c r="X52" s="10">
        <v>12.92</v>
      </c>
      <c r="Y52" s="10">
        <v>13.22</v>
      </c>
      <c r="Z52" s="10">
        <v>12.74</v>
      </c>
      <c r="AA52" s="10">
        <v>13.01</v>
      </c>
      <c r="AB52" s="95">
        <v>19535500</v>
      </c>
      <c r="AC52" s="10">
        <v>12.96</v>
      </c>
      <c r="AE52" s="138">
        <f t="shared" si="4"/>
        <v>-7.6569678407349961E-3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81" t="s">
        <v>201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16.194900000000001</v>
      </c>
      <c r="T53" s="136" t="s">
        <v>107</v>
      </c>
      <c r="U53" s="131">
        <v>16999922</v>
      </c>
      <c r="W53" s="133">
        <v>42474</v>
      </c>
      <c r="X53" s="10">
        <v>13.02</v>
      </c>
      <c r="Y53" s="10">
        <v>13.23</v>
      </c>
      <c r="Z53" s="10">
        <v>12.72</v>
      </c>
      <c r="AA53" s="10">
        <v>13.11</v>
      </c>
      <c r="AB53" s="95">
        <v>21211600</v>
      </c>
      <c r="AC53" s="10">
        <v>13.06</v>
      </c>
      <c r="AE53" s="138">
        <f t="shared" si="4"/>
        <v>1.4763014763014892E-2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8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16.048999999999999</v>
      </c>
      <c r="T54" s="136" t="s">
        <v>110</v>
      </c>
      <c r="U54" s="131">
        <v>32437100</v>
      </c>
      <c r="W54" s="133">
        <v>42473</v>
      </c>
      <c r="X54" s="10">
        <v>12.97</v>
      </c>
      <c r="Y54" s="10">
        <v>13.3</v>
      </c>
      <c r="Z54" s="10">
        <v>12.51</v>
      </c>
      <c r="AA54" s="10">
        <v>12.92</v>
      </c>
      <c r="AB54" s="95">
        <v>30817500</v>
      </c>
      <c r="AC54" s="10">
        <v>12.87</v>
      </c>
      <c r="AE54" s="138">
        <f t="shared" si="4"/>
        <v>-1.5302218821729219E-2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8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15.9031</v>
      </c>
      <c r="T55" s="136" t="s">
        <v>108</v>
      </c>
      <c r="U55" s="130" t="s">
        <v>276</v>
      </c>
      <c r="W55" s="133">
        <v>42472</v>
      </c>
      <c r="X55" s="10">
        <v>12.03</v>
      </c>
      <c r="Y55" s="10">
        <v>13.39</v>
      </c>
      <c r="Z55" s="10">
        <v>11.87</v>
      </c>
      <c r="AA55" s="10">
        <v>13.12</v>
      </c>
      <c r="AB55" s="95">
        <v>43935700</v>
      </c>
      <c r="AC55" s="10">
        <v>13.07</v>
      </c>
      <c r="AE55" s="138">
        <f t="shared" si="4"/>
        <v>0.12478485370051651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15.757200000000001</v>
      </c>
      <c r="T56" s="136" t="s">
        <v>111</v>
      </c>
      <c r="U56" s="130" t="s">
        <v>130</v>
      </c>
      <c r="W56" s="133">
        <v>42471</v>
      </c>
      <c r="X56" s="10">
        <v>11.92</v>
      </c>
      <c r="Y56" s="10">
        <v>12.16</v>
      </c>
      <c r="Z56" s="10">
        <v>11.62</v>
      </c>
      <c r="AA56" s="10">
        <v>11.67</v>
      </c>
      <c r="AB56" s="95">
        <v>24378100</v>
      </c>
      <c r="AC56" s="10">
        <v>11.62</v>
      </c>
      <c r="AE56" s="138">
        <f t="shared" si="4"/>
        <v>-9.377664109121997E-3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15.6113</v>
      </c>
      <c r="T57" s="136" t="s">
        <v>112</v>
      </c>
      <c r="U57" s="130">
        <v>-3.39</v>
      </c>
      <c r="W57" s="133">
        <v>42468</v>
      </c>
      <c r="X57" s="10">
        <v>11.66</v>
      </c>
      <c r="Y57" s="10">
        <v>11.78</v>
      </c>
      <c r="Z57" s="10">
        <v>11.41</v>
      </c>
      <c r="AA57" s="10">
        <v>11.78</v>
      </c>
      <c r="AB57" s="95">
        <v>24392700</v>
      </c>
      <c r="AC57" s="10">
        <v>11.73</v>
      </c>
      <c r="AE57" s="138">
        <f t="shared" si="4"/>
        <v>5.0134288272157601E-2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15.465400000000001</v>
      </c>
      <c r="T58" s="136" t="s">
        <v>109</v>
      </c>
      <c r="U58" s="130" t="s">
        <v>270</v>
      </c>
      <c r="W58" s="133">
        <v>42467</v>
      </c>
      <c r="X58" s="10">
        <v>10.88</v>
      </c>
      <c r="Y58" s="10">
        <v>11.29</v>
      </c>
      <c r="Z58" s="10">
        <v>10.78</v>
      </c>
      <c r="AA58" s="10">
        <v>11.22</v>
      </c>
      <c r="AB58" s="95">
        <v>23358500</v>
      </c>
      <c r="AC58" s="10">
        <v>11.17</v>
      </c>
      <c r="AE58" s="138">
        <f t="shared" si="4"/>
        <v>1.7304189435336959E-2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15.3195</v>
      </c>
      <c r="W59" s="133">
        <v>42466</v>
      </c>
      <c r="X59" s="10">
        <v>10.81</v>
      </c>
      <c r="Y59" s="10">
        <v>11.26</v>
      </c>
      <c r="Z59" s="10">
        <v>10.68</v>
      </c>
      <c r="AA59" s="10">
        <v>11.02</v>
      </c>
      <c r="AB59" s="95">
        <v>26238600</v>
      </c>
      <c r="AC59" s="10">
        <v>10.98</v>
      </c>
      <c r="AE59" s="138">
        <f t="shared" si="4"/>
        <v>3.6827195467422191E-2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15.1736</v>
      </c>
      <c r="W60" s="133">
        <v>42465</v>
      </c>
      <c r="X60" s="10">
        <v>10.4</v>
      </c>
      <c r="Y60" s="10">
        <v>10.87</v>
      </c>
      <c r="Z60" s="10">
        <v>10.32</v>
      </c>
      <c r="AA60" s="10">
        <v>10.63</v>
      </c>
      <c r="AB60" s="95">
        <v>21366000</v>
      </c>
      <c r="AC60" s="10">
        <v>10.59</v>
      </c>
      <c r="AE60" s="138">
        <f t="shared" si="4"/>
        <v>9.5328884652048362E-3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15.027699999999999</v>
      </c>
      <c r="W61" s="133">
        <v>42464</v>
      </c>
      <c r="X61" s="10">
        <v>10.52</v>
      </c>
      <c r="Y61" s="10">
        <v>11</v>
      </c>
      <c r="Z61" s="10">
        <v>10.41</v>
      </c>
      <c r="AA61" s="10">
        <v>10.53</v>
      </c>
      <c r="AB61" s="95">
        <v>21890200</v>
      </c>
      <c r="AC61" s="10">
        <v>10.49</v>
      </c>
      <c r="AE61" s="138">
        <f t="shared" si="4"/>
        <v>-2.8517110266158552E-3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8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14.8818</v>
      </c>
      <c r="W62" s="133">
        <v>42461</v>
      </c>
      <c r="X62" s="10">
        <v>10.75</v>
      </c>
      <c r="Y62" s="10">
        <v>10.79</v>
      </c>
      <c r="Z62" s="10">
        <v>10.39</v>
      </c>
      <c r="AA62" s="10">
        <v>10.56</v>
      </c>
      <c r="AB62" s="95">
        <v>29055400</v>
      </c>
      <c r="AC62" s="10">
        <v>10.52</v>
      </c>
      <c r="AE62" s="138">
        <f t="shared" si="4"/>
        <v>-5.1397655545536547E-2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8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14.735899999999999</v>
      </c>
      <c r="W63" s="133">
        <v>42460</v>
      </c>
      <c r="X63" s="10">
        <v>10.52</v>
      </c>
      <c r="Y63" s="10">
        <v>11.24</v>
      </c>
      <c r="Z63" s="10">
        <v>10.42</v>
      </c>
      <c r="AA63" s="10">
        <v>11.14</v>
      </c>
      <c r="AB63" s="95">
        <v>40209700</v>
      </c>
      <c r="AC63" s="10">
        <v>11.09</v>
      </c>
      <c r="AE63" s="138">
        <f t="shared" si="4"/>
        <v>5.7197330791229684E-2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14.59</v>
      </c>
      <c r="W64" s="133">
        <v>42459</v>
      </c>
      <c r="X64" s="10">
        <v>10.73</v>
      </c>
      <c r="Y64" s="10">
        <v>10.8</v>
      </c>
      <c r="Z64" s="10">
        <v>10.24</v>
      </c>
      <c r="AA64" s="10">
        <v>10.53</v>
      </c>
      <c r="AB64" s="95">
        <v>22290300</v>
      </c>
      <c r="AC64" s="10">
        <v>10.49</v>
      </c>
      <c r="AE64" s="138">
        <f t="shared" si="4"/>
        <v>1.254826254826269E-2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14.444100000000001</v>
      </c>
      <c r="W65" s="133">
        <v>42458</v>
      </c>
      <c r="X65" s="10">
        <v>9.92</v>
      </c>
      <c r="Y65" s="10">
        <v>10.47</v>
      </c>
      <c r="Z65" s="10">
        <v>9.77</v>
      </c>
      <c r="AA65" s="10">
        <v>10.4</v>
      </c>
      <c r="AB65" s="95">
        <v>23919700</v>
      </c>
      <c r="AC65" s="10">
        <v>10.36</v>
      </c>
      <c r="AE65" s="138">
        <f t="shared" si="4"/>
        <v>2.3715415019762931E-2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14.2982</v>
      </c>
      <c r="W66" s="133">
        <v>42457</v>
      </c>
      <c r="X66" s="10">
        <v>10.33</v>
      </c>
      <c r="Y66" s="10">
        <v>10.44</v>
      </c>
      <c r="Z66" s="10">
        <v>9.81</v>
      </c>
      <c r="AA66" s="10">
        <v>10.16</v>
      </c>
      <c r="AB66" s="95">
        <v>22606300</v>
      </c>
      <c r="AC66" s="10">
        <v>10.119999999999999</v>
      </c>
      <c r="AE66" s="138">
        <f t="shared" si="4"/>
        <v>-1.2682926829268415E-2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14.1523</v>
      </c>
      <c r="W67" s="133">
        <v>42453</v>
      </c>
      <c r="X67" s="10">
        <v>9.77</v>
      </c>
      <c r="Y67" s="10">
        <v>10.45</v>
      </c>
      <c r="Z67" s="10">
        <v>9.65</v>
      </c>
      <c r="AA67" s="10">
        <v>10.29</v>
      </c>
      <c r="AB67" s="95">
        <v>28978700</v>
      </c>
      <c r="AC67" s="10">
        <v>10.25</v>
      </c>
      <c r="AE67" s="138">
        <f t="shared" si="4"/>
        <v>9.8522167487684609E-3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14.006399999999999</v>
      </c>
      <c r="W68" s="133">
        <v>42452</v>
      </c>
      <c r="X68" s="10">
        <v>11.31</v>
      </c>
      <c r="Y68" s="10">
        <v>11.31</v>
      </c>
      <c r="Z68" s="10">
        <v>10.119999999999999</v>
      </c>
      <c r="AA68" s="10">
        <v>10.19</v>
      </c>
      <c r="AB68" s="95">
        <v>31271300</v>
      </c>
      <c r="AC68" s="10">
        <v>10.15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13.8605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13.714599999999999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13.5687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13.422800000000001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8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13.276899999999999</v>
      </c>
    </row>
    <row r="74" spans="1:31" ht="15" customHeight="1" x14ac:dyDescent="0.25">
      <c r="B74" s="478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8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13.131</v>
      </c>
    </row>
    <row r="75" spans="1:31" x14ac:dyDescent="0.25">
      <c r="B75" s="478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8" si="11">H75*I75-J75</f>
        <v>6574.86</v>
      </c>
      <c r="O75" s="83">
        <v>0.89</v>
      </c>
      <c r="P75" s="83">
        <f>O75*$Q$4</f>
        <v>12.985099999999999</v>
      </c>
    </row>
    <row r="76" spans="1:31" x14ac:dyDescent="0.25">
      <c r="B76" s="478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12.8392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12.693300000000001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12.5474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12.4015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8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3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8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80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8" t="s">
        <v>212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7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7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7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7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84" t="s">
        <v>322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84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8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1">
        <v>42544</v>
      </c>
      <c r="H108" s="82">
        <v>500</v>
      </c>
      <c r="I108" s="79">
        <v>15.24</v>
      </c>
      <c r="J108" s="44">
        <v>0.17</v>
      </c>
      <c r="K108" s="44">
        <f t="shared" si="11"/>
        <v>7619.83</v>
      </c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188"/>
      <c r="I109" s="254"/>
      <c r="J109" s="3"/>
      <c r="K109" s="3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9" t="s">
        <v>230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4" si="12">C115*D115+E115</f>
        <v>13920</v>
      </c>
    </row>
    <row r="116" spans="1:7" x14ac:dyDescent="0.25">
      <c r="A116" s="47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6" t="s">
        <v>247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9" t="s">
        <v>256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7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7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7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7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7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7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7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7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7" x14ac:dyDescent="0.25">
      <c r="A137" s="485" t="s">
        <v>314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7" x14ac:dyDescent="0.25">
      <c r="A138" s="485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7" x14ac:dyDescent="0.25">
      <c r="A139" s="485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7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7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7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</row>
    <row r="143" spans="1:7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</row>
    <row r="144" spans="1:7" x14ac:dyDescent="0.25">
      <c r="B144" s="1">
        <v>42545</v>
      </c>
      <c r="C144" s="4">
        <v>335</v>
      </c>
      <c r="D144" s="254">
        <v>14.08</v>
      </c>
      <c r="E144" s="3">
        <v>0</v>
      </c>
      <c r="F144" s="3">
        <f t="shared" si="12"/>
        <v>4716.8</v>
      </c>
    </row>
    <row r="145" spans="1:13" x14ac:dyDescent="0.25">
      <c r="C145" s="4"/>
      <c r="D145" s="254"/>
      <c r="E145" s="3"/>
      <c r="F145" s="3"/>
    </row>
    <row r="152" spans="1:13" x14ac:dyDescent="0.25">
      <c r="A152" s="32" t="s">
        <v>81</v>
      </c>
      <c r="B152" s="14"/>
      <c r="C152" s="73">
        <f>SUM(C2:C151)</f>
        <v>97671</v>
      </c>
      <c r="D152" s="18"/>
      <c r="E152" s="18"/>
      <c r="F152" s="18">
        <f>SUM(F2:F151)</f>
        <v>1347516.7690000001</v>
      </c>
      <c r="G152" s="14"/>
      <c r="H152" s="73">
        <f>SUM(H2:H151)</f>
        <v>89658</v>
      </c>
      <c r="I152" s="81"/>
      <c r="J152" s="18"/>
      <c r="K152" s="18">
        <f>SUM(K2:K151)</f>
        <v>1206908.050000001</v>
      </c>
      <c r="L152" s="14"/>
      <c r="M152" s="18">
        <f>SUM(M2:M12)</f>
        <v>1818.3000000000002</v>
      </c>
    </row>
    <row r="153" spans="1:13" ht="15.75" thickBot="1" x14ac:dyDescent="0.3">
      <c r="A153" s="380" t="s">
        <v>213</v>
      </c>
      <c r="B153" s="381"/>
      <c r="C153" s="382">
        <f>SumByColor($A$153, C2:C151)</f>
        <v>88558</v>
      </c>
      <c r="D153" s="382"/>
      <c r="E153" s="382"/>
      <c r="F153" s="383">
        <f>SumByColor($A$153, F2:F151)</f>
        <v>1190098</v>
      </c>
      <c r="G153" s="382"/>
      <c r="H153" s="382">
        <f>SumByColor($A$153, H2:H151)</f>
        <v>88558</v>
      </c>
      <c r="I153" s="382"/>
      <c r="J153" s="382"/>
      <c r="K153" s="383">
        <f>SumByColor($A$153, K2:K151)</f>
        <v>1191351</v>
      </c>
      <c r="L153" s="382"/>
      <c r="M153" s="383">
        <f>SumByColor($A$153, M2:M151)</f>
        <v>1818</v>
      </c>
    </row>
    <row r="155" spans="1:13" x14ac:dyDescent="0.25">
      <c r="B155" s="199" t="s">
        <v>114</v>
      </c>
      <c r="C155" s="199" t="s">
        <v>150</v>
      </c>
      <c r="D155" s="209" t="s">
        <v>149</v>
      </c>
      <c r="E155" s="202" t="s">
        <v>151</v>
      </c>
      <c r="F155" s="203" t="s">
        <v>65</v>
      </c>
      <c r="G155" s="240" t="s">
        <v>155</v>
      </c>
      <c r="H155" s="203" t="s">
        <v>88</v>
      </c>
      <c r="I155" s="240" t="s">
        <v>161</v>
      </c>
    </row>
    <row r="156" spans="1:13" x14ac:dyDescent="0.25">
      <c r="B156" s="201">
        <v>42305</v>
      </c>
      <c r="C156" s="10">
        <v>2000</v>
      </c>
      <c r="D156" s="256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4">
        <f t="shared" ref="H156:H162" si="14">IF(C156=0, D156, (E156-D156)/D156)</f>
        <v>-0.48091603053435117</v>
      </c>
      <c r="I156" s="40"/>
    </row>
    <row r="157" spans="1:13" x14ac:dyDescent="0.25">
      <c r="B157" s="201">
        <v>42307</v>
      </c>
      <c r="C157" s="10">
        <v>0</v>
      </c>
      <c r="D157" s="256" t="s">
        <v>130</v>
      </c>
      <c r="E157" s="40">
        <v>17.55</v>
      </c>
      <c r="F157" s="40">
        <v>-30722.2</v>
      </c>
      <c r="G157" s="40">
        <f t="shared" si="13"/>
        <v>0</v>
      </c>
      <c r="H157" s="244" t="str">
        <f t="shared" si="14"/>
        <v>N/A</v>
      </c>
      <c r="I157" s="40"/>
    </row>
    <row r="158" spans="1:13" x14ac:dyDescent="0.25">
      <c r="B158" s="201">
        <v>42310</v>
      </c>
      <c r="C158" s="10">
        <v>0</v>
      </c>
      <c r="D158" s="256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4" t="str">
        <f t="shared" si="14"/>
        <v>N/A</v>
      </c>
      <c r="I158" s="40"/>
    </row>
    <row r="159" spans="1:13" x14ac:dyDescent="0.25">
      <c r="B159" s="201">
        <v>42314</v>
      </c>
      <c r="C159" s="10">
        <v>2500</v>
      </c>
      <c r="D159" s="256">
        <v>30.24</v>
      </c>
      <c r="E159" s="40">
        <v>18.29</v>
      </c>
      <c r="F159" s="40">
        <v>-29878.25</v>
      </c>
      <c r="G159" s="40">
        <f t="shared" si="13"/>
        <v>75600</v>
      </c>
      <c r="H159" s="244">
        <f t="shared" si="14"/>
        <v>-0.39517195767195767</v>
      </c>
      <c r="I159" s="40"/>
    </row>
    <row r="160" spans="1:13" x14ac:dyDescent="0.25">
      <c r="B160" s="201">
        <v>42318</v>
      </c>
      <c r="C160" s="10">
        <v>0</v>
      </c>
      <c r="D160" s="256" t="s">
        <v>130</v>
      </c>
      <c r="E160" s="40">
        <v>18.78</v>
      </c>
      <c r="F160" s="40">
        <v>-28604.09</v>
      </c>
      <c r="G160" s="40">
        <f t="shared" si="13"/>
        <v>0</v>
      </c>
      <c r="H160" s="244" t="str">
        <f t="shared" si="14"/>
        <v>N/A</v>
      </c>
      <c r="I160" s="40"/>
    </row>
    <row r="161" spans="2:9" x14ac:dyDescent="0.25">
      <c r="B161" s="201">
        <v>42328</v>
      </c>
      <c r="C161" s="10">
        <v>3078</v>
      </c>
      <c r="D161" s="256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4">
        <f t="shared" si="14"/>
        <v>-0.34828101644245141</v>
      </c>
      <c r="I161" s="40"/>
    </row>
    <row r="162" spans="2:9" x14ac:dyDescent="0.25">
      <c r="B162" s="201">
        <v>42331</v>
      </c>
      <c r="C162" s="10">
        <v>0</v>
      </c>
      <c r="D162" s="256" t="s">
        <v>130</v>
      </c>
      <c r="E162" s="40">
        <v>17.53</v>
      </c>
      <c r="F162" s="40">
        <v>-28051.068999999901</v>
      </c>
      <c r="G162" s="40">
        <f t="shared" si="13"/>
        <v>0</v>
      </c>
      <c r="H162" s="244" t="str">
        <f t="shared" si="14"/>
        <v>N/A</v>
      </c>
      <c r="I162" s="40"/>
    </row>
    <row r="163" spans="2:9" x14ac:dyDescent="0.25">
      <c r="B163" s="201">
        <v>42335</v>
      </c>
      <c r="C163" s="10">
        <v>3078</v>
      </c>
      <c r="D163" s="256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3">
        <f>(E163-D163)/D163</f>
        <v>-0.33966480446927377</v>
      </c>
      <c r="I163" s="40"/>
    </row>
    <row r="164" spans="2:9" x14ac:dyDescent="0.25">
      <c r="B164" s="201">
        <v>42335</v>
      </c>
      <c r="C164" s="10">
        <v>3578</v>
      </c>
      <c r="D164" s="256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3">
        <f t="shared" ref="H164:H193" si="17">(E164-D164)/D164</f>
        <v>-0.31741682974559682</v>
      </c>
      <c r="I164" s="40"/>
    </row>
    <row r="165" spans="2:9" x14ac:dyDescent="0.25">
      <c r="B165" s="201">
        <v>42340</v>
      </c>
      <c r="C165" s="10">
        <v>4178</v>
      </c>
      <c r="D165" s="256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3">
        <f t="shared" si="17"/>
        <v>-0.31370934540963352</v>
      </c>
      <c r="I165" s="40"/>
    </row>
    <row r="166" spans="2:9" x14ac:dyDescent="0.25">
      <c r="B166" s="201">
        <v>42342</v>
      </c>
      <c r="C166" s="10">
        <v>4678</v>
      </c>
      <c r="D166" s="256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3">
        <f t="shared" si="17"/>
        <v>-0.31081658828559211</v>
      </c>
      <c r="I166" s="40"/>
    </row>
    <row r="167" spans="2:9" x14ac:dyDescent="0.25">
      <c r="B167" s="201">
        <v>42342</v>
      </c>
      <c r="C167" s="10">
        <v>4178</v>
      </c>
      <c r="D167" s="256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3">
        <f t="shared" si="17"/>
        <v>-0.33553173948887055</v>
      </c>
      <c r="I167" s="40"/>
    </row>
    <row r="168" spans="2:9" x14ac:dyDescent="0.25">
      <c r="B168" s="201">
        <v>42345</v>
      </c>
      <c r="C168" s="10">
        <v>4678</v>
      </c>
      <c r="D168" s="256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3">
        <f t="shared" si="17"/>
        <v>-0.36402753872633387</v>
      </c>
      <c r="I168" s="40"/>
    </row>
    <row r="169" spans="2:9" x14ac:dyDescent="0.25">
      <c r="B169" s="201">
        <v>42347</v>
      </c>
      <c r="C169" s="10">
        <v>4778</v>
      </c>
      <c r="D169" s="256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3">
        <f t="shared" si="17"/>
        <v>-0.3529921942758022</v>
      </c>
      <c r="I169" s="40"/>
    </row>
    <row r="170" spans="2:9" x14ac:dyDescent="0.25">
      <c r="B170" s="201">
        <v>42348</v>
      </c>
      <c r="C170" s="10">
        <v>4178</v>
      </c>
      <c r="D170" s="256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3">
        <f t="shared" si="17"/>
        <v>-0.39166322740404458</v>
      </c>
      <c r="I170" s="40"/>
    </row>
    <row r="171" spans="2:9" x14ac:dyDescent="0.25">
      <c r="B171" s="201">
        <v>42349</v>
      </c>
      <c r="C171" s="10">
        <v>3678</v>
      </c>
      <c r="D171" s="256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3">
        <f t="shared" si="17"/>
        <v>-0.43918654673445445</v>
      </c>
      <c r="I171" s="40"/>
    </row>
    <row r="172" spans="2:9" x14ac:dyDescent="0.25">
      <c r="B172" s="201">
        <v>42352</v>
      </c>
      <c r="C172" s="10">
        <v>4178</v>
      </c>
      <c r="D172" s="256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3">
        <f t="shared" si="17"/>
        <v>-0.42266335814722905</v>
      </c>
      <c r="I172" s="40"/>
    </row>
    <row r="173" spans="2:9" x14ac:dyDescent="0.25">
      <c r="B173" s="201">
        <v>42355</v>
      </c>
      <c r="C173" s="10">
        <v>4678</v>
      </c>
      <c r="D173" s="256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3">
        <f t="shared" si="17"/>
        <v>-0.44386422976501311</v>
      </c>
      <c r="I173" s="40"/>
    </row>
    <row r="174" spans="2:9" x14ac:dyDescent="0.25">
      <c r="B174" s="201">
        <v>42356</v>
      </c>
      <c r="C174" s="10">
        <v>5178</v>
      </c>
      <c r="D174" s="256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3">
        <f t="shared" si="17"/>
        <v>-0.41109595270577537</v>
      </c>
      <c r="I174" s="40"/>
    </row>
    <row r="175" spans="2:9" x14ac:dyDescent="0.25">
      <c r="B175" s="201">
        <v>42356</v>
      </c>
      <c r="C175" s="10">
        <v>6178</v>
      </c>
      <c r="D175" s="256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3">
        <f t="shared" si="17"/>
        <v>-0.376953125</v>
      </c>
      <c r="I175" s="40"/>
    </row>
    <row r="176" spans="2:9" x14ac:dyDescent="0.25">
      <c r="B176" s="201">
        <v>42356</v>
      </c>
      <c r="C176" s="10">
        <v>6400</v>
      </c>
      <c r="D176" s="256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3">
        <f t="shared" si="17"/>
        <v>-0.37227722772277227</v>
      </c>
      <c r="I176" s="40"/>
    </row>
    <row r="177" spans="2:9" x14ac:dyDescent="0.25">
      <c r="B177" s="201">
        <v>42359</v>
      </c>
      <c r="C177" s="10">
        <v>5178</v>
      </c>
      <c r="D177" s="256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3">
        <f t="shared" si="17"/>
        <v>-0.42349726775956287</v>
      </c>
      <c r="I177" s="40"/>
    </row>
    <row r="178" spans="2:9" x14ac:dyDescent="0.25">
      <c r="B178" s="201">
        <v>42361</v>
      </c>
      <c r="C178" s="10">
        <v>4178</v>
      </c>
      <c r="D178" s="256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3">
        <f t="shared" si="17"/>
        <v>-0.42002492729538843</v>
      </c>
      <c r="I178" s="40"/>
    </row>
    <row r="179" spans="2:9" x14ac:dyDescent="0.25">
      <c r="B179" s="201">
        <v>42361</v>
      </c>
      <c r="C179" s="10">
        <v>4178</v>
      </c>
      <c r="D179" s="256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3">
        <f t="shared" si="17"/>
        <v>-0.41905950894714938</v>
      </c>
      <c r="I179" s="40"/>
    </row>
    <row r="180" spans="2:9" x14ac:dyDescent="0.25">
      <c r="B180" s="201">
        <v>42366</v>
      </c>
      <c r="C180" s="10">
        <v>6678</v>
      </c>
      <c r="D180" s="256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3">
        <f t="shared" si="17"/>
        <v>-0.34254143646408841</v>
      </c>
      <c r="I180" s="40"/>
    </row>
    <row r="181" spans="2:9" x14ac:dyDescent="0.25">
      <c r="B181" s="201">
        <v>42367</v>
      </c>
      <c r="C181" s="298">
        <v>8678</v>
      </c>
      <c r="D181" s="354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3">
        <f t="shared" si="17"/>
        <v>-0.28875545851528389</v>
      </c>
      <c r="I181" s="40"/>
    </row>
    <row r="182" spans="2:9" x14ac:dyDescent="0.25">
      <c r="B182" s="201">
        <v>42368</v>
      </c>
      <c r="C182" s="378">
        <v>9678</v>
      </c>
      <c r="D182" s="379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3">
        <f t="shared" si="17"/>
        <v>-0.30174844895657077</v>
      </c>
      <c r="I182" s="40"/>
    </row>
    <row r="183" spans="2:9" x14ac:dyDescent="0.25">
      <c r="B183" s="201">
        <v>42369</v>
      </c>
      <c r="C183" s="298">
        <v>8678</v>
      </c>
      <c r="D183" s="354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3">
        <f t="shared" si="17"/>
        <v>-0.3125102386282968</v>
      </c>
      <c r="I183" s="40"/>
    </row>
    <row r="184" spans="2:9" x14ac:dyDescent="0.25">
      <c r="B184" s="201">
        <v>42374</v>
      </c>
      <c r="C184" s="470">
        <v>7678</v>
      </c>
      <c r="D184" s="471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3">
        <f t="shared" si="17"/>
        <v>-0.32877432930036832</v>
      </c>
      <c r="I184" s="40"/>
    </row>
    <row r="185" spans="2:9" x14ac:dyDescent="0.25">
      <c r="B185" s="201">
        <v>42375</v>
      </c>
      <c r="C185" s="298">
        <v>8678</v>
      </c>
      <c r="D185" s="354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3">
        <f t="shared" si="17"/>
        <v>-0.30108999287944355</v>
      </c>
      <c r="I185" s="358"/>
    </row>
    <row r="186" spans="2:9" x14ac:dyDescent="0.25">
      <c r="B186" s="201">
        <v>42375</v>
      </c>
      <c r="C186" s="378">
        <v>9678</v>
      </c>
      <c r="D186" s="379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3">
        <f t="shared" si="17"/>
        <v>-0.35836177474402725</v>
      </c>
      <c r="I186" s="358"/>
    </row>
    <row r="187" spans="2:9" x14ac:dyDescent="0.25">
      <c r="B187" s="201">
        <v>42398</v>
      </c>
      <c r="C187" s="100">
        <v>9278</v>
      </c>
      <c r="D187" s="462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3">
        <f t="shared" si="17"/>
        <v>-0.46681539319576126</v>
      </c>
      <c r="I187" s="358"/>
    </row>
    <row r="188" spans="2:9" x14ac:dyDescent="0.25">
      <c r="B188" s="201">
        <v>42402</v>
      </c>
      <c r="C188" s="298">
        <v>9678</v>
      </c>
      <c r="D188" s="354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3">
        <f t="shared" si="17"/>
        <v>-0.50227790432801822</v>
      </c>
      <c r="I188" s="358"/>
    </row>
    <row r="189" spans="2:9" x14ac:dyDescent="0.25">
      <c r="B189" s="201">
        <v>42411</v>
      </c>
      <c r="C189" s="298">
        <v>9678</v>
      </c>
      <c r="D189" s="354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3">
        <f t="shared" si="17"/>
        <v>-0.59382476928335426</v>
      </c>
      <c r="I189" s="358"/>
    </row>
    <row r="190" spans="2:9" x14ac:dyDescent="0.25">
      <c r="B190" s="201">
        <v>42412</v>
      </c>
      <c r="C190" s="298">
        <v>9678</v>
      </c>
      <c r="D190" s="354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3">
        <f t="shared" si="17"/>
        <v>-0.57492877492877492</v>
      </c>
      <c r="I190" s="358"/>
    </row>
    <row r="191" spans="2:9" x14ac:dyDescent="0.25">
      <c r="B191" s="201">
        <v>42416</v>
      </c>
      <c r="C191" s="298">
        <v>9178</v>
      </c>
      <c r="D191" s="354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3">
        <f t="shared" si="17"/>
        <v>-0.58582172085821715</v>
      </c>
      <c r="I191" s="358"/>
    </row>
    <row r="192" spans="2:9" x14ac:dyDescent="0.25">
      <c r="B192" s="201">
        <v>42416</v>
      </c>
      <c r="C192" s="378">
        <v>9678</v>
      </c>
      <c r="D192" s="379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3">
        <f t="shared" si="17"/>
        <v>-0.57290300507498426</v>
      </c>
      <c r="I192" s="358"/>
    </row>
    <row r="193" spans="2:9" x14ac:dyDescent="0.25">
      <c r="B193" s="201">
        <v>42418</v>
      </c>
      <c r="C193" s="298">
        <v>13478</v>
      </c>
      <c r="D193" s="354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3">
        <f t="shared" si="17"/>
        <v>-0.52773613193403301</v>
      </c>
      <c r="I193" s="358"/>
    </row>
    <row r="194" spans="2:9" x14ac:dyDescent="0.25">
      <c r="B194" s="201">
        <v>42422</v>
      </c>
      <c r="C194" s="298">
        <v>10978</v>
      </c>
      <c r="D194" s="354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4">
        <f>IF(C194=0, D194, (E194-D194)/D194)</f>
        <v>-0.54088512933676591</v>
      </c>
      <c r="I194" s="358"/>
    </row>
    <row r="195" spans="2:9" x14ac:dyDescent="0.25">
      <c r="B195" s="201">
        <v>42422</v>
      </c>
      <c r="C195" s="298">
        <v>9978</v>
      </c>
      <c r="D195" s="354">
        <v>17.199000000000002</v>
      </c>
      <c r="E195" s="40">
        <v>7.49</v>
      </c>
      <c r="F195" s="249">
        <f t="shared" si="15"/>
        <v>-96876.402000000016</v>
      </c>
      <c r="G195" s="40">
        <f>IF(C195=0, 0,D195*C195)</f>
        <v>171611.622</v>
      </c>
      <c r="H195" s="244">
        <f>IF(C195=0, D195, (E195-D195)/D195)</f>
        <v>-0.56450956450956458</v>
      </c>
      <c r="I195" s="358"/>
    </row>
    <row r="196" spans="2:9" x14ac:dyDescent="0.25">
      <c r="B196" s="201">
        <v>42426</v>
      </c>
      <c r="C196" s="298">
        <v>9678</v>
      </c>
      <c r="D196" s="354">
        <v>17.489000000000001</v>
      </c>
      <c r="E196" s="40">
        <v>7.49</v>
      </c>
      <c r="F196" s="249">
        <f t="shared" ref="F196:F204" si="18">C196*(E196-D196)</f>
        <v>-96770.322</v>
      </c>
      <c r="G196" s="40">
        <f>IF(C196=0, 0,D196*C196)</f>
        <v>169258.54200000002</v>
      </c>
      <c r="H196" s="244">
        <f>IF(C196=0, D196, (E196-D196)/D196)</f>
        <v>-0.57173080221853734</v>
      </c>
      <c r="I196" s="358"/>
    </row>
    <row r="197" spans="2:9" x14ac:dyDescent="0.25">
      <c r="B197" s="201">
        <v>42426</v>
      </c>
      <c r="C197" s="298">
        <v>9178</v>
      </c>
      <c r="D197" s="354">
        <v>18.02</v>
      </c>
      <c r="E197" s="40">
        <v>7.76</v>
      </c>
      <c r="F197" s="249">
        <f t="shared" si="18"/>
        <v>-94166.28</v>
      </c>
      <c r="G197" s="40">
        <f t="shared" ref="G197:G204" si="19">IF(C197=0, 0,D197*C197)</f>
        <v>165387.56</v>
      </c>
      <c r="H197" s="244">
        <f t="shared" ref="H197:H204" si="20">IF(C197=0, D197, (E197-D197)/D197)</f>
        <v>-0.5693673695893452</v>
      </c>
      <c r="I197" s="358"/>
    </row>
    <row r="198" spans="2:9" x14ac:dyDescent="0.25">
      <c r="B198" s="201">
        <v>42426</v>
      </c>
      <c r="C198" s="464">
        <v>8178</v>
      </c>
      <c r="D198" s="465">
        <v>19.245999999999999</v>
      </c>
      <c r="E198" s="40">
        <v>8</v>
      </c>
      <c r="F198" s="249">
        <f t="shared" si="18"/>
        <v>-91969.787999999986</v>
      </c>
      <c r="G198" s="40">
        <f t="shared" si="19"/>
        <v>157393.788</v>
      </c>
      <c r="H198" s="244">
        <f t="shared" si="20"/>
        <v>-0.58432921126467829</v>
      </c>
      <c r="I198" s="358"/>
    </row>
    <row r="199" spans="2:9" x14ac:dyDescent="0.25">
      <c r="B199" s="201">
        <v>42426</v>
      </c>
      <c r="C199" s="298">
        <v>6678</v>
      </c>
      <c r="D199" s="354">
        <v>21.75</v>
      </c>
      <c r="E199" s="40">
        <v>8.1</v>
      </c>
      <c r="F199" s="249">
        <f t="shared" si="18"/>
        <v>-91154.7</v>
      </c>
      <c r="G199" s="40">
        <f t="shared" si="19"/>
        <v>145246.5</v>
      </c>
      <c r="H199" s="244">
        <f t="shared" si="20"/>
        <v>-0.62758620689655176</v>
      </c>
      <c r="I199" s="358"/>
    </row>
    <row r="200" spans="2:9" x14ac:dyDescent="0.25">
      <c r="B200" s="201">
        <v>42426</v>
      </c>
      <c r="C200" s="298">
        <v>8678</v>
      </c>
      <c r="D200" s="354">
        <v>18.568999999999999</v>
      </c>
      <c r="E200" s="40">
        <v>7.94</v>
      </c>
      <c r="F200" s="249">
        <f t="shared" si="18"/>
        <v>-92238.461999999985</v>
      </c>
      <c r="G200" s="40">
        <f t="shared" si="19"/>
        <v>161141.78199999998</v>
      </c>
      <c r="H200" s="244">
        <f t="shared" si="20"/>
        <v>-0.57240562227368186</v>
      </c>
      <c r="I200" s="358"/>
    </row>
    <row r="201" spans="2:9" x14ac:dyDescent="0.25">
      <c r="B201" s="201">
        <v>42429</v>
      </c>
      <c r="C201" s="470">
        <v>7678</v>
      </c>
      <c r="D201" s="471">
        <v>19.876000000000001</v>
      </c>
      <c r="E201" s="40">
        <v>8.2100000000000009</v>
      </c>
      <c r="F201" s="249">
        <f t="shared" si="18"/>
        <v>-89571.54800000001</v>
      </c>
      <c r="G201" s="40">
        <f t="shared" si="19"/>
        <v>152607.92800000001</v>
      </c>
      <c r="H201" s="244">
        <f t="shared" si="20"/>
        <v>-0.58693902193600322</v>
      </c>
      <c r="I201" s="358"/>
    </row>
    <row r="202" spans="2:9" x14ac:dyDescent="0.25">
      <c r="B202" s="201">
        <v>42429</v>
      </c>
      <c r="C202" s="298">
        <v>9678</v>
      </c>
      <c r="D202" s="354">
        <v>17.463000000000001</v>
      </c>
      <c r="E202" s="40">
        <v>8.2100000000000009</v>
      </c>
      <c r="F202" s="249">
        <f t="shared" si="18"/>
        <v>-89550.534</v>
      </c>
      <c r="G202" s="40">
        <f t="shared" si="19"/>
        <v>169006.91400000002</v>
      </c>
      <c r="H202" s="244">
        <f t="shared" si="20"/>
        <v>-0.5298631392086125</v>
      </c>
      <c r="I202" s="358"/>
    </row>
    <row r="203" spans="2:9" x14ac:dyDescent="0.25">
      <c r="B203" s="201">
        <v>42429</v>
      </c>
      <c r="C203" s="298">
        <v>9178</v>
      </c>
      <c r="D203" s="354">
        <v>17.981000000000002</v>
      </c>
      <c r="E203" s="40">
        <v>8.2100000000000009</v>
      </c>
      <c r="F203" s="249">
        <f t="shared" si="18"/>
        <v>-89678.238000000012</v>
      </c>
      <c r="G203" s="40">
        <f t="shared" si="19"/>
        <v>165029.61800000002</v>
      </c>
      <c r="H203" s="244">
        <f t="shared" si="20"/>
        <v>-0.5434069295367332</v>
      </c>
      <c r="I203" s="358"/>
    </row>
    <row r="204" spans="2:9" x14ac:dyDescent="0.25">
      <c r="B204" s="201">
        <v>42429</v>
      </c>
      <c r="C204" s="378">
        <v>9678</v>
      </c>
      <c r="D204" s="379">
        <v>17.459</v>
      </c>
      <c r="E204" s="40">
        <v>8.2100000000000009</v>
      </c>
      <c r="F204" s="249">
        <f t="shared" si="18"/>
        <v>-89511.821999999986</v>
      </c>
      <c r="G204" s="40">
        <f t="shared" si="19"/>
        <v>168968.20199999999</v>
      </c>
      <c r="H204" s="244">
        <f t="shared" si="20"/>
        <v>-0.5297554270004009</v>
      </c>
      <c r="I204" s="358"/>
    </row>
    <row r="205" spans="2:9" x14ac:dyDescent="0.25">
      <c r="B205" s="201">
        <v>42429</v>
      </c>
      <c r="C205" s="298">
        <v>9178</v>
      </c>
      <c r="D205" s="354">
        <v>17.975999999999999</v>
      </c>
      <c r="E205" s="40">
        <v>8.2100000000000009</v>
      </c>
      <c r="F205" s="249">
        <f t="shared" ref="F205:F216" si="21">C205*(E205-D205)</f>
        <v>-89632.347999999984</v>
      </c>
      <c r="G205" s="40">
        <f t="shared" ref="G205:G216" si="22">IF(C205=0, 0,D205*C205)</f>
        <v>164983.728</v>
      </c>
      <c r="H205" s="244">
        <f t="shared" ref="H205:H256" si="23">IF(C205=0, D205, (E205-D205)/D205)</f>
        <v>-0.54327992879394738</v>
      </c>
      <c r="I205" s="358" t="s">
        <v>204</v>
      </c>
    </row>
    <row r="206" spans="2:9" x14ac:dyDescent="0.25">
      <c r="B206" s="201">
        <v>42430</v>
      </c>
      <c r="C206" s="298">
        <v>10178</v>
      </c>
      <c r="D206" s="354">
        <v>16.974</v>
      </c>
      <c r="E206" s="40">
        <v>7.8</v>
      </c>
      <c r="F206" s="249">
        <f t="shared" si="21"/>
        <v>-93372.971999999994</v>
      </c>
      <c r="G206" s="40">
        <f t="shared" si="22"/>
        <v>172761.372</v>
      </c>
      <c r="H206" s="244">
        <f t="shared" si="23"/>
        <v>-0.54047366560622123</v>
      </c>
      <c r="I206" s="358"/>
    </row>
    <row r="207" spans="2:9" x14ac:dyDescent="0.25">
      <c r="B207" s="201">
        <v>42430</v>
      </c>
      <c r="C207" s="298">
        <v>9678</v>
      </c>
      <c r="D207" s="354">
        <v>17.440000000000001</v>
      </c>
      <c r="E207" s="40">
        <v>7.96</v>
      </c>
      <c r="F207" s="249">
        <f t="shared" si="21"/>
        <v>-91747.44</v>
      </c>
      <c r="G207" s="40">
        <f t="shared" si="22"/>
        <v>168784.32</v>
      </c>
      <c r="H207" s="244">
        <f t="shared" si="23"/>
        <v>-0.54357798165137616</v>
      </c>
      <c r="I207" s="358"/>
    </row>
    <row r="208" spans="2:9" x14ac:dyDescent="0.25">
      <c r="B208" s="201">
        <v>42431</v>
      </c>
      <c r="C208" s="100">
        <v>8678</v>
      </c>
      <c r="D208" s="462">
        <v>18.405999999999999</v>
      </c>
      <c r="E208" s="40">
        <v>9.1</v>
      </c>
      <c r="F208" s="249">
        <f t="shared" si="21"/>
        <v>-80757.467999999993</v>
      </c>
      <c r="G208" s="40">
        <f t="shared" si="22"/>
        <v>159727.26799999998</v>
      </c>
      <c r="H208" s="244">
        <f t="shared" si="23"/>
        <v>-0.50559600130392257</v>
      </c>
      <c r="I208" s="358"/>
    </row>
    <row r="209" spans="2:9" x14ac:dyDescent="0.25">
      <c r="B209" s="201">
        <v>42432</v>
      </c>
      <c r="C209" s="100">
        <v>9278</v>
      </c>
      <c r="D209" s="462">
        <v>17.771999999999998</v>
      </c>
      <c r="E209" s="40">
        <v>9.9700000000000006</v>
      </c>
      <c r="F209" s="249">
        <f t="shared" si="21"/>
        <v>-72386.955999999976</v>
      </c>
      <c r="G209" s="40">
        <f t="shared" si="22"/>
        <v>164888.61599999998</v>
      </c>
      <c r="H209" s="244">
        <f t="shared" si="23"/>
        <v>-0.43900517668242173</v>
      </c>
      <c r="I209" s="358"/>
    </row>
    <row r="210" spans="2:9" x14ac:dyDescent="0.25">
      <c r="B210" s="201">
        <v>42433</v>
      </c>
      <c r="C210" s="10">
        <v>9278</v>
      </c>
      <c r="D210" s="256">
        <v>17.771999999999998</v>
      </c>
      <c r="E210" s="40">
        <v>11</v>
      </c>
      <c r="F210" s="249">
        <f t="shared" si="21"/>
        <v>-62830.615999999987</v>
      </c>
      <c r="G210" s="40">
        <f t="shared" si="22"/>
        <v>164888.61599999998</v>
      </c>
      <c r="H210" s="244">
        <f t="shared" si="23"/>
        <v>-0.38104884087328378</v>
      </c>
      <c r="I210" s="358"/>
    </row>
    <row r="211" spans="2:9" x14ac:dyDescent="0.25">
      <c r="B211" s="201">
        <v>42439</v>
      </c>
      <c r="C211" s="298">
        <v>9278</v>
      </c>
      <c r="D211" s="354">
        <v>17.718</v>
      </c>
      <c r="E211" s="355">
        <v>10.59</v>
      </c>
      <c r="F211" s="249">
        <f t="shared" si="21"/>
        <v>-66133.584000000003</v>
      </c>
      <c r="G211" s="40">
        <f t="shared" si="22"/>
        <v>164387.60399999999</v>
      </c>
      <c r="H211" s="244">
        <f t="shared" si="23"/>
        <v>-0.40230274297324753</v>
      </c>
      <c r="I211" s="358" t="s">
        <v>203</v>
      </c>
    </row>
    <row r="212" spans="2:9" x14ac:dyDescent="0.25">
      <c r="B212" s="201">
        <v>42440</v>
      </c>
      <c r="C212" s="10">
        <v>9278</v>
      </c>
      <c r="D212" s="256">
        <v>17.712</v>
      </c>
      <c r="E212" s="40">
        <v>11.12</v>
      </c>
      <c r="F212" s="249">
        <f t="shared" si="21"/>
        <v>-61160.576000000008</v>
      </c>
      <c r="G212" s="40">
        <f t="shared" si="22"/>
        <v>164331.93599999999</v>
      </c>
      <c r="H212" s="244">
        <f t="shared" si="23"/>
        <v>-0.37217705510388438</v>
      </c>
      <c r="I212" s="40"/>
    </row>
    <row r="213" spans="2:9" x14ac:dyDescent="0.25">
      <c r="B213" s="201">
        <v>42446</v>
      </c>
      <c r="C213" s="100">
        <v>9278</v>
      </c>
      <c r="D213" s="462">
        <v>17.704999999999998</v>
      </c>
      <c r="E213" s="40">
        <v>11.45</v>
      </c>
      <c r="F213" s="249">
        <f t="shared" si="21"/>
        <v>-58033.889999999992</v>
      </c>
      <c r="G213" s="40">
        <f t="shared" si="22"/>
        <v>164266.99</v>
      </c>
      <c r="H213" s="244">
        <f t="shared" si="23"/>
        <v>-0.353290031064671</v>
      </c>
      <c r="I213" s="40"/>
    </row>
    <row r="214" spans="2:9" x14ac:dyDescent="0.25">
      <c r="B214" s="201">
        <v>42447</v>
      </c>
      <c r="C214" s="100">
        <v>7928</v>
      </c>
      <c r="D214" s="462">
        <v>18.734999999999999</v>
      </c>
      <c r="E214" s="40">
        <v>11.63</v>
      </c>
      <c r="F214" s="249">
        <f t="shared" si="21"/>
        <v>-56328.439999999988</v>
      </c>
      <c r="G214" s="40">
        <f t="shared" si="22"/>
        <v>148531.07999999999</v>
      </c>
      <c r="H214" s="244">
        <f t="shared" si="23"/>
        <v>-0.37923672271150249</v>
      </c>
      <c r="I214" s="375"/>
    </row>
    <row r="215" spans="2:9" x14ac:dyDescent="0.25">
      <c r="B215" s="201">
        <v>42450</v>
      </c>
      <c r="C215" s="100">
        <v>9278</v>
      </c>
      <c r="D215" s="462">
        <v>17.670000000000002</v>
      </c>
      <c r="E215" s="40">
        <v>11.43</v>
      </c>
      <c r="F215" s="249">
        <f t="shared" si="21"/>
        <v>-57894.720000000016</v>
      </c>
      <c r="G215" s="40">
        <f t="shared" si="22"/>
        <v>163942.26</v>
      </c>
      <c r="H215" s="244">
        <f t="shared" si="23"/>
        <v>-0.35314091680814946</v>
      </c>
      <c r="I215" s="375"/>
    </row>
    <row r="216" spans="2:9" x14ac:dyDescent="0.25">
      <c r="B216" s="201">
        <v>42451</v>
      </c>
      <c r="C216" s="100">
        <v>9628</v>
      </c>
      <c r="D216" s="462">
        <v>17.428000000000001</v>
      </c>
      <c r="E216" s="40">
        <v>11.31</v>
      </c>
      <c r="F216" s="249">
        <f t="shared" si="21"/>
        <v>-58904.104000000007</v>
      </c>
      <c r="G216" s="40">
        <f t="shared" si="22"/>
        <v>167796.78400000001</v>
      </c>
      <c r="H216" s="244">
        <f t="shared" si="23"/>
        <v>-0.35104429653431263</v>
      </c>
      <c r="I216" s="40"/>
    </row>
    <row r="217" spans="2:9" x14ac:dyDescent="0.25">
      <c r="B217" s="201">
        <v>42453</v>
      </c>
      <c r="C217" s="10">
        <v>13278</v>
      </c>
      <c r="D217" s="256">
        <v>15.5565</v>
      </c>
      <c r="E217" s="40">
        <v>10.29</v>
      </c>
      <c r="F217" s="249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4">
        <f t="shared" si="23"/>
        <v>-0.33854016006171056</v>
      </c>
      <c r="I217" s="40"/>
    </row>
    <row r="218" spans="2:9" x14ac:dyDescent="0.25">
      <c r="B218" s="201">
        <v>42459</v>
      </c>
      <c r="C218" s="10">
        <v>11278</v>
      </c>
      <c r="D218" s="256">
        <v>16.408899999999999</v>
      </c>
      <c r="E218" s="40">
        <v>10.53</v>
      </c>
      <c r="F218" s="249">
        <f t="shared" si="24"/>
        <v>-66302.234199999992</v>
      </c>
      <c r="G218" s="40">
        <f t="shared" si="25"/>
        <v>185059.5742</v>
      </c>
      <c r="H218" s="244">
        <f t="shared" si="23"/>
        <v>-0.35827508242478168</v>
      </c>
      <c r="I218" s="40"/>
    </row>
    <row r="219" spans="2:9" x14ac:dyDescent="0.25">
      <c r="B219" s="201">
        <v>42460</v>
      </c>
      <c r="C219" s="378">
        <v>9678</v>
      </c>
      <c r="D219" s="379">
        <v>17.311699999999998</v>
      </c>
      <c r="E219" s="40">
        <v>11.14</v>
      </c>
      <c r="F219" s="249">
        <f t="shared" si="24"/>
        <v>-59729.712599999977</v>
      </c>
      <c r="G219" s="40">
        <f t="shared" si="25"/>
        <v>167542.63259999998</v>
      </c>
      <c r="H219" s="244">
        <f t="shared" si="23"/>
        <v>-0.35650456049954643</v>
      </c>
      <c r="I219" s="375"/>
    </row>
    <row r="220" spans="2:9" x14ac:dyDescent="0.25">
      <c r="B220" s="201">
        <v>42461</v>
      </c>
      <c r="C220" s="10">
        <v>11678</v>
      </c>
      <c r="D220" s="256">
        <v>16.116</v>
      </c>
      <c r="E220" s="40">
        <v>10.53</v>
      </c>
      <c r="F220" s="249">
        <f t="shared" si="24"/>
        <v>-65233.308000000005</v>
      </c>
      <c r="G220" s="40">
        <f t="shared" si="25"/>
        <v>188202.64799999999</v>
      </c>
      <c r="H220" s="244">
        <f t="shared" si="23"/>
        <v>-0.34661206254653765</v>
      </c>
      <c r="I220" s="40"/>
    </row>
    <row r="221" spans="2:9" x14ac:dyDescent="0.25">
      <c r="B221" s="201">
        <v>42461</v>
      </c>
      <c r="C221" s="298">
        <v>9678</v>
      </c>
      <c r="D221" s="354">
        <v>17.266200000000001</v>
      </c>
      <c r="E221" s="40">
        <v>10.56</v>
      </c>
      <c r="F221" s="249">
        <f t="shared" si="24"/>
        <v>-64902.603600000009</v>
      </c>
      <c r="G221" s="40">
        <f t="shared" si="25"/>
        <v>167102.28360000002</v>
      </c>
      <c r="H221" s="244">
        <f t="shared" si="23"/>
        <v>-0.388400458699656</v>
      </c>
      <c r="I221" s="40"/>
    </row>
    <row r="222" spans="2:9" x14ac:dyDescent="0.25">
      <c r="B222" s="201">
        <v>42464</v>
      </c>
      <c r="C222" s="10">
        <v>9778</v>
      </c>
      <c r="D222" s="256">
        <v>17.196100000000001</v>
      </c>
      <c r="E222" s="40">
        <v>10.4</v>
      </c>
      <c r="F222" s="249">
        <f t="shared" si="24"/>
        <v>-66452.265800000008</v>
      </c>
      <c r="G222" s="40">
        <f t="shared" si="25"/>
        <v>168143.46580000001</v>
      </c>
      <c r="H222" s="244">
        <f t="shared" si="23"/>
        <v>-0.3952117049796175</v>
      </c>
      <c r="I222" s="40"/>
    </row>
    <row r="223" spans="2:9" x14ac:dyDescent="0.25">
      <c r="B223" s="201">
        <v>42465</v>
      </c>
      <c r="C223" s="378">
        <v>9678</v>
      </c>
      <c r="D223" s="379">
        <v>17.262699999999999</v>
      </c>
      <c r="E223" s="40">
        <v>10.63</v>
      </c>
      <c r="F223" s="249">
        <f t="shared" si="24"/>
        <v>-64191.270599999982</v>
      </c>
      <c r="G223" s="40">
        <f t="shared" si="25"/>
        <v>167068.4106</v>
      </c>
      <c r="H223" s="244">
        <f t="shared" si="23"/>
        <v>-0.38422147172806098</v>
      </c>
      <c r="I223" s="375"/>
    </row>
    <row r="224" spans="2:9" x14ac:dyDescent="0.25">
      <c r="B224" s="201">
        <v>42469</v>
      </c>
      <c r="C224" s="10">
        <v>8678</v>
      </c>
      <c r="D224" s="256">
        <v>17.895700000000001</v>
      </c>
      <c r="E224" s="40">
        <v>11.78</v>
      </c>
      <c r="F224" s="249">
        <f t="shared" si="24"/>
        <v>-53072.044600000016</v>
      </c>
      <c r="G224" s="40">
        <f t="shared" si="25"/>
        <v>155298.88460000002</v>
      </c>
      <c r="H224" s="244">
        <f t="shared" si="23"/>
        <v>-0.34174131215878684</v>
      </c>
      <c r="I224" s="375"/>
    </row>
    <row r="225" spans="2:9" x14ac:dyDescent="0.25">
      <c r="B225" s="201">
        <v>42471</v>
      </c>
      <c r="C225" s="378">
        <v>9678</v>
      </c>
      <c r="D225" s="379">
        <v>17.2514</v>
      </c>
      <c r="E225" s="40">
        <v>11.67</v>
      </c>
      <c r="F225" s="249">
        <f t="shared" si="24"/>
        <v>-54016.789200000007</v>
      </c>
      <c r="G225" s="40">
        <f t="shared" si="25"/>
        <v>166959.04920000001</v>
      </c>
      <c r="H225" s="244">
        <f t="shared" si="23"/>
        <v>-0.32353316252593994</v>
      </c>
      <c r="I225" s="375"/>
    </row>
    <row r="226" spans="2:9" x14ac:dyDescent="0.25">
      <c r="B226" s="201">
        <v>42472</v>
      </c>
      <c r="C226" s="10">
        <v>8288</v>
      </c>
      <c r="D226" s="256">
        <v>17.96</v>
      </c>
      <c r="E226" s="40">
        <v>13.05</v>
      </c>
      <c r="F226" s="249">
        <f t="shared" si="24"/>
        <v>-40694.080000000002</v>
      </c>
      <c r="G226" s="40">
        <f t="shared" si="25"/>
        <v>148852.48000000001</v>
      </c>
      <c r="H226" s="244">
        <f t="shared" si="23"/>
        <v>-0.27338530066815142</v>
      </c>
      <c r="I226" s="40"/>
    </row>
    <row r="227" spans="2:9" x14ac:dyDescent="0.25">
      <c r="B227" s="201">
        <v>42473</v>
      </c>
      <c r="C227" s="10">
        <v>9258</v>
      </c>
      <c r="D227" s="256">
        <v>17.415800000000001</v>
      </c>
      <c r="E227" s="40">
        <v>12.92</v>
      </c>
      <c r="F227" s="249">
        <f t="shared" si="24"/>
        <v>-41622.116400000006</v>
      </c>
      <c r="G227" s="40">
        <f t="shared" si="25"/>
        <v>161235.47640000001</v>
      </c>
      <c r="H227" s="244">
        <f t="shared" si="23"/>
        <v>-0.2581449029042594</v>
      </c>
      <c r="I227" s="40"/>
    </row>
    <row r="228" spans="2:9" x14ac:dyDescent="0.25">
      <c r="B228" s="201">
        <v>42474</v>
      </c>
      <c r="C228" s="378">
        <v>9678</v>
      </c>
      <c r="D228" s="379">
        <v>17.2135</v>
      </c>
      <c r="E228" s="40">
        <v>13.11</v>
      </c>
      <c r="F228" s="249">
        <f t="shared" si="24"/>
        <v>-39713.673000000003</v>
      </c>
      <c r="G228" s="40">
        <f t="shared" si="25"/>
        <v>166592.253</v>
      </c>
      <c r="H228" s="244">
        <f t="shared" si="23"/>
        <v>-0.23838847416272113</v>
      </c>
      <c r="I228" s="40"/>
    </row>
    <row r="229" spans="2:9" x14ac:dyDescent="0.25">
      <c r="B229" s="201">
        <v>42474</v>
      </c>
      <c r="C229" s="10">
        <v>9178</v>
      </c>
      <c r="D229" s="256">
        <v>17.433299999999999</v>
      </c>
      <c r="E229" s="40">
        <v>13.11</v>
      </c>
      <c r="F229" s="249">
        <f t="shared" si="24"/>
        <v>-39679.2474</v>
      </c>
      <c r="G229" s="40">
        <f t="shared" si="25"/>
        <v>160002.82739999998</v>
      </c>
      <c r="H229" s="244">
        <f t="shared" si="23"/>
        <v>-0.24799091394056202</v>
      </c>
      <c r="I229" s="40"/>
    </row>
    <row r="230" spans="2:9" x14ac:dyDescent="0.25">
      <c r="B230" s="201">
        <v>42475</v>
      </c>
      <c r="C230" s="378">
        <v>9678</v>
      </c>
      <c r="D230" s="379">
        <v>17.205100000000002</v>
      </c>
      <c r="E230" s="40">
        <v>13.01</v>
      </c>
      <c r="F230" s="249">
        <f t="shared" si="24"/>
        <v>-40600.177800000019</v>
      </c>
      <c r="G230" s="40">
        <f t="shared" si="25"/>
        <v>166510.9578</v>
      </c>
      <c r="H230" s="244">
        <f t="shared" si="23"/>
        <v>-0.24382886469709572</v>
      </c>
      <c r="I230" s="40"/>
    </row>
    <row r="231" spans="2:9" x14ac:dyDescent="0.25">
      <c r="B231" s="201">
        <v>42478</v>
      </c>
      <c r="C231" s="10">
        <v>9178</v>
      </c>
      <c r="D231" s="256">
        <v>17.412400000000002</v>
      </c>
      <c r="E231" s="40">
        <v>13.36</v>
      </c>
      <c r="F231" s="249">
        <f t="shared" si="24"/>
        <v>-37192.92720000002</v>
      </c>
      <c r="G231" s="40">
        <f t="shared" si="25"/>
        <v>159811.00720000002</v>
      </c>
      <c r="H231" s="244">
        <f t="shared" si="23"/>
        <v>-0.232730697663734</v>
      </c>
      <c r="I231" s="40"/>
    </row>
    <row r="232" spans="2:9" x14ac:dyDescent="0.25">
      <c r="B232" s="201">
        <v>42484</v>
      </c>
      <c r="C232" s="10">
        <v>9178</v>
      </c>
      <c r="D232" s="256">
        <v>17.412400000000002</v>
      </c>
      <c r="E232" s="40">
        <v>14.34</v>
      </c>
      <c r="F232" s="249">
        <f t="shared" si="24"/>
        <v>-28198.487200000018</v>
      </c>
      <c r="G232" s="40">
        <f t="shared" si="25"/>
        <v>159811.00720000002</v>
      </c>
      <c r="H232" s="244">
        <f t="shared" si="23"/>
        <v>-0.17644896740254082</v>
      </c>
      <c r="I232" s="40"/>
    </row>
    <row r="233" spans="2:9" x14ac:dyDescent="0.25">
      <c r="B233" s="201">
        <v>42485</v>
      </c>
      <c r="C233" s="10">
        <v>9678</v>
      </c>
      <c r="D233" s="256">
        <v>17.233499999999999</v>
      </c>
      <c r="E233" s="40">
        <v>13.83</v>
      </c>
      <c r="F233" s="249">
        <f t="shared" si="24"/>
        <v>-32939.072999999997</v>
      </c>
      <c r="G233" s="40">
        <f t="shared" si="25"/>
        <v>166785.81299999999</v>
      </c>
      <c r="H233" s="244">
        <f t="shared" si="23"/>
        <v>-0.19749325441726867</v>
      </c>
      <c r="I233" s="40"/>
    </row>
    <row r="234" spans="2:9" x14ac:dyDescent="0.25">
      <c r="B234" s="201">
        <v>42486</v>
      </c>
      <c r="C234" s="10">
        <v>9178</v>
      </c>
      <c r="D234" s="256">
        <v>17.390599999999999</v>
      </c>
      <c r="E234" s="40">
        <v>14.44</v>
      </c>
      <c r="F234" s="249">
        <f t="shared" si="24"/>
        <v>-27080.606799999998</v>
      </c>
      <c r="G234" s="40">
        <f t="shared" si="25"/>
        <v>159610.92679999999</v>
      </c>
      <c r="H234" s="244">
        <f t="shared" si="23"/>
        <v>-0.16966637148804525</v>
      </c>
      <c r="I234" s="375"/>
    </row>
    <row r="235" spans="2:9" x14ac:dyDescent="0.25">
      <c r="B235" s="201">
        <v>42487</v>
      </c>
      <c r="C235" s="10">
        <v>9178</v>
      </c>
      <c r="D235" s="256">
        <v>17.376300000000001</v>
      </c>
      <c r="E235" s="40">
        <v>14.84</v>
      </c>
      <c r="F235" s="249">
        <f t="shared" si="24"/>
        <v>-23278.161400000005</v>
      </c>
      <c r="G235" s="40">
        <f t="shared" si="25"/>
        <v>159479.6814</v>
      </c>
      <c r="H235" s="244">
        <f t="shared" si="23"/>
        <v>-0.14596317973331496</v>
      </c>
      <c r="I235" s="40"/>
    </row>
    <row r="236" spans="2:9" x14ac:dyDescent="0.25">
      <c r="B236" s="201">
        <v>42488</v>
      </c>
      <c r="C236" s="378">
        <v>9678</v>
      </c>
      <c r="D236" s="379">
        <v>17.2287</v>
      </c>
      <c r="E236" s="40">
        <v>14.35</v>
      </c>
      <c r="F236" s="249">
        <f t="shared" si="24"/>
        <v>-27860.058600000004</v>
      </c>
      <c r="G236" s="40">
        <f t="shared" si="25"/>
        <v>166739.35860000001</v>
      </c>
      <c r="H236" s="244">
        <f t="shared" si="23"/>
        <v>-0.16708747612994598</v>
      </c>
      <c r="I236" s="40"/>
    </row>
    <row r="237" spans="2:9" x14ac:dyDescent="0.25">
      <c r="B237" s="201">
        <v>42489</v>
      </c>
      <c r="C237" s="378">
        <v>9678</v>
      </c>
      <c r="D237" s="379">
        <v>17.179200000000002</v>
      </c>
      <c r="E237" s="40">
        <v>14.09</v>
      </c>
      <c r="F237" s="249">
        <f t="shared" si="24"/>
        <v>-29897.277600000016</v>
      </c>
      <c r="G237" s="40">
        <f t="shared" si="25"/>
        <v>166260.29760000002</v>
      </c>
      <c r="H237" s="244">
        <f t="shared" si="23"/>
        <v>-0.17982211045916</v>
      </c>
      <c r="I237" s="40"/>
    </row>
    <row r="238" spans="2:9" x14ac:dyDescent="0.25">
      <c r="B238" s="201">
        <v>42492</v>
      </c>
      <c r="C238" s="378">
        <v>9678</v>
      </c>
      <c r="D238" s="379">
        <v>17.136399999999998</v>
      </c>
      <c r="E238" s="40">
        <v>13.55</v>
      </c>
      <c r="F238" s="249">
        <f t="shared" si="24"/>
        <v>-34709.179199999977</v>
      </c>
      <c r="G238" s="40">
        <f t="shared" si="25"/>
        <v>165846.07919999998</v>
      </c>
      <c r="H238" s="244">
        <f t="shared" si="23"/>
        <v>-0.20928549753740563</v>
      </c>
      <c r="I238" s="40"/>
    </row>
    <row r="239" spans="2:9" x14ac:dyDescent="0.25">
      <c r="B239" s="201">
        <v>42493</v>
      </c>
      <c r="C239" s="378">
        <v>9678</v>
      </c>
      <c r="D239" s="379">
        <v>17.1221</v>
      </c>
      <c r="E239" s="40">
        <v>12.79</v>
      </c>
      <c r="F239" s="249">
        <f t="shared" si="24"/>
        <v>-41926.063800000004</v>
      </c>
      <c r="G239" s="40">
        <f t="shared" si="25"/>
        <v>165707.6838</v>
      </c>
      <c r="H239" s="244">
        <f t="shared" si="23"/>
        <v>-0.25301218892542388</v>
      </c>
      <c r="I239" s="375"/>
    </row>
    <row r="240" spans="2:9" x14ac:dyDescent="0.25">
      <c r="B240" s="201">
        <v>42494</v>
      </c>
      <c r="C240" s="10">
        <v>11678</v>
      </c>
      <c r="D240" s="256">
        <v>16.316800000000001</v>
      </c>
      <c r="E240" s="40">
        <v>12.17</v>
      </c>
      <c r="F240" s="249">
        <f t="shared" si="24"/>
        <v>-48426.330400000006</v>
      </c>
      <c r="G240" s="40">
        <f t="shared" si="25"/>
        <v>190547.59040000002</v>
      </c>
      <c r="H240" s="244">
        <f t="shared" si="23"/>
        <v>-0.25414296920964896</v>
      </c>
      <c r="I240" s="40"/>
    </row>
    <row r="241" spans="2:9" x14ac:dyDescent="0.25">
      <c r="B241" s="201">
        <v>42495</v>
      </c>
      <c r="C241" s="378">
        <v>9678</v>
      </c>
      <c r="D241" s="379">
        <v>17.0684</v>
      </c>
      <c r="E241" s="40">
        <v>12.07</v>
      </c>
      <c r="F241" s="249">
        <f t="shared" si="24"/>
        <v>-48374.515200000002</v>
      </c>
      <c r="G241" s="40">
        <f t="shared" si="25"/>
        <v>165187.97520000002</v>
      </c>
      <c r="H241" s="244">
        <f t="shared" si="23"/>
        <v>-0.29284525790349419</v>
      </c>
      <c r="I241" s="375"/>
    </row>
    <row r="242" spans="2:9" x14ac:dyDescent="0.25">
      <c r="B242" s="201">
        <v>42499</v>
      </c>
      <c r="C242" s="10">
        <v>10678</v>
      </c>
      <c r="D242" s="256">
        <v>16.537600000000001</v>
      </c>
      <c r="E242" s="40">
        <v>11.44</v>
      </c>
      <c r="F242" s="249">
        <f t="shared" si="24"/>
        <v>-54432.172800000015</v>
      </c>
      <c r="G242" s="40">
        <f t="shared" si="25"/>
        <v>176588.49280000001</v>
      </c>
      <c r="H242" s="244">
        <f t="shared" si="23"/>
        <v>-0.30824303405572762</v>
      </c>
      <c r="I242" s="40"/>
    </row>
    <row r="243" spans="2:9" x14ac:dyDescent="0.25">
      <c r="B243" s="201">
        <v>42500</v>
      </c>
      <c r="C243" s="378">
        <v>9678</v>
      </c>
      <c r="D243" s="379">
        <v>17.042100000000001</v>
      </c>
      <c r="E243" s="40">
        <v>11.94</v>
      </c>
      <c r="F243" s="249">
        <f t="shared" si="24"/>
        <v>-49378.123800000016</v>
      </c>
      <c r="G243" s="40">
        <f t="shared" si="25"/>
        <v>164933.44380000001</v>
      </c>
      <c r="H243" s="244">
        <f t="shared" si="23"/>
        <v>-0.2993821184009014</v>
      </c>
      <c r="I243" s="40"/>
    </row>
    <row r="244" spans="2:9" x14ac:dyDescent="0.25">
      <c r="B244" s="201">
        <v>42502</v>
      </c>
      <c r="C244" s="10">
        <v>10678</v>
      </c>
      <c r="D244" s="256">
        <v>16.601800000000001</v>
      </c>
      <c r="E244" s="40">
        <v>12.33</v>
      </c>
      <c r="F244" s="249">
        <f t="shared" si="24"/>
        <v>-45614.280400000011</v>
      </c>
      <c r="G244" s="40">
        <f t="shared" si="25"/>
        <v>177274.02040000001</v>
      </c>
      <c r="H244" s="244">
        <f t="shared" si="23"/>
        <v>-0.25730944837306802</v>
      </c>
      <c r="I244" s="40"/>
    </row>
    <row r="245" spans="2:9" x14ac:dyDescent="0.25">
      <c r="B245" s="201">
        <v>42502</v>
      </c>
      <c r="C245" s="378">
        <v>9678</v>
      </c>
      <c r="D245" s="379">
        <v>17.0334</v>
      </c>
      <c r="E245" s="40">
        <v>12.33</v>
      </c>
      <c r="F245" s="249">
        <f t="shared" si="24"/>
        <v>-45519.5052</v>
      </c>
      <c r="G245" s="40">
        <f t="shared" si="25"/>
        <v>164849.2452</v>
      </c>
      <c r="H245" s="244">
        <f t="shared" si="23"/>
        <v>-0.27612807777660364</v>
      </c>
      <c r="I245" s="40"/>
    </row>
    <row r="246" spans="2:9" x14ac:dyDescent="0.25">
      <c r="B246" s="201">
        <v>42503</v>
      </c>
      <c r="C246" s="378">
        <v>9678</v>
      </c>
      <c r="D246" s="379">
        <v>17.029299999999999</v>
      </c>
      <c r="E246" s="40">
        <v>12.3</v>
      </c>
      <c r="F246" s="249">
        <f t="shared" si="24"/>
        <v>-45770.165399999983</v>
      </c>
      <c r="G246" s="40">
        <f t="shared" si="25"/>
        <v>164809.56539999999</v>
      </c>
      <c r="H246" s="244">
        <f t="shared" si="23"/>
        <v>-0.27771546687180321</v>
      </c>
      <c r="I246" s="40"/>
    </row>
    <row r="247" spans="2:9" x14ac:dyDescent="0.25">
      <c r="B247" s="201">
        <v>42506</v>
      </c>
      <c r="C247" s="378">
        <v>9678</v>
      </c>
      <c r="D247" s="379">
        <v>17.027699999999999</v>
      </c>
      <c r="E247" s="40">
        <v>12.78</v>
      </c>
      <c r="F247" s="249">
        <f t="shared" si="24"/>
        <v>-41109.240599999997</v>
      </c>
      <c r="G247" s="40">
        <f t="shared" si="25"/>
        <v>164794.08059999999</v>
      </c>
      <c r="H247" s="244">
        <f t="shared" si="23"/>
        <v>-0.24945823569830336</v>
      </c>
      <c r="I247" s="40"/>
    </row>
    <row r="248" spans="2:9" x14ac:dyDescent="0.25">
      <c r="B248" s="201">
        <v>42513</v>
      </c>
      <c r="C248" s="10">
        <v>9178</v>
      </c>
      <c r="D248" s="256">
        <v>17.244399999999999</v>
      </c>
      <c r="E248" s="40">
        <v>13.19</v>
      </c>
      <c r="F248" s="249">
        <f t="shared" si="24"/>
        <v>-37211.283199999991</v>
      </c>
      <c r="G248" s="40">
        <f t="shared" si="25"/>
        <v>158269.10319999998</v>
      </c>
      <c r="H248" s="244">
        <f t="shared" si="23"/>
        <v>-0.23511400802579385</v>
      </c>
      <c r="I248" s="40"/>
    </row>
    <row r="249" spans="2:9" x14ac:dyDescent="0.25">
      <c r="B249" s="201">
        <v>42514</v>
      </c>
      <c r="C249" s="378">
        <v>9678</v>
      </c>
      <c r="D249" s="379">
        <v>17.026</v>
      </c>
      <c r="E249" s="40">
        <v>13.02</v>
      </c>
      <c r="F249" s="249">
        <f t="shared" si="24"/>
        <v>-38770.067999999999</v>
      </c>
      <c r="G249" s="40">
        <f t="shared" si="25"/>
        <v>164777.628</v>
      </c>
      <c r="H249" s="244">
        <f t="shared" si="23"/>
        <v>-0.23528720779983556</v>
      </c>
      <c r="I249" s="40"/>
    </row>
    <row r="250" spans="2:9" x14ac:dyDescent="0.25">
      <c r="B250" s="201">
        <v>42515</v>
      </c>
      <c r="C250" s="10">
        <v>9178</v>
      </c>
      <c r="D250" s="256">
        <v>17.206800000000001</v>
      </c>
      <c r="E250" s="40">
        <v>13.54</v>
      </c>
      <c r="F250" s="249">
        <f t="shared" si="24"/>
        <v>-33653.890400000018</v>
      </c>
      <c r="G250" s="40">
        <f t="shared" si="25"/>
        <v>157924.0104</v>
      </c>
      <c r="H250" s="244">
        <f t="shared" si="23"/>
        <v>-0.21310179696399109</v>
      </c>
      <c r="I250" s="40"/>
    </row>
    <row r="251" spans="2:9" x14ac:dyDescent="0.25">
      <c r="B251" s="201">
        <v>42516</v>
      </c>
      <c r="C251" s="378">
        <v>9678</v>
      </c>
      <c r="D251" s="379">
        <v>17.003799999999998</v>
      </c>
      <c r="E251" s="40">
        <v>13.17</v>
      </c>
      <c r="F251" s="249">
        <f t="shared" si="24"/>
        <v>-37103.516399999986</v>
      </c>
      <c r="G251" s="40">
        <f t="shared" si="25"/>
        <v>164562.77639999997</v>
      </c>
      <c r="H251" s="244">
        <f t="shared" si="23"/>
        <v>-0.22546724849739463</v>
      </c>
      <c r="I251" s="40"/>
    </row>
    <row r="252" spans="2:9" x14ac:dyDescent="0.25">
      <c r="B252" s="201">
        <v>42517</v>
      </c>
      <c r="C252" s="378">
        <v>9678</v>
      </c>
      <c r="D252" s="379">
        <v>16.999700000000001</v>
      </c>
      <c r="E252" s="40">
        <v>12.9</v>
      </c>
      <c r="F252" s="249">
        <f t="shared" si="24"/>
        <v>-39676.8966</v>
      </c>
      <c r="G252" s="40">
        <f t="shared" si="25"/>
        <v>164523.09660000002</v>
      </c>
      <c r="H252" s="244">
        <f t="shared" si="23"/>
        <v>-0.2411630793484591</v>
      </c>
      <c r="I252" s="40"/>
    </row>
    <row r="253" spans="2:9" x14ac:dyDescent="0.25">
      <c r="B253" s="201">
        <v>42525</v>
      </c>
      <c r="C253" s="378">
        <v>9678</v>
      </c>
      <c r="D253" s="379">
        <v>16.9956</v>
      </c>
      <c r="E253" s="40">
        <v>13.32</v>
      </c>
      <c r="F253" s="249">
        <f t="shared" si="24"/>
        <v>-35572.456799999993</v>
      </c>
      <c r="G253" s="40">
        <f t="shared" si="25"/>
        <v>164483.41680000001</v>
      </c>
      <c r="H253" s="244">
        <f t="shared" si="23"/>
        <v>-0.21626773988561743</v>
      </c>
      <c r="I253" s="40"/>
    </row>
    <row r="254" spans="2:9" x14ac:dyDescent="0.25">
      <c r="B254" s="201">
        <v>42527</v>
      </c>
      <c r="C254" s="10">
        <v>8178</v>
      </c>
      <c r="D254" s="256">
        <v>17.568999999999999</v>
      </c>
      <c r="E254" s="40">
        <v>13.96</v>
      </c>
      <c r="F254" s="249">
        <f t="shared" si="24"/>
        <v>-29514.401999999984</v>
      </c>
      <c r="G254" s="40">
        <f t="shared" si="25"/>
        <v>143679.28200000001</v>
      </c>
      <c r="H254" s="244">
        <f t="shared" si="23"/>
        <v>-0.20541863509590746</v>
      </c>
      <c r="I254" s="40"/>
    </row>
    <row r="255" spans="2:9" x14ac:dyDescent="0.25">
      <c r="B255" s="201">
        <v>42528</v>
      </c>
      <c r="C255" s="472">
        <v>7678</v>
      </c>
      <c r="D255" s="473">
        <v>17.759599999999999</v>
      </c>
      <c r="E255" s="40">
        <v>14.62</v>
      </c>
      <c r="F255" s="249">
        <f t="shared" si="24"/>
        <v>-24105.848799999996</v>
      </c>
      <c r="G255" s="40">
        <f t="shared" si="25"/>
        <v>136358.20879999999</v>
      </c>
      <c r="H255" s="244">
        <f t="shared" si="23"/>
        <v>-0.17678326088425414</v>
      </c>
      <c r="I255" s="40"/>
    </row>
    <row r="256" spans="2:9" x14ac:dyDescent="0.25">
      <c r="B256" s="201">
        <v>42529</v>
      </c>
      <c r="C256" s="464">
        <v>8178</v>
      </c>
      <c r="D256" s="465">
        <v>17.5654</v>
      </c>
      <c r="E256" s="40">
        <v>14.53</v>
      </c>
      <c r="F256" s="249">
        <f t="shared" si="24"/>
        <v>-24823.50120000001</v>
      </c>
      <c r="G256" s="40">
        <f t="shared" si="25"/>
        <v>143649.8412</v>
      </c>
      <c r="H256" s="244">
        <f t="shared" si="23"/>
        <v>-0.17280562924840887</v>
      </c>
      <c r="I256" s="40"/>
    </row>
    <row r="257" spans="2:9" x14ac:dyDescent="0.25">
      <c r="B257" s="201">
        <v>42531</v>
      </c>
      <c r="C257" s="100">
        <v>8978</v>
      </c>
      <c r="D257" s="462">
        <v>17.1751</v>
      </c>
      <c r="E257" s="40">
        <v>13.42</v>
      </c>
      <c r="F257" s="249">
        <f t="shared" ref="F257:F265" si="26">C257*(E257-D257)</f>
        <v>-33713.287800000006</v>
      </c>
      <c r="G257" s="40">
        <f t="shared" ref="G257:G265" si="27">IF(C257=0, 0,D257*C257)</f>
        <v>154198.0478</v>
      </c>
      <c r="H257" s="244">
        <f t="shared" ref="H257:H265" si="28">IF(C257=0, D257, (E257-D257)/D257)</f>
        <v>-0.21863628159370255</v>
      </c>
      <c r="I257" s="40"/>
    </row>
    <row r="258" spans="2:9" x14ac:dyDescent="0.25">
      <c r="B258" s="201">
        <v>42531</v>
      </c>
      <c r="C258" s="100">
        <v>9278</v>
      </c>
      <c r="D258" s="462">
        <v>17.1052</v>
      </c>
      <c r="E258" s="40">
        <v>13.42</v>
      </c>
      <c r="F258" s="249">
        <f t="shared" si="26"/>
        <v>-34191.285600000003</v>
      </c>
      <c r="G258" s="40">
        <f t="shared" si="27"/>
        <v>158702.04560000001</v>
      </c>
      <c r="H258" s="244">
        <f t="shared" si="28"/>
        <v>-0.21544325702125669</v>
      </c>
      <c r="I258" s="40"/>
    </row>
    <row r="259" spans="2:9" x14ac:dyDescent="0.25">
      <c r="B259" s="201">
        <v>42532</v>
      </c>
      <c r="C259" s="10">
        <v>9278</v>
      </c>
      <c r="D259" s="256">
        <v>17.053000000000001</v>
      </c>
      <c r="E259" s="40">
        <v>13.42</v>
      </c>
      <c r="F259" s="249">
        <f t="shared" si="26"/>
        <v>-33706.974000000009</v>
      </c>
      <c r="G259" s="40">
        <f t="shared" si="27"/>
        <v>158217.734</v>
      </c>
      <c r="H259" s="244">
        <f t="shared" si="28"/>
        <v>-0.21304169354365804</v>
      </c>
      <c r="I259" s="40" t="s">
        <v>200</v>
      </c>
    </row>
    <row r="260" spans="2:9" x14ac:dyDescent="0.25">
      <c r="B260" s="201">
        <v>42535</v>
      </c>
      <c r="C260" s="378">
        <v>9678</v>
      </c>
      <c r="D260" s="379">
        <v>16.879300000000001</v>
      </c>
      <c r="E260" s="40">
        <v>13.23</v>
      </c>
      <c r="F260" s="249">
        <f t="shared" si="26"/>
        <v>-35317.9254</v>
      </c>
      <c r="G260" s="40">
        <f t="shared" si="27"/>
        <v>163357.86540000001</v>
      </c>
      <c r="H260" s="244">
        <f t="shared" si="28"/>
        <v>-0.21619972392220058</v>
      </c>
      <c r="I260" s="375" t="s">
        <v>313</v>
      </c>
    </row>
    <row r="261" spans="2:9" x14ac:dyDescent="0.25">
      <c r="B261" s="201">
        <v>42536</v>
      </c>
      <c r="C261" s="10">
        <v>9278</v>
      </c>
      <c r="D261" s="256">
        <v>17.027999999999999</v>
      </c>
      <c r="E261" s="40">
        <v>13.06</v>
      </c>
      <c r="F261" s="249">
        <f t="shared" si="26"/>
        <v>-36815.103999999985</v>
      </c>
      <c r="G261" s="40">
        <f t="shared" si="27"/>
        <v>157985.78399999999</v>
      </c>
      <c r="H261" s="244">
        <f t="shared" si="28"/>
        <v>-0.23302795395818643</v>
      </c>
      <c r="I261" s="40"/>
    </row>
    <row r="262" spans="2:9" x14ac:dyDescent="0.25">
      <c r="B262" s="201">
        <v>42537</v>
      </c>
      <c r="C262" s="10">
        <v>9278</v>
      </c>
      <c r="D262" s="256">
        <v>17.0168</v>
      </c>
      <c r="E262" s="40">
        <v>12.67</v>
      </c>
      <c r="F262" s="249">
        <f t="shared" si="26"/>
        <v>-40329.610399999998</v>
      </c>
      <c r="G262" s="40">
        <f t="shared" si="27"/>
        <v>157881.87039999999</v>
      </c>
      <c r="H262" s="244">
        <f t="shared" si="28"/>
        <v>-0.25544168116214566</v>
      </c>
      <c r="I262" s="40"/>
    </row>
    <row r="263" spans="2:9" x14ac:dyDescent="0.25">
      <c r="B263" s="201">
        <v>42538</v>
      </c>
      <c r="C263" s="10">
        <v>9278</v>
      </c>
      <c r="D263" s="256">
        <v>17.0061</v>
      </c>
      <c r="E263" s="40">
        <v>13.16</v>
      </c>
      <c r="F263" s="249">
        <f t="shared" si="26"/>
        <v>-35684.1158</v>
      </c>
      <c r="G263" s="40">
        <f t="shared" si="27"/>
        <v>157782.59580000001</v>
      </c>
      <c r="H263" s="244">
        <f t="shared" si="28"/>
        <v>-0.2261600249322302</v>
      </c>
      <c r="I263" s="40"/>
    </row>
    <row r="264" spans="2:9" x14ac:dyDescent="0.25">
      <c r="B264" s="201">
        <v>42541</v>
      </c>
      <c r="C264" s="472">
        <v>7678</v>
      </c>
      <c r="D264" s="473">
        <v>17.568000000000001</v>
      </c>
      <c r="E264" s="40">
        <v>14.48</v>
      </c>
      <c r="F264" s="249">
        <f t="shared" si="26"/>
        <v>-23709.664000000008</v>
      </c>
      <c r="G264" s="40">
        <f t="shared" si="27"/>
        <v>134887.10400000002</v>
      </c>
      <c r="H264" s="244">
        <f t="shared" si="28"/>
        <v>-0.17577413479052828</v>
      </c>
      <c r="I264" s="40"/>
    </row>
    <row r="265" spans="2:9" x14ac:dyDescent="0.25">
      <c r="B265" s="201">
        <v>42542</v>
      </c>
      <c r="C265" s="10">
        <v>6800</v>
      </c>
      <c r="D265" s="256">
        <v>17.892099999999999</v>
      </c>
      <c r="E265" s="40">
        <v>15.09</v>
      </c>
      <c r="F265" s="249">
        <f t="shared" si="26"/>
        <v>-19054.279999999995</v>
      </c>
      <c r="G265" s="40">
        <f t="shared" si="27"/>
        <v>121666.28</v>
      </c>
      <c r="H265" s="244">
        <f t="shared" si="28"/>
        <v>-0.15661101827063337</v>
      </c>
      <c r="I265" s="40"/>
    </row>
    <row r="266" spans="2:9" x14ac:dyDescent="0.25">
      <c r="B266" s="201">
        <v>42543</v>
      </c>
      <c r="C266" s="10">
        <v>7300</v>
      </c>
      <c r="D266" s="256">
        <v>17.6769</v>
      </c>
      <c r="E266" s="40">
        <v>14.75</v>
      </c>
      <c r="F266" s="249">
        <f t="shared" ref="F266:F269" si="29">C266*(E266-D266)</f>
        <v>-21366.37</v>
      </c>
      <c r="G266" s="40">
        <f t="shared" ref="G266:G269" si="30">IF(C266=0, 0,D266*C266)</f>
        <v>129041.37</v>
      </c>
      <c r="H266" s="244">
        <f t="shared" ref="H266:H269" si="31">IF(C266=0, D266, (E266-D266)/D266)</f>
        <v>-0.16557767481854849</v>
      </c>
      <c r="I266" s="40"/>
    </row>
    <row r="267" spans="2:9" x14ac:dyDescent="0.25">
      <c r="B267" s="201">
        <v>42544</v>
      </c>
      <c r="C267" s="10">
        <v>6800</v>
      </c>
      <c r="D267" s="256">
        <v>17.856100000000001</v>
      </c>
      <c r="E267" s="40">
        <v>15.27</v>
      </c>
      <c r="F267" s="249">
        <f t="shared" si="29"/>
        <v>-17585.480000000014</v>
      </c>
      <c r="G267" s="40">
        <f t="shared" si="30"/>
        <v>121421.48000000001</v>
      </c>
      <c r="H267" s="244">
        <f t="shared" si="31"/>
        <v>-0.1448300580753917</v>
      </c>
      <c r="I267" s="40"/>
    </row>
    <row r="268" spans="2:9" x14ac:dyDescent="0.25">
      <c r="B268" s="201">
        <v>42545</v>
      </c>
      <c r="C268" s="472">
        <v>7678</v>
      </c>
      <c r="D268" s="473">
        <v>17.462</v>
      </c>
      <c r="E268" s="40">
        <v>14.41</v>
      </c>
      <c r="F268" s="249">
        <f t="shared" si="29"/>
        <v>-23433.255999999998</v>
      </c>
      <c r="G268" s="40">
        <f t="shared" si="30"/>
        <v>134073.236</v>
      </c>
      <c r="H268" s="244">
        <f t="shared" si="31"/>
        <v>-0.17477952124613444</v>
      </c>
      <c r="I268" s="40"/>
    </row>
    <row r="269" spans="2:9" x14ac:dyDescent="0.25">
      <c r="B269" s="201">
        <v>42545</v>
      </c>
      <c r="C269" s="10">
        <v>8013</v>
      </c>
      <c r="D269" s="256">
        <v>17.32</v>
      </c>
      <c r="E269" s="40">
        <v>14.68</v>
      </c>
      <c r="F269" s="249">
        <f t="shared" si="29"/>
        <v>-21154.320000000003</v>
      </c>
      <c r="G269" s="40">
        <f t="shared" si="30"/>
        <v>138785.16</v>
      </c>
      <c r="H269" s="244">
        <f t="shared" si="31"/>
        <v>-0.15242494226327949</v>
      </c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  <row r="287" spans="2:9" x14ac:dyDescent="0.25">
      <c r="B287" s="201"/>
      <c r="C287" s="10"/>
      <c r="D287" s="256"/>
      <c r="E287" s="40"/>
      <c r="F287" s="249"/>
      <c r="G287" s="40"/>
      <c r="H287" s="244"/>
      <c r="I287" s="40"/>
    </row>
    <row r="288" spans="2:9" x14ac:dyDescent="0.25">
      <c r="B288" s="201"/>
      <c r="C288" s="10"/>
      <c r="D288" s="256"/>
      <c r="E288" s="40"/>
      <c r="F288" s="249"/>
      <c r="G288" s="40"/>
      <c r="H288" s="244"/>
      <c r="I288" s="40"/>
    </row>
    <row r="289" spans="2:9" x14ac:dyDescent="0.25">
      <c r="B289" s="201"/>
      <c r="C289" s="10"/>
      <c r="D289" s="256"/>
      <c r="E289" s="40"/>
      <c r="F289" s="249"/>
      <c r="G289" s="40"/>
      <c r="H289" s="244"/>
      <c r="I289" s="40"/>
    </row>
    <row r="290" spans="2:9" x14ac:dyDescent="0.25">
      <c r="B290" s="201"/>
      <c r="C290" s="10"/>
      <c r="D290" s="256"/>
      <c r="E290" s="40"/>
      <c r="F290" s="249"/>
      <c r="G290" s="40"/>
      <c r="H290" s="244"/>
      <c r="I290" s="40"/>
    </row>
    <row r="291" spans="2:9" x14ac:dyDescent="0.25">
      <c r="B291" s="201"/>
      <c r="C291" s="10"/>
      <c r="D291" s="256"/>
      <c r="E291" s="40"/>
      <c r="F291" s="249"/>
      <c r="G291" s="40"/>
      <c r="H291" s="244"/>
      <c r="I291" s="40"/>
    </row>
    <row r="292" spans="2:9" x14ac:dyDescent="0.25">
      <c r="B292" s="201"/>
      <c r="C292" s="10"/>
      <c r="D292" s="256"/>
      <c r="E292" s="40"/>
      <c r="F292" s="249"/>
      <c r="G292" s="40"/>
      <c r="H292" s="244"/>
      <c r="I292" s="40"/>
    </row>
  </sheetData>
  <mergeCells count="18">
    <mergeCell ref="G103:G105"/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63:F292 H163:H292">
    <cfRule type="expression" dxfId="539" priority="26">
      <formula>F163&gt;0</formula>
    </cfRule>
    <cfRule type="expression" dxfId="538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7" priority="19">
      <formula>F156&gt;0</formula>
    </cfRule>
    <cfRule type="expression" dxfId="536" priority="20">
      <formula>F156&lt;0</formula>
    </cfRule>
  </conditionalFormatting>
  <conditionalFormatting sqref="H156:H162">
    <cfRule type="expression" dxfId="535" priority="15">
      <formula>H156&gt;0</formula>
    </cfRule>
    <cfRule type="expression" dxfId="534" priority="16">
      <formula>H156&lt;0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42545</v>
      </c>
      <c r="X2" s="10">
        <v>34</v>
      </c>
      <c r="Y2" s="10">
        <v>35.5</v>
      </c>
      <c r="Z2" s="10">
        <v>33.9</v>
      </c>
      <c r="AA2" s="10">
        <v>35.14</v>
      </c>
      <c r="AB2" s="95">
        <v>14599700</v>
      </c>
      <c r="AC2" s="10">
        <v>35.14</v>
      </c>
      <c r="AD2" s="2">
        <f>Y2-Z2</f>
        <v>1.6000000000000014</v>
      </c>
      <c r="AE2" s="138">
        <f>AC2/AC3-1</f>
        <v>1.3556388808768416E-2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42544</v>
      </c>
      <c r="X3" s="10">
        <v>34.54</v>
      </c>
      <c r="Y3" s="10">
        <v>34.67</v>
      </c>
      <c r="Z3" s="10">
        <v>34.35</v>
      </c>
      <c r="AA3" s="10">
        <v>34.67</v>
      </c>
      <c r="AB3" s="95">
        <v>8534000</v>
      </c>
      <c r="AC3" s="10">
        <v>34.67</v>
      </c>
      <c r="AD3" s="2">
        <f t="shared" ref="AD3:AD66" si="0">Y3-Z3</f>
        <v>0.32000000000000028</v>
      </c>
      <c r="AE3" s="138">
        <f t="shared" ref="AE3:AE66" si="1">AC3/AC4-1</f>
        <v>1.3150204558737721E-2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35.14</v>
      </c>
      <c r="T4" s="163"/>
      <c r="W4" s="133">
        <v>42543</v>
      </c>
      <c r="X4" s="10">
        <v>34.5</v>
      </c>
      <c r="Y4" s="10">
        <v>34.54</v>
      </c>
      <c r="Z4" s="10">
        <v>34.08</v>
      </c>
      <c r="AA4" s="10">
        <v>34.22</v>
      </c>
      <c r="AB4" s="95">
        <v>16951400</v>
      </c>
      <c r="AC4" s="10">
        <v>34.22</v>
      </c>
      <c r="AD4" s="2">
        <f t="shared" si="0"/>
        <v>0.46000000000000085</v>
      </c>
      <c r="AE4" s="138">
        <f t="shared" si="1"/>
        <v>-7.2526834928923201E-3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5622.4</v>
      </c>
      <c r="W5" s="133">
        <v>42542</v>
      </c>
      <c r="X5" s="10">
        <v>34.75</v>
      </c>
      <c r="Y5" s="10">
        <v>34.82</v>
      </c>
      <c r="Z5" s="10">
        <v>34.28</v>
      </c>
      <c r="AA5" s="10">
        <v>34.47</v>
      </c>
      <c r="AB5" s="95">
        <v>13321500</v>
      </c>
      <c r="AC5" s="10">
        <v>34.47</v>
      </c>
      <c r="AD5" s="2">
        <f t="shared" si="0"/>
        <v>0.53999999999999915</v>
      </c>
      <c r="AE5" s="138">
        <f t="shared" si="1"/>
        <v>-6.9144338807261008E-3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42541</v>
      </c>
      <c r="X6" s="10">
        <v>35.299999999999997</v>
      </c>
      <c r="Y6" s="10">
        <v>35.67</v>
      </c>
      <c r="Z6" s="10">
        <v>34.71</v>
      </c>
      <c r="AA6" s="10">
        <v>34.71</v>
      </c>
      <c r="AB6" s="95">
        <v>9006600</v>
      </c>
      <c r="AC6" s="10">
        <v>34.71</v>
      </c>
      <c r="AD6" s="2">
        <f t="shared" si="0"/>
        <v>0.96000000000000085</v>
      </c>
      <c r="AE6" s="138">
        <f t="shared" si="1"/>
        <v>-1.3359863558840224E-2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237.96000000000004</v>
      </c>
      <c r="R7" s="196"/>
      <c r="W7" s="133">
        <v>42538</v>
      </c>
      <c r="X7" s="10">
        <v>35.369999999999997</v>
      </c>
      <c r="Y7" s="10">
        <v>35.5</v>
      </c>
      <c r="Z7" s="10">
        <v>34.520000000000003</v>
      </c>
      <c r="AA7" s="10">
        <v>35.18</v>
      </c>
      <c r="AB7" s="95">
        <v>16486900</v>
      </c>
      <c r="AC7" s="10">
        <v>35.18</v>
      </c>
      <c r="AD7" s="2">
        <f t="shared" si="0"/>
        <v>0.97999999999999687</v>
      </c>
      <c r="AE7" s="138">
        <f t="shared" si="1"/>
        <v>-8.1759233154778954E-3</v>
      </c>
    </row>
    <row r="8" spans="1:31" x14ac:dyDescent="0.25">
      <c r="H8" s="72"/>
      <c r="O8" s="11" t="s">
        <v>198</v>
      </c>
      <c r="P8" s="34"/>
      <c r="Q8" s="2">
        <f>K18+M18-F18+Q2*Q4</f>
        <v>237.96000000000004</v>
      </c>
      <c r="W8" s="133">
        <v>42537</v>
      </c>
      <c r="X8" s="10">
        <v>36.979999999999997</v>
      </c>
      <c r="Y8" s="10">
        <v>36.979999999999997</v>
      </c>
      <c r="Z8" s="10">
        <v>35.35</v>
      </c>
      <c r="AA8" s="10">
        <v>35.47</v>
      </c>
      <c r="AB8" s="95">
        <v>18944400</v>
      </c>
      <c r="AC8" s="10">
        <v>35.47</v>
      </c>
      <c r="AD8" s="2">
        <f t="shared" si="0"/>
        <v>1.6299999999999955</v>
      </c>
      <c r="AE8" s="138">
        <f t="shared" si="1"/>
        <v>-6.720806496779641E-3</v>
      </c>
    </row>
    <row r="9" spans="1:31" x14ac:dyDescent="0.25">
      <c r="H9" s="72"/>
      <c r="O9" s="11" t="s">
        <v>262</v>
      </c>
      <c r="Q9" s="138">
        <f>IF(Q2=0, 0, Q8/Q6)</f>
        <v>4.4194010890640449E-2</v>
      </c>
      <c r="W9" s="133">
        <v>42536</v>
      </c>
      <c r="X9" s="10">
        <v>35.479999999999997</v>
      </c>
      <c r="Y9" s="10">
        <v>36.01</v>
      </c>
      <c r="Z9" s="10">
        <v>35.14</v>
      </c>
      <c r="AA9" s="10">
        <v>35.71</v>
      </c>
      <c r="AB9" s="95">
        <v>13479300</v>
      </c>
      <c r="AC9" s="10">
        <v>35.71</v>
      </c>
      <c r="AD9" s="2">
        <f t="shared" si="0"/>
        <v>0.86999999999999744</v>
      </c>
      <c r="AE9" s="138">
        <f t="shared" si="1"/>
        <v>-1.3982102908276506E-3</v>
      </c>
    </row>
    <row r="10" spans="1:31" x14ac:dyDescent="0.25">
      <c r="H10" s="72"/>
      <c r="O10" s="11" t="s">
        <v>261</v>
      </c>
      <c r="P10" s="34"/>
      <c r="Q10" s="2">
        <f>M30</f>
        <v>0</v>
      </c>
      <c r="W10" s="133">
        <v>42535</v>
      </c>
      <c r="X10" s="10">
        <v>35.96</v>
      </c>
      <c r="Y10" s="10">
        <v>36.18</v>
      </c>
      <c r="Z10" s="10">
        <v>35.409999999999997</v>
      </c>
      <c r="AA10" s="10">
        <v>35.76</v>
      </c>
      <c r="AB10" s="95">
        <v>8839800</v>
      </c>
      <c r="AC10" s="10">
        <v>35.76</v>
      </c>
      <c r="AD10" s="2">
        <f t="shared" si="0"/>
        <v>0.77000000000000313</v>
      </c>
      <c r="AE10" s="138">
        <f t="shared" si="1"/>
        <v>-1.0514665190924255E-2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1.23E-2</v>
      </c>
      <c r="W11" s="133">
        <v>42534</v>
      </c>
      <c r="X11" s="10">
        <v>36.450000000000003</v>
      </c>
      <c r="Y11" s="10">
        <v>36.56</v>
      </c>
      <c r="Z11" s="10">
        <v>35.92</v>
      </c>
      <c r="AA11" s="10">
        <v>36.14</v>
      </c>
      <c r="AB11" s="95">
        <v>9015100</v>
      </c>
      <c r="AC11" s="10">
        <v>36.14</v>
      </c>
      <c r="AD11" s="2">
        <f t="shared" si="0"/>
        <v>0.64000000000000057</v>
      </c>
      <c r="AE11" s="138">
        <f t="shared" si="1"/>
        <v>-1.8201575658788438E-2</v>
      </c>
    </row>
    <row r="12" spans="1:31" x14ac:dyDescent="0.25">
      <c r="H12" s="72"/>
      <c r="W12" s="133">
        <v>42531</v>
      </c>
      <c r="X12" s="10">
        <v>36.380000000000003</v>
      </c>
      <c r="Y12" s="10">
        <v>37</v>
      </c>
      <c r="Z12" s="10">
        <v>36.17</v>
      </c>
      <c r="AA12" s="10">
        <v>36.81</v>
      </c>
      <c r="AB12" s="95">
        <v>7762700</v>
      </c>
      <c r="AC12" s="10">
        <v>36.81</v>
      </c>
      <c r="AD12" s="2">
        <f t="shared" si="0"/>
        <v>0.82999999999999829</v>
      </c>
      <c r="AE12" s="138">
        <f t="shared" si="1"/>
        <v>6.2875888463642671E-3</v>
      </c>
    </row>
    <row r="13" spans="1:31" x14ac:dyDescent="0.25">
      <c r="H13" s="72"/>
      <c r="W13" s="133">
        <v>42530</v>
      </c>
      <c r="X13" s="10">
        <v>36.5</v>
      </c>
      <c r="Y13" s="10">
        <v>36.799999999999997</v>
      </c>
      <c r="Z13" s="10">
        <v>36.32</v>
      </c>
      <c r="AA13" s="10">
        <v>36.58</v>
      </c>
      <c r="AB13" s="95">
        <v>7080500</v>
      </c>
      <c r="AC13" s="10">
        <v>36.58</v>
      </c>
      <c r="AD13" s="2">
        <f t="shared" si="0"/>
        <v>0.47999999999999687</v>
      </c>
      <c r="AE13" s="138">
        <f t="shared" si="1"/>
        <v>1.6429353778750766E-3</v>
      </c>
    </row>
    <row r="14" spans="1:31" x14ac:dyDescent="0.25">
      <c r="H14" s="72"/>
      <c r="W14" s="133">
        <v>42529</v>
      </c>
      <c r="X14" s="10">
        <v>36.31</v>
      </c>
      <c r="Y14" s="10">
        <v>36.700000000000003</v>
      </c>
      <c r="Z14" s="10">
        <v>36.17</v>
      </c>
      <c r="AA14" s="10">
        <v>36.520000000000003</v>
      </c>
      <c r="AB14" s="95">
        <v>5173000</v>
      </c>
      <c r="AC14" s="10">
        <v>36.520000000000003</v>
      </c>
      <c r="AD14" s="2">
        <f t="shared" si="0"/>
        <v>0.53000000000000114</v>
      </c>
      <c r="AE14" s="138">
        <f t="shared" si="1"/>
        <v>6.3378341140811756E-3</v>
      </c>
    </row>
    <row r="15" spans="1:31" x14ac:dyDescent="0.25">
      <c r="H15" s="72"/>
      <c r="W15" s="133">
        <v>42528</v>
      </c>
      <c r="X15" s="10">
        <v>36.11</v>
      </c>
      <c r="Y15" s="10">
        <v>36.520000000000003</v>
      </c>
      <c r="Z15" s="10">
        <v>35.92</v>
      </c>
      <c r="AA15" s="10">
        <v>36.29</v>
      </c>
      <c r="AB15" s="95">
        <v>3572200</v>
      </c>
      <c r="AC15" s="10">
        <v>36.29</v>
      </c>
      <c r="AD15" s="2">
        <f t="shared" si="0"/>
        <v>0.60000000000000142</v>
      </c>
      <c r="AE15" s="138">
        <f t="shared" si="1"/>
        <v>7.4958356468628473E-3</v>
      </c>
    </row>
    <row r="16" spans="1:31" x14ac:dyDescent="0.25">
      <c r="H16" s="72"/>
      <c r="W16" s="133">
        <v>42527</v>
      </c>
      <c r="X16" s="10">
        <v>36.22</v>
      </c>
      <c r="Y16" s="10">
        <v>36.42</v>
      </c>
      <c r="Z16" s="10">
        <v>35.99</v>
      </c>
      <c r="AA16" s="10">
        <v>36.020000000000003</v>
      </c>
      <c r="AB16" s="95">
        <v>3670000</v>
      </c>
      <c r="AC16" s="10">
        <v>36.020000000000003</v>
      </c>
      <c r="AD16" s="2">
        <f t="shared" si="0"/>
        <v>0.42999999999999972</v>
      </c>
      <c r="AE16" s="138">
        <f t="shared" si="1"/>
        <v>-6.3448275862068026E-3</v>
      </c>
    </row>
    <row r="17" spans="1:31" x14ac:dyDescent="0.25">
      <c r="W17" s="133">
        <v>42524</v>
      </c>
      <c r="X17" s="10">
        <v>36.200000000000003</v>
      </c>
      <c r="Y17" s="10">
        <v>36.35</v>
      </c>
      <c r="Z17" s="10">
        <v>36</v>
      </c>
      <c r="AA17" s="10">
        <v>36.25</v>
      </c>
      <c r="AB17" s="95">
        <v>4675100</v>
      </c>
      <c r="AC17" s="10">
        <v>36.25</v>
      </c>
      <c r="AD17" s="2">
        <f t="shared" si="0"/>
        <v>0.35000000000000142</v>
      </c>
      <c r="AE17" s="138">
        <f t="shared" si="1"/>
        <v>-5.2140504939626187E-3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42523</v>
      </c>
      <c r="X18" s="10">
        <v>36.299999999999997</v>
      </c>
      <c r="Y18" s="10">
        <v>36.520000000000003</v>
      </c>
      <c r="Z18" s="10">
        <v>36.090000000000003</v>
      </c>
      <c r="AA18" s="10">
        <v>36.44</v>
      </c>
      <c r="AB18" s="95">
        <v>5360700</v>
      </c>
      <c r="AC18" s="10">
        <v>36.44</v>
      </c>
      <c r="AD18" s="2">
        <f t="shared" si="0"/>
        <v>0.42999999999999972</v>
      </c>
      <c r="AE18" s="138">
        <f t="shared" si="1"/>
        <v>5.4914881932988102E-4</v>
      </c>
    </row>
    <row r="19" spans="1:31" x14ac:dyDescent="0.25">
      <c r="W19" s="133">
        <v>42522</v>
      </c>
      <c r="X19" s="10">
        <v>35.79</v>
      </c>
      <c r="Y19" s="10">
        <v>36.46</v>
      </c>
      <c r="Z19" s="10">
        <v>35.68</v>
      </c>
      <c r="AA19" s="10">
        <v>36.42</v>
      </c>
      <c r="AB19" s="95">
        <v>7861200</v>
      </c>
      <c r="AC19" s="10">
        <v>36.42</v>
      </c>
      <c r="AD19" s="2">
        <f t="shared" si="0"/>
        <v>0.78000000000000114</v>
      </c>
      <c r="AE19" s="138">
        <f t="shared" si="1"/>
        <v>1.8456375838926231E-2</v>
      </c>
    </row>
    <row r="20" spans="1:31" x14ac:dyDescent="0.25">
      <c r="W20" s="133">
        <v>42521</v>
      </c>
      <c r="X20" s="10">
        <v>35.72</v>
      </c>
      <c r="Y20" s="10">
        <v>36.049999999999997</v>
      </c>
      <c r="Z20" s="10">
        <v>35.619999999999997</v>
      </c>
      <c r="AA20" s="10">
        <v>35.76</v>
      </c>
      <c r="AB20" s="95">
        <v>9414900</v>
      </c>
      <c r="AC20" s="10">
        <v>35.76</v>
      </c>
      <c r="AD20" s="2">
        <f t="shared" si="0"/>
        <v>0.42999999999999972</v>
      </c>
      <c r="AE20" s="138">
        <f t="shared" si="1"/>
        <v>1.4001680201622957E-3</v>
      </c>
    </row>
    <row r="21" spans="1:31" x14ac:dyDescent="0.25">
      <c r="W21" s="133">
        <v>42517</v>
      </c>
      <c r="X21" s="10">
        <v>35.729999999999997</v>
      </c>
      <c r="Y21" s="10">
        <v>35.729999999999997</v>
      </c>
      <c r="Z21" s="10">
        <v>35.369999999999997</v>
      </c>
      <c r="AA21" s="10">
        <v>35.71</v>
      </c>
      <c r="AB21" s="95">
        <v>5271000</v>
      </c>
      <c r="AC21" s="10">
        <v>35.71</v>
      </c>
      <c r="AD21" s="2">
        <f t="shared" si="0"/>
        <v>0.35999999999999943</v>
      </c>
      <c r="AE21" s="138">
        <f t="shared" si="1"/>
        <v>3.3717336330429948E-3</v>
      </c>
    </row>
    <row r="22" spans="1:31" x14ac:dyDescent="0.25">
      <c r="W22" s="133">
        <v>42516</v>
      </c>
      <c r="X22" s="10">
        <v>34.99</v>
      </c>
      <c r="Y22" s="10">
        <v>35.71</v>
      </c>
      <c r="Z22" s="10">
        <v>34.950000000000003</v>
      </c>
      <c r="AA22" s="10">
        <v>35.590000000000003</v>
      </c>
      <c r="AB22" s="95">
        <v>6599500</v>
      </c>
      <c r="AC22" s="10">
        <v>35.590000000000003</v>
      </c>
      <c r="AD22" s="2">
        <f t="shared" si="0"/>
        <v>0.75999999999999801</v>
      </c>
      <c r="AE22" s="138">
        <f t="shared" si="1"/>
        <v>1.8603319977103849E-2</v>
      </c>
    </row>
    <row r="23" spans="1:31" x14ac:dyDescent="0.25">
      <c r="W23" s="133">
        <v>42515</v>
      </c>
      <c r="X23" s="10">
        <v>35.549999999999997</v>
      </c>
      <c r="Y23" s="10">
        <v>35.69</v>
      </c>
      <c r="Z23" s="10">
        <v>34.83</v>
      </c>
      <c r="AA23" s="10">
        <v>34.94</v>
      </c>
      <c r="AB23" s="95">
        <v>6992700</v>
      </c>
      <c r="AC23" s="10">
        <v>34.94</v>
      </c>
      <c r="AD23" s="2">
        <f t="shared" si="0"/>
        <v>0.85999999999999943</v>
      </c>
      <c r="AE23" s="138">
        <f t="shared" si="1"/>
        <v>-1.6328828828829023E-2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34.82</v>
      </c>
      <c r="Y24" s="10">
        <v>35.549999999999997</v>
      </c>
      <c r="Z24" s="10">
        <v>34.79</v>
      </c>
      <c r="AA24" s="10">
        <v>35.520000000000003</v>
      </c>
      <c r="AB24" s="95">
        <v>7771600</v>
      </c>
      <c r="AC24" s="10">
        <v>35.520000000000003</v>
      </c>
      <c r="AD24" s="2">
        <f t="shared" si="0"/>
        <v>0.75999999999999801</v>
      </c>
      <c r="AE24" s="138">
        <f t="shared" si="1"/>
        <v>2.0689655172414056E-2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7" si="2">C25*(E25-D25)</f>
        <v>-33.800000000000097</v>
      </c>
      <c r="G25" s="40">
        <f t="shared" ref="G25:G37" si="3">D25*C25</f>
        <v>3591.7999999999997</v>
      </c>
      <c r="H25" s="243">
        <f t="shared" ref="H25:H37" si="4">(E25-D25)/D25</f>
        <v>-9.410323514672336E-3</v>
      </c>
      <c r="I25" s="40"/>
      <c r="W25" s="133">
        <v>42513</v>
      </c>
      <c r="X25" s="10">
        <v>34.65</v>
      </c>
      <c r="Y25" s="10">
        <v>34.950000000000003</v>
      </c>
      <c r="Z25" s="10">
        <v>34.619999999999997</v>
      </c>
      <c r="AA25" s="10">
        <v>34.799999999999997</v>
      </c>
      <c r="AB25" s="95">
        <v>5933500</v>
      </c>
      <c r="AC25" s="10">
        <v>34.799999999999997</v>
      </c>
      <c r="AD25" s="2">
        <f t="shared" si="0"/>
        <v>0.3300000000000054</v>
      </c>
      <c r="AE25" s="138">
        <f t="shared" si="1"/>
        <v>5.199306759098743E-3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42510</v>
      </c>
      <c r="X26" s="10">
        <v>34.950000000000003</v>
      </c>
      <c r="Y26" s="10">
        <v>34.950000000000003</v>
      </c>
      <c r="Z26" s="10">
        <v>34.47</v>
      </c>
      <c r="AA26" s="10">
        <v>34.619999999999997</v>
      </c>
      <c r="AB26" s="95">
        <v>6173400</v>
      </c>
      <c r="AC26" s="10">
        <v>34.619999999999997</v>
      </c>
      <c r="AD26" s="2">
        <f t="shared" si="0"/>
        <v>0.48000000000000398</v>
      </c>
      <c r="AE26" s="138">
        <f t="shared" si="1"/>
        <v>-6.0292850990525393E-3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42509</v>
      </c>
      <c r="X27" s="10">
        <v>34.49</v>
      </c>
      <c r="Y27" s="10">
        <v>34.909999999999997</v>
      </c>
      <c r="Z27" s="10">
        <v>34.299999999999997</v>
      </c>
      <c r="AA27" s="10">
        <v>34.83</v>
      </c>
      <c r="AB27" s="95">
        <v>8330400</v>
      </c>
      <c r="AC27" s="10">
        <v>34.83</v>
      </c>
      <c r="AD27" s="2">
        <f t="shared" si="0"/>
        <v>0.60999999999999943</v>
      </c>
      <c r="AE27" s="138">
        <f t="shared" si="1"/>
        <v>1.338376491125981E-2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42508</v>
      </c>
      <c r="X28" s="10">
        <v>34.299999999999997</v>
      </c>
      <c r="Y28" s="10">
        <v>34.49</v>
      </c>
      <c r="Z28" s="10">
        <v>33.619999999999997</v>
      </c>
      <c r="AA28" s="10">
        <v>34.369999999999997</v>
      </c>
      <c r="AB28" s="95">
        <v>9784600</v>
      </c>
      <c r="AC28" s="10">
        <v>34.369999999999997</v>
      </c>
      <c r="AD28" s="2">
        <f t="shared" si="0"/>
        <v>0.87000000000000455</v>
      </c>
      <c r="AE28" s="138">
        <f t="shared" si="1"/>
        <v>-2.6117237376669378E-3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42507</v>
      </c>
      <c r="X29" s="10">
        <v>34.64</v>
      </c>
      <c r="Y29" s="10">
        <v>34.82</v>
      </c>
      <c r="Z29" s="10">
        <v>34.31</v>
      </c>
      <c r="AA29" s="10">
        <v>34.46</v>
      </c>
      <c r="AB29" s="95">
        <v>5443900</v>
      </c>
      <c r="AC29" s="10">
        <v>34.46</v>
      </c>
      <c r="AD29" s="2">
        <f t="shared" si="0"/>
        <v>0.50999999999999801</v>
      </c>
      <c r="AE29" s="138">
        <f t="shared" si="1"/>
        <v>-8.6306098964326061E-3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42506</v>
      </c>
      <c r="X30" s="10">
        <v>34.79</v>
      </c>
      <c r="Y30" s="10">
        <v>35.04</v>
      </c>
      <c r="Z30" s="10">
        <v>34.42</v>
      </c>
      <c r="AA30" s="10">
        <v>34.76</v>
      </c>
      <c r="AB30" s="95">
        <v>5932900</v>
      </c>
      <c r="AC30" s="10">
        <v>34.76</v>
      </c>
      <c r="AD30" s="2">
        <f t="shared" si="0"/>
        <v>0.61999999999999744</v>
      </c>
      <c r="AE30" s="138">
        <f t="shared" si="1"/>
        <v>-2.8686173264487191E-3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42503</v>
      </c>
      <c r="X31" s="10">
        <v>34.72</v>
      </c>
      <c r="Y31" s="10">
        <v>35.200000000000003</v>
      </c>
      <c r="Z31" s="10">
        <v>34.69</v>
      </c>
      <c r="AA31" s="10">
        <v>34.86</v>
      </c>
      <c r="AB31" s="95">
        <v>6262900</v>
      </c>
      <c r="AC31" s="10">
        <v>34.86</v>
      </c>
      <c r="AD31" s="2">
        <f t="shared" si="0"/>
        <v>0.51000000000000512</v>
      </c>
      <c r="AE31" s="138">
        <f t="shared" si="1"/>
        <v>-8.5984522785897965E-4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42502</v>
      </c>
      <c r="X32" s="10">
        <v>34.770000000000003</v>
      </c>
      <c r="Y32" s="10">
        <v>35.1</v>
      </c>
      <c r="Z32" s="10">
        <v>34.51</v>
      </c>
      <c r="AA32" s="10">
        <v>34.89</v>
      </c>
      <c r="AB32" s="95">
        <v>4972800</v>
      </c>
      <c r="AC32" s="10">
        <v>34.89</v>
      </c>
      <c r="AD32" s="2">
        <f t="shared" si="0"/>
        <v>0.59000000000000341</v>
      </c>
      <c r="AE32" s="138">
        <f t="shared" si="1"/>
        <v>5.1858254105445756E-3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42501</v>
      </c>
      <c r="X33" s="10">
        <v>34.979999999999997</v>
      </c>
      <c r="Y33" s="10">
        <v>35.19</v>
      </c>
      <c r="Z33" s="10">
        <v>34.700000000000003</v>
      </c>
      <c r="AA33" s="10">
        <v>34.71</v>
      </c>
      <c r="AB33" s="95">
        <v>5619600</v>
      </c>
      <c r="AC33" s="10">
        <v>34.71</v>
      </c>
      <c r="AD33" s="2">
        <f t="shared" si="0"/>
        <v>0.48999999999999488</v>
      </c>
      <c r="AE33" s="138" t="e">
        <f t="shared" si="1"/>
        <v>#DIV/0!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42501</v>
      </c>
      <c r="X34" s="10" t="s">
        <v>178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42500</v>
      </c>
      <c r="X35" s="10">
        <v>35.44</v>
      </c>
      <c r="Y35" s="10">
        <v>35.57</v>
      </c>
      <c r="Z35" s="10">
        <v>34.97</v>
      </c>
      <c r="AA35" s="10">
        <v>35.24</v>
      </c>
      <c r="AB35" s="95">
        <v>7819500</v>
      </c>
      <c r="AC35" s="10">
        <v>35.14</v>
      </c>
      <c r="AD35" s="2">
        <f t="shared" si="0"/>
        <v>0.60000000000000142</v>
      </c>
      <c r="AE35" s="138">
        <f t="shared" si="1"/>
        <v>-1.6512734396865292E-2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42499</v>
      </c>
      <c r="X36" s="10">
        <v>34.799999999999997</v>
      </c>
      <c r="Y36" s="10">
        <v>35.89</v>
      </c>
      <c r="Z36" s="10">
        <v>34.56</v>
      </c>
      <c r="AA36" s="10">
        <v>35.840000000000003</v>
      </c>
      <c r="AB36" s="95">
        <v>8410100</v>
      </c>
      <c r="AC36" s="10">
        <v>35.729999999999997</v>
      </c>
      <c r="AD36" s="2">
        <f t="shared" si="0"/>
        <v>1.3299999999999983</v>
      </c>
      <c r="AE36" s="138">
        <f t="shared" si="1"/>
        <v>3.7155297532655895E-2</v>
      </c>
    </row>
    <row r="37" spans="2:31" x14ac:dyDescent="0.25">
      <c r="B37" s="201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3">
        <f t="shared" si="4"/>
        <v>3.1500742942050589E-2</v>
      </c>
      <c r="I37" s="40"/>
      <c r="W37" s="133">
        <v>42496</v>
      </c>
      <c r="X37" s="10">
        <v>34.89</v>
      </c>
      <c r="Y37" s="10">
        <v>34.99</v>
      </c>
      <c r="Z37" s="10">
        <v>34.229999999999997</v>
      </c>
      <c r="AA37" s="10">
        <v>34.549999999999997</v>
      </c>
      <c r="AB37" s="95">
        <v>5042700</v>
      </c>
      <c r="AC37" s="10">
        <v>34.450000000000003</v>
      </c>
      <c r="AD37" s="2">
        <f t="shared" si="0"/>
        <v>0.76000000000000512</v>
      </c>
      <c r="AE37" s="138">
        <f t="shared" si="1"/>
        <v>-1.0626076967260145E-2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42495</v>
      </c>
      <c r="X38" s="10">
        <v>34.479999999999997</v>
      </c>
      <c r="Y38" s="10">
        <v>34.99</v>
      </c>
      <c r="Z38" s="10">
        <v>34.22</v>
      </c>
      <c r="AA38" s="10">
        <v>34.92</v>
      </c>
      <c r="AB38" s="95">
        <v>11364400</v>
      </c>
      <c r="AC38" s="10">
        <v>34.82</v>
      </c>
      <c r="AD38" s="2">
        <f t="shared" si="0"/>
        <v>0.77000000000000313</v>
      </c>
      <c r="AE38" s="138">
        <f t="shared" si="1"/>
        <v>-2.2922636103150928E-3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42494</v>
      </c>
      <c r="X39" s="10">
        <v>35.03</v>
      </c>
      <c r="Y39" s="10">
        <v>35.08</v>
      </c>
      <c r="Z39" s="10">
        <v>34.19</v>
      </c>
      <c r="AA39" s="10">
        <v>35</v>
      </c>
      <c r="AB39" s="95">
        <v>8048200</v>
      </c>
      <c r="AC39" s="10">
        <v>34.9</v>
      </c>
      <c r="AD39" s="2">
        <f t="shared" si="0"/>
        <v>0.89000000000000057</v>
      </c>
      <c r="AE39" s="138">
        <f t="shared" si="1"/>
        <v>-5.6980056980058258E-3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7" t="s">
        <v>78</v>
      </c>
      <c r="P40" s="477"/>
      <c r="W40" s="133">
        <v>42493</v>
      </c>
      <c r="X40" s="10">
        <v>35.18</v>
      </c>
      <c r="Y40" s="10">
        <v>35.39</v>
      </c>
      <c r="Z40" s="10">
        <v>35.090000000000003</v>
      </c>
      <c r="AA40" s="10">
        <v>35.200000000000003</v>
      </c>
      <c r="AB40" s="95">
        <v>6469200</v>
      </c>
      <c r="AC40" s="10">
        <v>35.1</v>
      </c>
      <c r="AD40" s="2">
        <f t="shared" si="0"/>
        <v>0.29999999999999716</v>
      </c>
      <c r="AE40" s="138">
        <f t="shared" si="1"/>
        <v>-6.2287655719138746E-3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38.654000000000003</v>
      </c>
      <c r="Q41" s="2"/>
      <c r="W41" s="133">
        <v>42492</v>
      </c>
      <c r="X41" s="10">
        <v>35.520000000000003</v>
      </c>
      <c r="Y41" s="10">
        <v>35.56</v>
      </c>
      <c r="Z41" s="10">
        <v>35.159999999999997</v>
      </c>
      <c r="AA41" s="10">
        <v>35.43</v>
      </c>
      <c r="AB41" s="95">
        <v>9010600</v>
      </c>
      <c r="AC41" s="10">
        <v>35.32</v>
      </c>
      <c r="AD41" s="2">
        <f t="shared" si="0"/>
        <v>0.40000000000000568</v>
      </c>
      <c r="AE41" s="138">
        <f t="shared" si="1"/>
        <v>1.1337868480725266E-3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38.302600000000005</v>
      </c>
      <c r="Q42" s="2"/>
      <c r="T42" s="91" t="s">
        <v>113</v>
      </c>
      <c r="W42" s="133">
        <v>42489</v>
      </c>
      <c r="X42" s="10">
        <v>35.67</v>
      </c>
      <c r="Y42" s="10">
        <v>35.71</v>
      </c>
      <c r="Z42" s="10">
        <v>34.78</v>
      </c>
      <c r="AA42" s="10">
        <v>35.39</v>
      </c>
      <c r="AB42" s="95">
        <v>8253900</v>
      </c>
      <c r="AC42" s="10">
        <v>35.28</v>
      </c>
      <c r="AD42" s="2">
        <f t="shared" si="0"/>
        <v>0.92999999999999972</v>
      </c>
      <c r="AE42" s="138">
        <f t="shared" si="1"/>
        <v>-1.4800335101926909E-2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5"/>
        <v>37.9512</v>
      </c>
      <c r="Q43" s="2"/>
      <c r="T43" s="128" t="s">
        <v>98</v>
      </c>
      <c r="U43" s="98">
        <v>34.67</v>
      </c>
      <c r="W43" s="133">
        <v>42488</v>
      </c>
      <c r="X43" s="10">
        <v>36.130000000000003</v>
      </c>
      <c r="Y43" s="10">
        <v>36.64</v>
      </c>
      <c r="Z43" s="10">
        <v>35.799999999999997</v>
      </c>
      <c r="AA43" s="10">
        <v>35.92</v>
      </c>
      <c r="AB43" s="95">
        <v>5912200</v>
      </c>
      <c r="AC43" s="10">
        <v>35.81</v>
      </c>
      <c r="AD43" s="2">
        <f t="shared" si="0"/>
        <v>0.84000000000000341</v>
      </c>
      <c r="AE43" s="138">
        <f t="shared" si="1"/>
        <v>-1.0773480662983448E-2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5"/>
        <v>37.599800000000002</v>
      </c>
      <c r="Q44" s="2"/>
      <c r="T44" s="93" t="s">
        <v>99</v>
      </c>
      <c r="U44" s="88">
        <v>34</v>
      </c>
      <c r="W44" s="133">
        <v>42487</v>
      </c>
      <c r="X44" s="10">
        <v>36.479999999999997</v>
      </c>
      <c r="Y44" s="10">
        <v>36.71</v>
      </c>
      <c r="Z44" s="10">
        <v>36.18</v>
      </c>
      <c r="AA44" s="10">
        <v>36.31</v>
      </c>
      <c r="AB44" s="95">
        <v>4874000</v>
      </c>
      <c r="AC44" s="10">
        <v>36.200000000000003</v>
      </c>
      <c r="AD44" s="2">
        <f t="shared" si="0"/>
        <v>0.53000000000000114</v>
      </c>
      <c r="AE44" s="138">
        <f t="shared" si="1"/>
        <v>-2.4800220446402621E-3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1.06</v>
      </c>
      <c r="P45" s="83">
        <f t="shared" si="5"/>
        <v>37.248400000000004</v>
      </c>
      <c r="Q45" s="2"/>
      <c r="T45" s="93" t="s">
        <v>100</v>
      </c>
      <c r="U45" s="88" t="s">
        <v>474</v>
      </c>
      <c r="W45" s="133">
        <v>42486</v>
      </c>
      <c r="X45" s="10">
        <v>36.74</v>
      </c>
      <c r="Y45" s="10">
        <v>37.11</v>
      </c>
      <c r="Z45" s="10">
        <v>36.29</v>
      </c>
      <c r="AA45" s="10">
        <v>36.4</v>
      </c>
      <c r="AB45" s="95">
        <v>6247300</v>
      </c>
      <c r="AC45" s="10">
        <v>36.29</v>
      </c>
      <c r="AD45" s="2">
        <f t="shared" si="0"/>
        <v>0.82000000000000028</v>
      </c>
      <c r="AE45" s="138">
        <f t="shared" si="1"/>
        <v>-1.009274413529726E-2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1.05</v>
      </c>
      <c r="P46" s="83">
        <f t="shared" si="5"/>
        <v>36.897000000000006</v>
      </c>
      <c r="Q46" s="2"/>
      <c r="T46" s="93" t="s">
        <v>101</v>
      </c>
      <c r="U46" s="88" t="s">
        <v>475</v>
      </c>
      <c r="W46" s="133">
        <v>42485</v>
      </c>
      <c r="X46" s="10">
        <v>35.450000000000003</v>
      </c>
      <c r="Y46" s="10">
        <v>36.85</v>
      </c>
      <c r="Z46" s="10">
        <v>35.39</v>
      </c>
      <c r="AA46" s="10">
        <v>36.770000000000003</v>
      </c>
      <c r="AB46" s="95">
        <v>9599800</v>
      </c>
      <c r="AC46" s="10">
        <v>36.659999999999997</v>
      </c>
      <c r="AD46" s="2">
        <f t="shared" si="0"/>
        <v>1.4600000000000009</v>
      </c>
      <c r="AE46" s="138">
        <f t="shared" si="1"/>
        <v>3.354947843247813E-2</v>
      </c>
    </row>
    <row r="47" spans="2:31" x14ac:dyDescent="0.25">
      <c r="O47" s="83">
        <v>1.04</v>
      </c>
      <c r="P47" s="83">
        <f t="shared" si="5"/>
        <v>36.5456</v>
      </c>
      <c r="Q47" s="2"/>
      <c r="T47" s="93" t="s">
        <v>102</v>
      </c>
      <c r="U47" s="88">
        <v>41.5</v>
      </c>
      <c r="W47" s="133">
        <v>42482</v>
      </c>
      <c r="X47" s="10">
        <v>36.36</v>
      </c>
      <c r="Y47" s="10">
        <v>36.54</v>
      </c>
      <c r="Z47" s="10">
        <v>35.130000000000003</v>
      </c>
      <c r="AA47" s="10">
        <v>35.58</v>
      </c>
      <c r="AB47" s="95">
        <v>12971600</v>
      </c>
      <c r="AC47" s="10">
        <v>35.47</v>
      </c>
      <c r="AD47" s="2">
        <f t="shared" si="0"/>
        <v>1.4099999999999966</v>
      </c>
      <c r="AE47" s="138">
        <f t="shared" si="1"/>
        <v>-2.447744774477445E-2</v>
      </c>
    </row>
    <row r="48" spans="2:31" x14ac:dyDescent="0.25">
      <c r="O48" s="83">
        <v>1.03</v>
      </c>
      <c r="P48" s="83">
        <f t="shared" si="5"/>
        <v>36.194200000000002</v>
      </c>
      <c r="Q48" s="2"/>
      <c r="T48" s="93" t="s">
        <v>103</v>
      </c>
      <c r="U48" s="88">
        <v>0.84700500000000001</v>
      </c>
      <c r="W48" s="133">
        <v>42481</v>
      </c>
      <c r="X48" s="10">
        <v>36.950000000000003</v>
      </c>
      <c r="Y48" s="10">
        <v>37.01</v>
      </c>
      <c r="Z48" s="10">
        <v>36.33</v>
      </c>
      <c r="AA48" s="10">
        <v>36.47</v>
      </c>
      <c r="AB48" s="95">
        <v>7719100</v>
      </c>
      <c r="AC48" s="10">
        <v>36.36</v>
      </c>
      <c r="AD48" s="2">
        <f t="shared" si="0"/>
        <v>0.67999999999999972</v>
      </c>
      <c r="AE48" s="138">
        <f t="shared" si="1"/>
        <v>-1.3029315960912169E-2</v>
      </c>
    </row>
    <row r="49" spans="15:31" x14ac:dyDescent="0.25">
      <c r="O49" s="83">
        <v>1.02</v>
      </c>
      <c r="P49" s="83">
        <f t="shared" si="5"/>
        <v>35.842800000000004</v>
      </c>
      <c r="Q49" s="2"/>
      <c r="T49" s="93" t="s">
        <v>104</v>
      </c>
      <c r="U49" s="88" t="s">
        <v>319</v>
      </c>
      <c r="W49" s="133">
        <v>42480</v>
      </c>
      <c r="X49" s="10">
        <v>36.369999999999997</v>
      </c>
      <c r="Y49" s="10">
        <v>37.340000000000003</v>
      </c>
      <c r="Z49" s="10">
        <v>36.270000000000003</v>
      </c>
      <c r="AA49" s="10">
        <v>36.950000000000003</v>
      </c>
      <c r="AB49" s="95">
        <v>8870600</v>
      </c>
      <c r="AC49" s="10">
        <v>36.840000000000003</v>
      </c>
      <c r="AD49" s="2">
        <f t="shared" si="0"/>
        <v>1.0700000000000003</v>
      </c>
      <c r="AE49" s="138">
        <f t="shared" si="1"/>
        <v>1.9933554817275878E-2</v>
      </c>
    </row>
    <row r="50" spans="15:31" x14ac:dyDescent="0.25">
      <c r="O50" s="83">
        <v>1.01</v>
      </c>
      <c r="P50" s="83">
        <f t="shared" si="5"/>
        <v>35.491399999999999</v>
      </c>
      <c r="Q50" s="2"/>
      <c r="T50" s="93"/>
      <c r="U50" s="88"/>
      <c r="W50" s="133">
        <v>42479</v>
      </c>
      <c r="X50" s="10">
        <v>36.78</v>
      </c>
      <c r="Y50" s="10">
        <v>36.78</v>
      </c>
      <c r="Z50" s="10">
        <v>36.1</v>
      </c>
      <c r="AA50" s="10">
        <v>36.229999999999997</v>
      </c>
      <c r="AB50" s="95">
        <v>11313200</v>
      </c>
      <c r="AC50" s="10">
        <v>36.119999999999997</v>
      </c>
      <c r="AD50" s="2">
        <f t="shared" si="0"/>
        <v>0.67999999999999972</v>
      </c>
      <c r="AE50" s="138">
        <f t="shared" si="1"/>
        <v>-1.2305168170631764E-2</v>
      </c>
    </row>
    <row r="51" spans="15:31" x14ac:dyDescent="0.25">
      <c r="O51" s="83">
        <v>1</v>
      </c>
      <c r="P51" s="83">
        <f t="shared" si="5"/>
        <v>35.14</v>
      </c>
      <c r="Q51" s="2"/>
      <c r="T51" s="93" t="s">
        <v>105</v>
      </c>
      <c r="U51" s="88" t="s">
        <v>476</v>
      </c>
      <c r="W51" s="133">
        <v>42478</v>
      </c>
      <c r="X51" s="10">
        <v>36.61</v>
      </c>
      <c r="Y51" s="10">
        <v>36.74</v>
      </c>
      <c r="Z51" s="10">
        <v>36.25</v>
      </c>
      <c r="AA51" s="10">
        <v>36.68</v>
      </c>
      <c r="AB51" s="95">
        <v>8881500</v>
      </c>
      <c r="AC51" s="10">
        <v>36.57</v>
      </c>
      <c r="AD51" s="2">
        <f t="shared" si="0"/>
        <v>0.49000000000000199</v>
      </c>
      <c r="AE51" s="138">
        <f t="shared" si="1"/>
        <v>-6.2499999999998668E-3</v>
      </c>
    </row>
    <row r="52" spans="15:31" x14ac:dyDescent="0.25">
      <c r="O52" s="83">
        <v>0.99</v>
      </c>
      <c r="P52" s="83">
        <f t="shared" si="5"/>
        <v>34.788600000000002</v>
      </c>
      <c r="Q52" s="2"/>
      <c r="T52" s="93" t="s">
        <v>106</v>
      </c>
      <c r="U52" s="88" t="s">
        <v>222</v>
      </c>
      <c r="W52" s="133">
        <v>42475</v>
      </c>
      <c r="X52" s="10">
        <v>37.17</v>
      </c>
      <c r="Y52" s="10">
        <v>37.32</v>
      </c>
      <c r="Z52" s="10">
        <v>36.71</v>
      </c>
      <c r="AA52" s="10">
        <v>36.909999999999997</v>
      </c>
      <c r="AB52" s="95">
        <v>7510800</v>
      </c>
      <c r="AC52" s="10">
        <v>36.799999999999997</v>
      </c>
      <c r="AD52" s="2">
        <f t="shared" si="0"/>
        <v>0.60999999999999943</v>
      </c>
      <c r="AE52" s="138">
        <f t="shared" si="1"/>
        <v>-4.3290043290044045E-3</v>
      </c>
    </row>
    <row r="53" spans="15:31" x14ac:dyDescent="0.25">
      <c r="O53" s="83">
        <v>0.98</v>
      </c>
      <c r="P53" s="83">
        <f t="shared" si="5"/>
        <v>34.437199999999997</v>
      </c>
      <c r="Q53" s="2"/>
      <c r="T53" s="93" t="s">
        <v>107</v>
      </c>
      <c r="U53" s="90">
        <v>14689510</v>
      </c>
      <c r="W53" s="133">
        <v>42474</v>
      </c>
      <c r="X53" s="10">
        <v>37.49</v>
      </c>
      <c r="Y53" s="10">
        <v>37.590000000000003</v>
      </c>
      <c r="Z53" s="10">
        <v>37.01</v>
      </c>
      <c r="AA53" s="10">
        <v>37.07</v>
      </c>
      <c r="AB53" s="95">
        <v>5995000</v>
      </c>
      <c r="AC53" s="10">
        <v>36.96</v>
      </c>
      <c r="AD53" s="2">
        <f t="shared" si="0"/>
        <v>0.5800000000000054</v>
      </c>
      <c r="AE53" s="138">
        <f t="shared" si="1"/>
        <v>-2.0927152317880782E-2</v>
      </c>
    </row>
    <row r="54" spans="15:31" x14ac:dyDescent="0.25">
      <c r="O54" s="83">
        <v>0.97</v>
      </c>
      <c r="P54" s="83">
        <f t="shared" si="5"/>
        <v>34.085799999999999</v>
      </c>
      <c r="T54" s="93" t="s">
        <v>110</v>
      </c>
      <c r="U54" s="90">
        <v>8071940</v>
      </c>
      <c r="W54" s="133">
        <v>42473</v>
      </c>
      <c r="X54" s="10">
        <v>37.39</v>
      </c>
      <c r="Y54" s="10">
        <v>37.880000000000003</v>
      </c>
      <c r="Z54" s="10">
        <v>37.299999999999997</v>
      </c>
      <c r="AA54" s="10">
        <v>37.86</v>
      </c>
      <c r="AB54" s="95">
        <v>5486800</v>
      </c>
      <c r="AC54" s="10">
        <v>37.75</v>
      </c>
      <c r="AD54" s="2">
        <f t="shared" si="0"/>
        <v>0.5800000000000054</v>
      </c>
      <c r="AE54" s="138">
        <f t="shared" si="1"/>
        <v>1.8893387314440124E-2</v>
      </c>
    </row>
    <row r="55" spans="15:31" x14ac:dyDescent="0.25">
      <c r="O55" s="83">
        <v>0.96</v>
      </c>
      <c r="P55" s="83">
        <f t="shared" si="5"/>
        <v>33.734400000000001</v>
      </c>
      <c r="T55" s="93" t="s">
        <v>108</v>
      </c>
      <c r="U55" s="88" t="s">
        <v>477</v>
      </c>
      <c r="W55" s="133">
        <v>42472</v>
      </c>
      <c r="X55" s="10">
        <v>37.200000000000003</v>
      </c>
      <c r="Y55" s="10">
        <v>37.32</v>
      </c>
      <c r="Z55" s="10">
        <v>36.9</v>
      </c>
      <c r="AA55" s="10">
        <v>37.159999999999997</v>
      </c>
      <c r="AB55" s="95">
        <v>6000700</v>
      </c>
      <c r="AC55" s="10">
        <v>37.049999999999997</v>
      </c>
      <c r="AD55" s="2">
        <f t="shared" si="0"/>
        <v>0.42000000000000171</v>
      </c>
      <c r="AE55" s="138">
        <f t="shared" si="1"/>
        <v>-2.6983270372382684E-4</v>
      </c>
    </row>
    <row r="56" spans="15:31" x14ac:dyDescent="0.25">
      <c r="O56" s="83">
        <v>0.95</v>
      </c>
      <c r="P56" s="83">
        <f t="shared" si="5"/>
        <v>33.382999999999996</v>
      </c>
      <c r="T56" s="93" t="s">
        <v>111</v>
      </c>
      <c r="U56" s="88">
        <v>16.440000000000001</v>
      </c>
      <c r="W56" s="133">
        <v>42471</v>
      </c>
      <c r="X56" s="10">
        <v>38</v>
      </c>
      <c r="Y56" s="10">
        <v>38.090000000000003</v>
      </c>
      <c r="Z56" s="10">
        <v>37.130000000000003</v>
      </c>
      <c r="AA56" s="10">
        <v>37.17</v>
      </c>
      <c r="AB56" s="95">
        <v>7051400</v>
      </c>
      <c r="AC56" s="10">
        <v>37.06</v>
      </c>
      <c r="AD56" s="2">
        <f t="shared" si="0"/>
        <v>0.96000000000000085</v>
      </c>
      <c r="AE56" s="138">
        <f t="shared" si="1"/>
        <v>-2.1647307286166817E-2</v>
      </c>
    </row>
    <row r="57" spans="15:31" x14ac:dyDescent="0.25">
      <c r="O57" s="83">
        <v>0.94</v>
      </c>
      <c r="P57" s="83">
        <f t="shared" si="5"/>
        <v>33.031599999999997</v>
      </c>
      <c r="T57" s="93" t="s">
        <v>112</v>
      </c>
      <c r="U57" s="88">
        <v>2.14</v>
      </c>
      <c r="W57" s="133">
        <v>42468</v>
      </c>
      <c r="X57" s="10">
        <v>38.200000000000003</v>
      </c>
      <c r="Y57" s="10">
        <v>38.35</v>
      </c>
      <c r="Z57" s="10">
        <v>37.93</v>
      </c>
      <c r="AA57" s="10">
        <v>37.99</v>
      </c>
      <c r="AB57" s="95">
        <v>7832900</v>
      </c>
      <c r="AC57" s="10">
        <v>37.880000000000003</v>
      </c>
      <c r="AD57" s="2">
        <f t="shared" si="0"/>
        <v>0.42000000000000171</v>
      </c>
      <c r="AE57" s="138">
        <f t="shared" si="1"/>
        <v>-4.729374671571196E-3</v>
      </c>
    </row>
    <row r="58" spans="15:31" x14ac:dyDescent="0.25">
      <c r="O58" s="83">
        <v>0.93</v>
      </c>
      <c r="P58" s="83">
        <f t="shared" si="5"/>
        <v>32.680199999999999</v>
      </c>
      <c r="T58" s="93" t="s">
        <v>109</v>
      </c>
      <c r="U58" s="88" t="s">
        <v>478</v>
      </c>
      <c r="W58" s="133">
        <v>42467</v>
      </c>
      <c r="X58" s="10">
        <v>38.86</v>
      </c>
      <c r="Y58" s="10">
        <v>39.15</v>
      </c>
      <c r="Z58" s="10">
        <v>38.03</v>
      </c>
      <c r="AA58" s="10">
        <v>38.17</v>
      </c>
      <c r="AB58" s="95">
        <v>6941300</v>
      </c>
      <c r="AC58" s="10">
        <v>38.06</v>
      </c>
      <c r="AD58" s="2">
        <f t="shared" si="0"/>
        <v>1.1199999999999974</v>
      </c>
      <c r="AE58" s="138">
        <f t="shared" si="1"/>
        <v>-2.31006160164271E-2</v>
      </c>
    </row>
    <row r="59" spans="15:31" x14ac:dyDescent="0.25">
      <c r="O59" s="83">
        <v>0.92</v>
      </c>
      <c r="P59" s="83">
        <f t="shared" si="5"/>
        <v>32.328800000000001</v>
      </c>
      <c r="W59" s="133">
        <v>42466</v>
      </c>
      <c r="X59" s="10">
        <v>38.22</v>
      </c>
      <c r="Y59" s="10">
        <v>39.22</v>
      </c>
      <c r="Z59" s="10">
        <v>38.22</v>
      </c>
      <c r="AA59" s="10">
        <v>39.08</v>
      </c>
      <c r="AB59" s="95">
        <v>9143500</v>
      </c>
      <c r="AC59" s="10">
        <v>38.96</v>
      </c>
      <c r="AD59" s="2">
        <f t="shared" si="0"/>
        <v>1</v>
      </c>
      <c r="AE59" s="138">
        <f t="shared" si="1"/>
        <v>2.2303857255313586E-2</v>
      </c>
    </row>
    <row r="60" spans="15:31" x14ac:dyDescent="0.25">
      <c r="O60" s="83">
        <v>0.91</v>
      </c>
      <c r="P60" s="83">
        <f t="shared" si="5"/>
        <v>31.977400000000003</v>
      </c>
      <c r="W60" s="133">
        <v>42465</v>
      </c>
      <c r="X60" s="10">
        <v>37.700000000000003</v>
      </c>
      <c r="Y60" s="10">
        <v>38.369999999999997</v>
      </c>
      <c r="Z60" s="10">
        <v>37.590000000000003</v>
      </c>
      <c r="AA60" s="10">
        <v>38.22</v>
      </c>
      <c r="AB60" s="95">
        <v>9840200</v>
      </c>
      <c r="AC60" s="10">
        <v>38.11</v>
      </c>
      <c r="AD60" s="2">
        <f t="shared" si="0"/>
        <v>0.77999999999999403</v>
      </c>
      <c r="AE60" s="138">
        <f t="shared" si="1"/>
        <v>5.0105485232065927E-3</v>
      </c>
    </row>
    <row r="61" spans="15:31" x14ac:dyDescent="0.25">
      <c r="O61" s="83">
        <v>0.9</v>
      </c>
      <c r="P61" s="83">
        <f t="shared" si="5"/>
        <v>31.626000000000001</v>
      </c>
      <c r="W61" s="133">
        <v>42464</v>
      </c>
      <c r="X61" s="10">
        <v>38.32</v>
      </c>
      <c r="Y61" s="10">
        <v>38.46</v>
      </c>
      <c r="Z61" s="10">
        <v>37.909999999999997</v>
      </c>
      <c r="AA61" s="10">
        <v>38.03</v>
      </c>
      <c r="AB61" s="95">
        <v>7242500</v>
      </c>
      <c r="AC61" s="10">
        <v>37.92</v>
      </c>
      <c r="AD61" s="2">
        <f t="shared" si="0"/>
        <v>0.55000000000000426</v>
      </c>
      <c r="AE61" s="138">
        <f t="shared" si="1"/>
        <v>-7.5896362208845991E-3</v>
      </c>
    </row>
    <row r="62" spans="15:31" x14ac:dyDescent="0.25">
      <c r="W62" s="133">
        <v>42461</v>
      </c>
      <c r="X62" s="10">
        <v>37.94</v>
      </c>
      <c r="Y62" s="10">
        <v>38.42</v>
      </c>
      <c r="Z62" s="10">
        <v>37.909999999999997</v>
      </c>
      <c r="AA62" s="10">
        <v>38.32</v>
      </c>
      <c r="AB62" s="95">
        <v>6622300</v>
      </c>
      <c r="AC62" s="10">
        <v>38.21</v>
      </c>
      <c r="AD62" s="2">
        <f t="shared" si="0"/>
        <v>0.51000000000000512</v>
      </c>
      <c r="AE62" s="138">
        <f t="shared" si="1"/>
        <v>1.8353434714211136E-3</v>
      </c>
    </row>
    <row r="63" spans="15:31" x14ac:dyDescent="0.25">
      <c r="W63" s="133">
        <v>42460</v>
      </c>
      <c r="X63" s="10">
        <v>38.08</v>
      </c>
      <c r="Y63" s="10">
        <v>38.39</v>
      </c>
      <c r="Z63" s="10">
        <v>37.97</v>
      </c>
      <c r="AA63" s="10">
        <v>38.25</v>
      </c>
      <c r="AB63" s="95">
        <v>6888300</v>
      </c>
      <c r="AC63" s="10">
        <v>38.14</v>
      </c>
      <c r="AD63" s="2">
        <f t="shared" si="0"/>
        <v>0.42000000000000171</v>
      </c>
      <c r="AE63" s="138">
        <f t="shared" si="1"/>
        <v>4.2127435492365084E-3</v>
      </c>
    </row>
    <row r="64" spans="15:31" x14ac:dyDescent="0.25">
      <c r="W64" s="133">
        <v>42459</v>
      </c>
      <c r="X64" s="10">
        <v>38.049999999999997</v>
      </c>
      <c r="Y64" s="10">
        <v>38.28</v>
      </c>
      <c r="Z64" s="10">
        <v>37.81</v>
      </c>
      <c r="AA64" s="10">
        <v>38.090000000000003</v>
      </c>
      <c r="AB64" s="95">
        <v>6974800</v>
      </c>
      <c r="AC64" s="10">
        <v>37.979999999999997</v>
      </c>
      <c r="AD64" s="2">
        <f t="shared" si="0"/>
        <v>0.46999999999999886</v>
      </c>
      <c r="AE64" s="138">
        <f t="shared" si="1"/>
        <v>1.5822784810124446E-3</v>
      </c>
    </row>
    <row r="65" spans="23:31" x14ac:dyDescent="0.25">
      <c r="W65" s="133">
        <v>42458</v>
      </c>
      <c r="X65" s="10">
        <v>37.81</v>
      </c>
      <c r="Y65" s="10">
        <v>38.15</v>
      </c>
      <c r="Z65" s="10">
        <v>37.74</v>
      </c>
      <c r="AA65" s="10">
        <v>38.03</v>
      </c>
      <c r="AB65" s="95">
        <v>5780900</v>
      </c>
      <c r="AC65" s="10">
        <v>37.92</v>
      </c>
      <c r="AD65" s="2">
        <f t="shared" si="0"/>
        <v>0.40999999999999659</v>
      </c>
      <c r="AE65" s="138">
        <f t="shared" si="1"/>
        <v>-7.905138339920903E-4</v>
      </c>
    </row>
    <row r="66" spans="23:31" x14ac:dyDescent="0.25">
      <c r="W66" s="133">
        <v>42457</v>
      </c>
      <c r="X66" s="10">
        <v>37.64</v>
      </c>
      <c r="Y66" s="10">
        <v>38.090000000000003</v>
      </c>
      <c r="Z66" s="10">
        <v>37.53</v>
      </c>
      <c r="AA66" s="10">
        <v>38.06</v>
      </c>
      <c r="AB66" s="95">
        <v>6759000</v>
      </c>
      <c r="AC66" s="10">
        <v>37.950000000000003</v>
      </c>
      <c r="AD66" s="2">
        <f t="shared" si="0"/>
        <v>0.56000000000000227</v>
      </c>
      <c r="AE66" s="138">
        <f t="shared" si="1"/>
        <v>1.0921683537560067E-2</v>
      </c>
    </row>
    <row r="67" spans="23:31" x14ac:dyDescent="0.25">
      <c r="W67" s="133">
        <v>42453</v>
      </c>
      <c r="X67" s="10">
        <v>37.200000000000003</v>
      </c>
      <c r="Y67" s="10">
        <v>37.69</v>
      </c>
      <c r="Z67" s="10">
        <v>37.1</v>
      </c>
      <c r="AA67" s="10">
        <v>37.65</v>
      </c>
      <c r="AB67" s="95">
        <v>9526100</v>
      </c>
      <c r="AC67" s="10">
        <v>37.54</v>
      </c>
      <c r="AD67" s="2">
        <f>Y67-Z67</f>
        <v>0.58999999999999631</v>
      </c>
      <c r="AE67" s="138" t="e">
        <f>AC67/#REF!-1</f>
        <v>#REF!</v>
      </c>
    </row>
    <row r="68" spans="23:31" x14ac:dyDescent="0.25">
      <c r="W68" s="133">
        <v>42452</v>
      </c>
      <c r="X68" s="10">
        <v>37.92</v>
      </c>
      <c r="Y68" s="10">
        <v>38.020000000000003</v>
      </c>
      <c r="Z68" s="10">
        <v>37.35</v>
      </c>
      <c r="AA68" s="10">
        <v>37.590000000000003</v>
      </c>
      <c r="AB68" s="95">
        <v>9195000</v>
      </c>
      <c r="AC68" s="10">
        <v>37.479999999999997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9" priority="19">
      <formula>F29&gt;0</formula>
    </cfRule>
    <cfRule type="expression" dxfId="528" priority="20">
      <formula>F29&lt;0</formula>
    </cfRule>
  </conditionalFormatting>
  <conditionalFormatting sqref="F34:F46">
    <cfRule type="expression" dxfId="527" priority="15">
      <formula>F34&gt;0</formula>
    </cfRule>
    <cfRule type="expression" dxfId="526" priority="16">
      <formula>F34&lt;0</formula>
    </cfRule>
  </conditionalFormatting>
  <conditionalFormatting sqref="F34:F46">
    <cfRule type="expression" dxfId="525" priority="17">
      <formula>F34&gt;0</formula>
    </cfRule>
    <cfRule type="expression" dxfId="524" priority="18">
      <formula>F34&lt;0</formula>
    </cfRule>
  </conditionalFormatting>
  <conditionalFormatting sqref="H29:H46">
    <cfRule type="expression" dxfId="523" priority="13">
      <formula>H29&gt;0</formula>
    </cfRule>
    <cfRule type="expression" dxfId="522" priority="14">
      <formula>H29&lt;0</formula>
    </cfRule>
  </conditionalFormatting>
  <conditionalFormatting sqref="F25:F28">
    <cfRule type="expression" dxfId="521" priority="7">
      <formula>F25&gt;0</formula>
    </cfRule>
    <cfRule type="expression" dxfId="520" priority="8">
      <formula>F25&lt;0</formula>
    </cfRule>
  </conditionalFormatting>
  <conditionalFormatting sqref="H25:H28">
    <cfRule type="expression" dxfId="519" priority="5">
      <formula>H25&gt;0</formula>
    </cfRule>
    <cfRule type="expression" dxfId="518" priority="6">
      <formula>H25&lt;0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229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250</v>
      </c>
      <c r="T2" s="1"/>
      <c r="W2" s="133">
        <v>42545</v>
      </c>
      <c r="X2" s="10">
        <v>12.79</v>
      </c>
      <c r="Y2" s="10">
        <v>12.91</v>
      </c>
      <c r="Z2" s="10">
        <v>12.45</v>
      </c>
      <c r="AA2" s="10">
        <v>12.52</v>
      </c>
      <c r="AB2" s="95">
        <v>96240800</v>
      </c>
      <c r="AC2" s="10">
        <v>12.52</v>
      </c>
      <c r="AD2" s="2">
        <f>Y2-Z2</f>
        <v>0.46000000000000085</v>
      </c>
      <c r="AE2" s="138">
        <f>AC2/AC3-1</f>
        <v>-6.5671641791044788E-2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O3" s="11" t="s">
        <v>58</v>
      </c>
      <c r="Q3" s="242">
        <f>IF(Q2=0, Q4, (F18-K18-M18)/Q2)</f>
        <v>12.966119999999998</v>
      </c>
      <c r="T3" s="1"/>
      <c r="W3" s="133">
        <v>42544</v>
      </c>
      <c r="X3" s="10">
        <v>13.29</v>
      </c>
      <c r="Y3" s="10">
        <v>13.41</v>
      </c>
      <c r="Z3" s="10">
        <v>13.28</v>
      </c>
      <c r="AA3" s="10">
        <v>13.4</v>
      </c>
      <c r="AB3" s="95">
        <v>24390800</v>
      </c>
      <c r="AC3" s="10">
        <v>13.4</v>
      </c>
      <c r="AD3" s="2">
        <f t="shared" ref="AD3:AD66" si="0">Y3-Z3</f>
        <v>0.13000000000000078</v>
      </c>
      <c r="AE3" s="138">
        <f t="shared" ref="AE3:AE66" si="1">AC3/AC4-1</f>
        <v>1.6691957511380862E-2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12.52</v>
      </c>
      <c r="T4" s="163"/>
      <c r="W4" s="133">
        <v>42543</v>
      </c>
      <c r="X4" s="10">
        <v>13.23</v>
      </c>
      <c r="Y4" s="10">
        <v>13.31</v>
      </c>
      <c r="Z4" s="10">
        <v>13.15</v>
      </c>
      <c r="AA4" s="10">
        <v>13.18</v>
      </c>
      <c r="AB4" s="95">
        <v>20634600</v>
      </c>
      <c r="AC4" s="10">
        <v>13.18</v>
      </c>
      <c r="AD4" s="2">
        <f t="shared" si="0"/>
        <v>0.16000000000000014</v>
      </c>
      <c r="AE4" s="138">
        <f t="shared" si="1"/>
        <v>-3.0257186081694698E-3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3130</v>
      </c>
      <c r="W5" s="133">
        <v>42542</v>
      </c>
      <c r="X5" s="10">
        <v>13.44</v>
      </c>
      <c r="Y5" s="10">
        <v>13.44</v>
      </c>
      <c r="Z5" s="10">
        <v>13.18</v>
      </c>
      <c r="AA5" s="10">
        <v>13.22</v>
      </c>
      <c r="AB5" s="95">
        <v>36672100</v>
      </c>
      <c r="AC5" s="10">
        <v>13.22</v>
      </c>
      <c r="AD5" s="2">
        <f t="shared" si="0"/>
        <v>0.25999999999999979</v>
      </c>
      <c r="AE5" s="138">
        <f t="shared" si="1"/>
        <v>-1.4903129657227954E-2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3241.5299999999997</v>
      </c>
      <c r="W6" s="133">
        <v>42541</v>
      </c>
      <c r="X6" s="10">
        <v>13.39</v>
      </c>
      <c r="Y6" s="10">
        <v>13.55</v>
      </c>
      <c r="Z6" s="10">
        <v>13.39</v>
      </c>
      <c r="AA6" s="10">
        <v>13.42</v>
      </c>
      <c r="AB6" s="95">
        <v>29636500</v>
      </c>
      <c r="AC6" s="10">
        <v>13.42</v>
      </c>
      <c r="AD6" s="2">
        <f t="shared" si="0"/>
        <v>0.16000000000000014</v>
      </c>
      <c r="AE6" s="138">
        <f t="shared" si="1"/>
        <v>1.2066365007541435E-2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-111.52999999999975</v>
      </c>
      <c r="R7" s="166" t="s">
        <v>235</v>
      </c>
      <c r="W7" s="133">
        <v>42538</v>
      </c>
      <c r="X7" s="10">
        <v>13.16</v>
      </c>
      <c r="Y7" s="10">
        <v>13.4</v>
      </c>
      <c r="Z7" s="10">
        <v>13.15</v>
      </c>
      <c r="AA7" s="10">
        <v>13.26</v>
      </c>
      <c r="AB7" s="95">
        <v>37099500</v>
      </c>
      <c r="AC7" s="10">
        <v>13.26</v>
      </c>
      <c r="AD7" s="2">
        <f t="shared" si="0"/>
        <v>0.25</v>
      </c>
      <c r="AE7" s="138">
        <f t="shared" si="1"/>
        <v>1.0670731707317138E-2</v>
      </c>
    </row>
    <row r="8" spans="1:31" x14ac:dyDescent="0.25">
      <c r="O8" s="11" t="s">
        <v>198</v>
      </c>
      <c r="P8" s="34"/>
      <c r="Q8" s="2">
        <f>K18+M18-F18+Q2*Q4</f>
        <v>-111.52999999999975</v>
      </c>
      <c r="W8" s="133">
        <v>42537</v>
      </c>
      <c r="X8" s="10">
        <v>12.93</v>
      </c>
      <c r="Y8" s="10">
        <v>13.14</v>
      </c>
      <c r="Z8" s="10">
        <v>12.85</v>
      </c>
      <c r="AA8" s="10">
        <v>13.12</v>
      </c>
      <c r="AB8" s="95">
        <v>26540600</v>
      </c>
      <c r="AC8" s="10">
        <v>13.12</v>
      </c>
      <c r="AD8" s="2">
        <f t="shared" si="0"/>
        <v>0.29000000000000092</v>
      </c>
      <c r="AE8" s="138">
        <f t="shared" si="1"/>
        <v>8.4550345887777212E-3</v>
      </c>
    </row>
    <row r="9" spans="1:31" x14ac:dyDescent="0.25">
      <c r="O9" s="11" t="s">
        <v>262</v>
      </c>
      <c r="Q9" s="138">
        <f>IF(Q2=0, 0, Q8/Q6)</f>
        <v>-3.4406591948863578E-2</v>
      </c>
      <c r="W9" s="133">
        <v>42536</v>
      </c>
      <c r="X9" s="10">
        <v>12.91</v>
      </c>
      <c r="Y9" s="10">
        <v>13.16</v>
      </c>
      <c r="Z9" s="10">
        <v>12.88</v>
      </c>
      <c r="AA9" s="10">
        <v>13.01</v>
      </c>
      <c r="AB9" s="95">
        <v>25495900</v>
      </c>
      <c r="AC9" s="10">
        <v>13.01</v>
      </c>
      <c r="AD9" s="2">
        <f t="shared" si="0"/>
        <v>0.27999999999999936</v>
      </c>
      <c r="AE9" s="138">
        <f t="shared" si="1"/>
        <v>1.3239875389408073E-2</v>
      </c>
    </row>
    <row r="10" spans="1:31" x14ac:dyDescent="0.25">
      <c r="O10" s="11" t="s">
        <v>261</v>
      </c>
      <c r="P10" s="34"/>
      <c r="Q10" s="2">
        <f>M32</f>
        <v>0</v>
      </c>
      <c r="W10" s="133">
        <v>42535</v>
      </c>
      <c r="X10" s="10">
        <v>12.99</v>
      </c>
      <c r="Y10" s="10">
        <v>13.07</v>
      </c>
      <c r="Z10" s="10">
        <v>12.76</v>
      </c>
      <c r="AA10" s="10">
        <v>12.84</v>
      </c>
      <c r="AB10" s="95">
        <v>30379200</v>
      </c>
      <c r="AC10" s="10">
        <v>12.84</v>
      </c>
      <c r="AD10" s="2">
        <f t="shared" si="0"/>
        <v>0.3100000000000005</v>
      </c>
      <c r="AE10" s="138">
        <f t="shared" si="1"/>
        <v>-1.0785824345146411E-2</v>
      </c>
    </row>
    <row r="11" spans="1:31" x14ac:dyDescent="0.25">
      <c r="O11" s="11" t="s">
        <v>186</v>
      </c>
      <c r="P11" s="34"/>
      <c r="Q11" s="138">
        <f>VALUE(TRIM(CLEAN(MID(U58, FIND("(", U58)+1, 5))))</f>
        <v>4.5400000000000003E-2</v>
      </c>
      <c r="W11" s="133">
        <v>42534</v>
      </c>
      <c r="X11" s="10">
        <v>13.07</v>
      </c>
      <c r="Y11" s="10">
        <v>13.13</v>
      </c>
      <c r="Z11" s="10">
        <v>12.96</v>
      </c>
      <c r="AA11" s="10">
        <v>12.98</v>
      </c>
      <c r="AB11" s="95">
        <v>20448200</v>
      </c>
      <c r="AC11" s="10">
        <v>12.98</v>
      </c>
      <c r="AD11" s="2">
        <f t="shared" si="0"/>
        <v>0.16999999999999993</v>
      </c>
      <c r="AE11" s="138">
        <f t="shared" si="1"/>
        <v>-9.1603053435114212E-3</v>
      </c>
    </row>
    <row r="12" spans="1:31" x14ac:dyDescent="0.25">
      <c r="W12" s="133">
        <v>42531</v>
      </c>
      <c r="X12" s="10">
        <v>13.17</v>
      </c>
      <c r="Y12" s="10">
        <v>13.25</v>
      </c>
      <c r="Z12" s="10">
        <v>13.05</v>
      </c>
      <c r="AA12" s="10">
        <v>13.1</v>
      </c>
      <c r="AB12" s="95">
        <v>27323200</v>
      </c>
      <c r="AC12" s="10">
        <v>13.1</v>
      </c>
      <c r="AD12" s="2">
        <f t="shared" si="0"/>
        <v>0.19999999999999929</v>
      </c>
      <c r="AE12" s="138">
        <f t="shared" si="1"/>
        <v>-1.2066365007541435E-2</v>
      </c>
    </row>
    <row r="13" spans="1:31" x14ac:dyDescent="0.25">
      <c r="W13" s="133">
        <v>42530</v>
      </c>
      <c r="X13" s="10">
        <v>13.26</v>
      </c>
      <c r="Y13" s="10">
        <v>13.3</v>
      </c>
      <c r="Z13" s="10">
        <v>13.14</v>
      </c>
      <c r="AA13" s="10">
        <v>13.26</v>
      </c>
      <c r="AB13" s="95">
        <v>19850800</v>
      </c>
      <c r="AC13" s="10">
        <v>13.26</v>
      </c>
      <c r="AD13" s="2">
        <f t="shared" si="0"/>
        <v>0.16000000000000014</v>
      </c>
      <c r="AE13" s="138">
        <f t="shared" si="1"/>
        <v>-7.4850299401196807E-3</v>
      </c>
    </row>
    <row r="14" spans="1:31" x14ac:dyDescent="0.25">
      <c r="W14" s="133">
        <v>42529</v>
      </c>
      <c r="X14" s="10">
        <v>13.45</v>
      </c>
      <c r="Y14" s="10">
        <v>13.49</v>
      </c>
      <c r="Z14" s="10">
        <v>13.35</v>
      </c>
      <c r="AA14" s="10">
        <v>13.36</v>
      </c>
      <c r="AB14" s="95">
        <v>18027800</v>
      </c>
      <c r="AC14" s="10">
        <v>13.36</v>
      </c>
      <c r="AD14" s="2">
        <f t="shared" si="0"/>
        <v>0.14000000000000057</v>
      </c>
      <c r="AE14" s="138">
        <f t="shared" si="1"/>
        <v>-1.494768310911887E-3</v>
      </c>
    </row>
    <row r="15" spans="1:31" x14ac:dyDescent="0.25">
      <c r="W15" s="133">
        <v>42528</v>
      </c>
      <c r="X15" s="10">
        <v>13.23</v>
      </c>
      <c r="Y15" s="10">
        <v>13.45</v>
      </c>
      <c r="Z15" s="10">
        <v>13.18</v>
      </c>
      <c r="AA15" s="10">
        <v>13.38</v>
      </c>
      <c r="AB15" s="95">
        <v>27493500</v>
      </c>
      <c r="AC15" s="10">
        <v>13.38</v>
      </c>
      <c r="AD15" s="2">
        <f t="shared" si="0"/>
        <v>0.26999999999999957</v>
      </c>
      <c r="AE15" s="138">
        <f t="shared" si="1"/>
        <v>1.5174506828528056E-2</v>
      </c>
    </row>
    <row r="16" spans="1:31" x14ac:dyDescent="0.25">
      <c r="W16" s="133">
        <v>42527</v>
      </c>
      <c r="X16" s="10">
        <v>13.08</v>
      </c>
      <c r="Y16" s="10">
        <v>13.21</v>
      </c>
      <c r="Z16" s="10">
        <v>13.04</v>
      </c>
      <c r="AA16" s="10">
        <v>13.18</v>
      </c>
      <c r="AB16" s="95">
        <v>25423100</v>
      </c>
      <c r="AC16" s="10">
        <v>13.18</v>
      </c>
      <c r="AD16" s="2">
        <f t="shared" si="0"/>
        <v>0.17000000000000171</v>
      </c>
      <c r="AE16" s="138">
        <f t="shared" si="1"/>
        <v>1.0736196319018454E-2</v>
      </c>
    </row>
    <row r="17" spans="1:31" x14ac:dyDescent="0.25">
      <c r="W17" s="133">
        <v>42524</v>
      </c>
      <c r="X17" s="10">
        <v>13.14</v>
      </c>
      <c r="Y17" s="10">
        <v>13.14</v>
      </c>
      <c r="Z17" s="10">
        <v>12.9</v>
      </c>
      <c r="AA17" s="10">
        <v>13.04</v>
      </c>
      <c r="AB17" s="95">
        <v>39762700</v>
      </c>
      <c r="AC17" s="10">
        <v>13.04</v>
      </c>
      <c r="AD17" s="2">
        <f t="shared" si="0"/>
        <v>0.24000000000000021</v>
      </c>
      <c r="AE17" s="138">
        <f t="shared" si="1"/>
        <v>-1.2869038607115968E-2</v>
      </c>
    </row>
    <row r="18" spans="1:31" x14ac:dyDescent="0.25">
      <c r="A18" s="32" t="s">
        <v>81</v>
      </c>
      <c r="B18" s="14"/>
      <c r="C18" s="14">
        <f>SUM(C2:C6)</f>
        <v>350</v>
      </c>
      <c r="D18" s="18"/>
      <c r="E18" s="18"/>
      <c r="F18" s="18">
        <f>SUM(F2:F6)</f>
        <v>4600.5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42523</v>
      </c>
      <c r="X18" s="10">
        <v>13.09</v>
      </c>
      <c r="Y18" s="10">
        <v>13.32</v>
      </c>
      <c r="Z18" s="10">
        <v>13.05</v>
      </c>
      <c r="AA18" s="10">
        <v>13.21</v>
      </c>
      <c r="AB18" s="95">
        <v>41041100</v>
      </c>
      <c r="AC18" s="10">
        <v>13.21</v>
      </c>
      <c r="AD18" s="2">
        <f t="shared" si="0"/>
        <v>0.26999999999999957</v>
      </c>
      <c r="AE18" s="138">
        <f t="shared" si="1"/>
        <v>7.6277650648362005E-3</v>
      </c>
    </row>
    <row r="19" spans="1:31" x14ac:dyDescent="0.25">
      <c r="W19" s="133">
        <v>42522</v>
      </c>
      <c r="X19" s="10">
        <v>13.43</v>
      </c>
      <c r="Y19" s="10">
        <v>13.44</v>
      </c>
      <c r="Z19" s="10">
        <v>12.97</v>
      </c>
      <c r="AA19" s="10">
        <v>13.11</v>
      </c>
      <c r="AB19" s="95">
        <v>58131500</v>
      </c>
      <c r="AC19" s="10">
        <v>13.11</v>
      </c>
      <c r="AD19" s="2">
        <f t="shared" si="0"/>
        <v>0.46999999999999886</v>
      </c>
      <c r="AE19" s="138">
        <f t="shared" si="1"/>
        <v>-2.8169014084507116E-2</v>
      </c>
    </row>
    <row r="20" spans="1:31" x14ac:dyDescent="0.25">
      <c r="W20" s="133">
        <v>42521</v>
      </c>
      <c r="X20" s="10">
        <v>13.49</v>
      </c>
      <c r="Y20" s="10">
        <v>13.56</v>
      </c>
      <c r="Z20" s="10">
        <v>13.4</v>
      </c>
      <c r="AA20" s="10">
        <v>13.49</v>
      </c>
      <c r="AB20" s="95">
        <v>25594100</v>
      </c>
      <c r="AC20" s="10">
        <v>13.49</v>
      </c>
      <c r="AD20" s="2">
        <f t="shared" si="0"/>
        <v>0.16000000000000014</v>
      </c>
      <c r="AE20" s="138">
        <f t="shared" si="1"/>
        <v>2.9739776951673846E-3</v>
      </c>
    </row>
    <row r="21" spans="1:31" x14ac:dyDescent="0.25">
      <c r="W21" s="133">
        <v>42517</v>
      </c>
      <c r="X21" s="10">
        <v>13.48</v>
      </c>
      <c r="Y21" s="10">
        <v>13.54</v>
      </c>
      <c r="Z21" s="10">
        <v>13.4</v>
      </c>
      <c r="AA21" s="10">
        <v>13.45</v>
      </c>
      <c r="AB21" s="95">
        <v>17068800</v>
      </c>
      <c r="AC21" s="10">
        <v>13.45</v>
      </c>
      <c r="AD21" s="2">
        <f t="shared" si="0"/>
        <v>0.13999999999999879</v>
      </c>
      <c r="AE21" s="138">
        <f t="shared" si="1"/>
        <v>-7.4294205052016782E-4</v>
      </c>
    </row>
    <row r="22" spans="1:31" x14ac:dyDescent="0.25">
      <c r="W22" s="133">
        <v>42516</v>
      </c>
      <c r="X22" s="10">
        <v>13.59</v>
      </c>
      <c r="Y22" s="10">
        <v>13.68</v>
      </c>
      <c r="Z22" s="10">
        <v>13.37</v>
      </c>
      <c r="AA22" s="10">
        <v>13.46</v>
      </c>
      <c r="AB22" s="95">
        <v>18168300</v>
      </c>
      <c r="AC22" s="10">
        <v>13.46</v>
      </c>
      <c r="AD22" s="2">
        <f t="shared" si="0"/>
        <v>0.3100000000000005</v>
      </c>
      <c r="AE22" s="138">
        <f t="shared" si="1"/>
        <v>-4.4378698224850632E-3</v>
      </c>
    </row>
    <row r="23" spans="1:31" x14ac:dyDescent="0.25">
      <c r="W23" s="133">
        <v>42515</v>
      </c>
      <c r="X23" s="10">
        <v>13.33</v>
      </c>
      <c r="Y23" s="10">
        <v>13.6</v>
      </c>
      <c r="Z23" s="10">
        <v>13.33</v>
      </c>
      <c r="AA23" s="10">
        <v>13.52</v>
      </c>
      <c r="AB23" s="95">
        <v>26188300</v>
      </c>
      <c r="AC23" s="10">
        <v>13.52</v>
      </c>
      <c r="AD23" s="2">
        <f t="shared" si="0"/>
        <v>0.26999999999999957</v>
      </c>
      <c r="AE23" s="138">
        <f t="shared" si="1"/>
        <v>1.7306245297215916E-2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13.16</v>
      </c>
      <c r="Y24" s="10">
        <v>13.3</v>
      </c>
      <c r="Z24" s="10">
        <v>13.16</v>
      </c>
      <c r="AA24" s="10">
        <v>13.29</v>
      </c>
      <c r="AB24" s="95">
        <v>19592500</v>
      </c>
      <c r="AC24" s="10">
        <v>13.29</v>
      </c>
      <c r="AD24" s="2">
        <f t="shared" si="0"/>
        <v>0.14000000000000057</v>
      </c>
      <c r="AE24" s="138">
        <f t="shared" si="1"/>
        <v>1.2185833968012094E-2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42513</v>
      </c>
      <c r="X25" s="10">
        <v>13.14</v>
      </c>
      <c r="Y25" s="10">
        <v>13.2</v>
      </c>
      <c r="Z25" s="10">
        <v>13.11</v>
      </c>
      <c r="AA25" s="10">
        <v>13.13</v>
      </c>
      <c r="AB25" s="95">
        <v>16194800</v>
      </c>
      <c r="AC25" s="10">
        <v>13.13</v>
      </c>
      <c r="AD25" s="2">
        <f t="shared" si="0"/>
        <v>8.9999999999999858E-2</v>
      </c>
      <c r="AE25" s="138">
        <f t="shared" si="1"/>
        <v>-4.5489006823350442E-3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42510</v>
      </c>
      <c r="X26" s="10">
        <v>13.15</v>
      </c>
      <c r="Y26" s="10">
        <v>13.26</v>
      </c>
      <c r="Z26" s="10">
        <v>13.13</v>
      </c>
      <c r="AA26" s="10">
        <v>13.19</v>
      </c>
      <c r="AB26" s="95">
        <v>19416300</v>
      </c>
      <c r="AC26" s="10">
        <v>13.19</v>
      </c>
      <c r="AD26" s="2">
        <f t="shared" si="0"/>
        <v>0.12999999999999901</v>
      </c>
      <c r="AE26" s="138">
        <f t="shared" si="1"/>
        <v>7.6394194041251584E-3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42509</v>
      </c>
      <c r="X27" s="10">
        <v>13.1</v>
      </c>
      <c r="Y27" s="10">
        <v>13.2</v>
      </c>
      <c r="Z27" s="10">
        <v>13.02</v>
      </c>
      <c r="AA27" s="10">
        <v>13.09</v>
      </c>
      <c r="AB27" s="95">
        <v>23726200</v>
      </c>
      <c r="AC27" s="10">
        <v>13.09</v>
      </c>
      <c r="AD27" s="2">
        <f t="shared" si="0"/>
        <v>0.17999999999999972</v>
      </c>
      <c r="AE27" s="138">
        <f t="shared" si="1"/>
        <v>-5.3191489361702482E-3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3" si="2">C28*(E28-D28)</f>
        <v>22.969999999999935</v>
      </c>
      <c r="G28" s="40">
        <f t="shared" ref="G28:G33" si="3">D28*C28</f>
        <v>1329.03</v>
      </c>
      <c r="H28" s="243">
        <f t="shared" ref="H28:H33" si="4">(E28-D28)/D28</f>
        <v>1.7283281791983577E-2</v>
      </c>
      <c r="I28" s="40"/>
      <c r="W28" s="133">
        <v>42508</v>
      </c>
      <c r="X28" s="10">
        <v>13.12</v>
      </c>
      <c r="Y28" s="10">
        <v>13.34</v>
      </c>
      <c r="Z28" s="10">
        <v>13.05</v>
      </c>
      <c r="AA28" s="10">
        <v>13.16</v>
      </c>
      <c r="AB28" s="95">
        <v>23427200</v>
      </c>
      <c r="AC28" s="10">
        <v>13.16</v>
      </c>
      <c r="AD28" s="2">
        <f t="shared" si="0"/>
        <v>0.28999999999999915</v>
      </c>
      <c r="AE28" s="138">
        <f t="shared" si="1"/>
        <v>1.5220700152207556E-3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42507</v>
      </c>
      <c r="X29" s="10">
        <v>13.14</v>
      </c>
      <c r="Y29" s="10">
        <v>13.31</v>
      </c>
      <c r="Z29" s="10">
        <v>13.07</v>
      </c>
      <c r="AA29" s="10">
        <v>13.14</v>
      </c>
      <c r="AB29" s="95">
        <v>34037300</v>
      </c>
      <c r="AC29" s="10">
        <v>13.14</v>
      </c>
      <c r="AD29" s="2">
        <f t="shared" si="0"/>
        <v>0.24000000000000021</v>
      </c>
      <c r="AE29" s="138">
        <f t="shared" si="1"/>
        <v>-1.3513513513513487E-2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42506</v>
      </c>
      <c r="X30" s="10">
        <v>13.22</v>
      </c>
      <c r="Y30" s="10">
        <v>13.38</v>
      </c>
      <c r="Z30" s="10">
        <v>13.21</v>
      </c>
      <c r="AA30" s="10">
        <v>13.32</v>
      </c>
      <c r="AB30" s="95">
        <v>21160200</v>
      </c>
      <c r="AC30" s="10">
        <v>13.32</v>
      </c>
      <c r="AD30" s="2">
        <f t="shared" si="0"/>
        <v>0.16999999999999993</v>
      </c>
      <c r="AE30" s="138">
        <f t="shared" si="1"/>
        <v>7.5642965204236745E-3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42503</v>
      </c>
      <c r="X31" s="10">
        <v>13.34</v>
      </c>
      <c r="Y31" s="10">
        <v>13.52</v>
      </c>
      <c r="Z31" s="10">
        <v>13.17</v>
      </c>
      <c r="AA31" s="10">
        <v>13.22</v>
      </c>
      <c r="AB31" s="95">
        <v>27395100</v>
      </c>
      <c r="AC31" s="10">
        <v>13.22</v>
      </c>
      <c r="AD31" s="2">
        <f t="shared" si="0"/>
        <v>0.34999999999999964</v>
      </c>
      <c r="AE31" s="138">
        <f t="shared" si="1"/>
        <v>-9.7378277153556958E-3</v>
      </c>
    </row>
    <row r="32" spans="1:31" x14ac:dyDescent="0.25">
      <c r="B32" s="201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3">
        <f t="shared" si="4"/>
        <v>9.758997163344673E-3</v>
      </c>
      <c r="I32" s="40"/>
      <c r="W32" s="133">
        <v>42502</v>
      </c>
      <c r="X32" s="10">
        <v>13.4</v>
      </c>
      <c r="Y32" s="10">
        <v>13.47</v>
      </c>
      <c r="Z32" s="10">
        <v>13.17</v>
      </c>
      <c r="AA32" s="10">
        <v>13.35</v>
      </c>
      <c r="AB32" s="95">
        <v>24768100</v>
      </c>
      <c r="AC32" s="10">
        <v>13.35</v>
      </c>
      <c r="AD32" s="2">
        <f t="shared" si="0"/>
        <v>0.30000000000000071</v>
      </c>
      <c r="AE32" s="138">
        <f t="shared" si="1"/>
        <v>2.2522522522521182E-3</v>
      </c>
    </row>
    <row r="33" spans="2:31" x14ac:dyDescent="0.25">
      <c r="B33" s="201">
        <v>42545</v>
      </c>
      <c r="C33" s="10">
        <v>250</v>
      </c>
      <c r="D33" s="40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3">
        <f t="shared" si="4"/>
        <v>-3.4405102536614808E-2</v>
      </c>
      <c r="I33" s="40"/>
      <c r="W33" s="133">
        <v>42501</v>
      </c>
      <c r="X33" s="10">
        <v>13.44</v>
      </c>
      <c r="Y33" s="10">
        <v>13.54</v>
      </c>
      <c r="Z33" s="10">
        <v>13.3</v>
      </c>
      <c r="AA33" s="10">
        <v>13.32</v>
      </c>
      <c r="AB33" s="95">
        <v>19963200</v>
      </c>
      <c r="AC33" s="10">
        <v>13.32</v>
      </c>
      <c r="AD33" s="2">
        <f t="shared" si="0"/>
        <v>0.23999999999999844</v>
      </c>
      <c r="AE33" s="138">
        <f t="shared" si="1"/>
        <v>-1.2601927353595221E-2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42500</v>
      </c>
      <c r="X34" s="10">
        <v>13.38</v>
      </c>
      <c r="Y34" s="10">
        <v>13.52</v>
      </c>
      <c r="Z34" s="10">
        <v>13.38</v>
      </c>
      <c r="AA34" s="10">
        <v>13.49</v>
      </c>
      <c r="AB34" s="95">
        <v>23498400</v>
      </c>
      <c r="AC34" s="10">
        <v>13.49</v>
      </c>
      <c r="AD34" s="2">
        <f t="shared" si="0"/>
        <v>0.13999999999999879</v>
      </c>
      <c r="AE34" s="138">
        <f t="shared" si="1"/>
        <v>1.2762762762762669E-2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42499</v>
      </c>
      <c r="X35" s="10">
        <v>13.42</v>
      </c>
      <c r="Y35" s="10">
        <v>13.5</v>
      </c>
      <c r="Z35" s="10">
        <v>13.28</v>
      </c>
      <c r="AA35" s="10">
        <v>13.32</v>
      </c>
      <c r="AB35" s="95">
        <v>21400800</v>
      </c>
      <c r="AC35" s="10">
        <v>13.32</v>
      </c>
      <c r="AD35" s="2">
        <f t="shared" si="0"/>
        <v>0.22000000000000064</v>
      </c>
      <c r="AE35" s="138">
        <f t="shared" si="1"/>
        <v>-8.9285714285713969E-3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42496</v>
      </c>
      <c r="X36" s="10">
        <v>13.26</v>
      </c>
      <c r="Y36" s="10">
        <v>13.48</v>
      </c>
      <c r="Z36" s="10">
        <v>13.24</v>
      </c>
      <c r="AA36" s="10">
        <v>13.44</v>
      </c>
      <c r="AB36" s="95">
        <v>23234500</v>
      </c>
      <c r="AC36" s="10">
        <v>13.44</v>
      </c>
      <c r="AD36" s="2">
        <f t="shared" si="0"/>
        <v>0.24000000000000021</v>
      </c>
      <c r="AE36" s="138">
        <f t="shared" si="1"/>
        <v>9.009009009008917E-3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42495</v>
      </c>
      <c r="X37" s="10">
        <v>13.35</v>
      </c>
      <c r="Y37" s="10">
        <v>13.43</v>
      </c>
      <c r="Z37" s="10">
        <v>13.22</v>
      </c>
      <c r="AA37" s="10">
        <v>13.32</v>
      </c>
      <c r="AB37" s="95">
        <v>23784900</v>
      </c>
      <c r="AC37" s="10">
        <v>13.32</v>
      </c>
      <c r="AD37" s="2">
        <f t="shared" si="0"/>
        <v>0.20999999999999908</v>
      </c>
      <c r="AE37" s="138">
        <f t="shared" si="1"/>
        <v>7.513148009015147E-4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42494</v>
      </c>
      <c r="X38" s="10">
        <v>13.29</v>
      </c>
      <c r="Y38" s="10">
        <v>13.38</v>
      </c>
      <c r="Z38" s="10">
        <v>13.14</v>
      </c>
      <c r="AA38" s="10">
        <v>13.31</v>
      </c>
      <c r="AB38" s="95">
        <v>28815300</v>
      </c>
      <c r="AC38" s="10">
        <v>13.31</v>
      </c>
      <c r="AD38" s="2">
        <f t="shared" si="0"/>
        <v>0.24000000000000021</v>
      </c>
      <c r="AE38" s="138">
        <f t="shared" si="1"/>
        <v>-8.9352196574832288E-3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42493</v>
      </c>
      <c r="X39" s="10">
        <v>13.5</v>
      </c>
      <c r="Y39" s="10">
        <v>13.55</v>
      </c>
      <c r="Z39" s="10">
        <v>13.15</v>
      </c>
      <c r="AA39" s="10">
        <v>13.43</v>
      </c>
      <c r="AB39" s="95">
        <v>45432200</v>
      </c>
      <c r="AC39" s="10">
        <v>13.43</v>
      </c>
      <c r="AD39" s="2">
        <f t="shared" si="0"/>
        <v>0.40000000000000036</v>
      </c>
      <c r="AE39" s="138">
        <f t="shared" si="1"/>
        <v>-1.3950073421439058E-2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7" t="s">
        <v>78</v>
      </c>
      <c r="P40" s="477"/>
      <c r="W40" s="133">
        <v>42492</v>
      </c>
      <c r="X40" s="10">
        <v>13.67</v>
      </c>
      <c r="Y40" s="10">
        <v>13.79</v>
      </c>
      <c r="Z40" s="10">
        <v>13.6</v>
      </c>
      <c r="AA40" s="10">
        <v>13.62</v>
      </c>
      <c r="AB40" s="95">
        <v>57955400</v>
      </c>
      <c r="AC40" s="10">
        <v>13.62</v>
      </c>
      <c r="AD40" s="2">
        <f t="shared" si="0"/>
        <v>0.1899999999999995</v>
      </c>
      <c r="AE40" s="138">
        <f t="shared" si="1"/>
        <v>4.4247787610618428E-3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13.772</v>
      </c>
      <c r="Q41" s="2"/>
      <c r="W41" s="133">
        <v>42489</v>
      </c>
      <c r="X41" s="10">
        <v>13.93</v>
      </c>
      <c r="Y41" s="10">
        <v>14.03</v>
      </c>
      <c r="Z41" s="10">
        <v>13.53</v>
      </c>
      <c r="AA41" s="10">
        <v>13.56</v>
      </c>
      <c r="AB41" s="95">
        <v>69695100</v>
      </c>
      <c r="AC41" s="10">
        <v>13.56</v>
      </c>
      <c r="AD41" s="2">
        <f t="shared" si="0"/>
        <v>0.5</v>
      </c>
      <c r="AE41" s="138">
        <f t="shared" si="1"/>
        <v>-3.7615330021291693E-2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13.646800000000001</v>
      </c>
      <c r="Q42" s="2"/>
      <c r="T42" s="91" t="s">
        <v>113</v>
      </c>
      <c r="W42" s="133">
        <v>42488</v>
      </c>
      <c r="X42" s="10">
        <v>13.79</v>
      </c>
      <c r="Y42" s="10">
        <v>14.22</v>
      </c>
      <c r="Z42" s="10">
        <v>13.71</v>
      </c>
      <c r="AA42" s="10">
        <v>14.09</v>
      </c>
      <c r="AB42" s="95">
        <v>87588800</v>
      </c>
      <c r="AC42" s="10">
        <v>14.09</v>
      </c>
      <c r="AD42" s="2">
        <f t="shared" si="0"/>
        <v>0.50999999999999979</v>
      </c>
      <c r="AE42" s="138">
        <f t="shared" si="1"/>
        <v>3.1478770131771583E-2</v>
      </c>
    </row>
    <row r="43" spans="2:31" ht="15.75" thickTop="1" x14ac:dyDescent="0.25">
      <c r="O43" s="83">
        <v>1.08</v>
      </c>
      <c r="P43" s="83">
        <f t="shared" si="5"/>
        <v>13.521600000000001</v>
      </c>
      <c r="Q43" s="2"/>
      <c r="T43" s="128" t="s">
        <v>98</v>
      </c>
      <c r="U43" s="98">
        <v>13.4</v>
      </c>
      <c r="W43" s="133">
        <v>42487</v>
      </c>
      <c r="X43" s="10">
        <v>13.64</v>
      </c>
      <c r="Y43" s="10">
        <v>13.71</v>
      </c>
      <c r="Z43" s="10">
        <v>13.59</v>
      </c>
      <c r="AA43" s="10">
        <v>13.66</v>
      </c>
      <c r="AB43" s="95">
        <v>27151400</v>
      </c>
      <c r="AC43" s="10">
        <v>13.66</v>
      </c>
      <c r="AD43" s="2">
        <f t="shared" si="0"/>
        <v>0.12000000000000099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5"/>
        <v>13.3964</v>
      </c>
      <c r="Q44" s="2"/>
      <c r="T44" s="93" t="s">
        <v>99</v>
      </c>
      <c r="U44" s="88">
        <v>12.79</v>
      </c>
      <c r="W44" s="133">
        <v>42487</v>
      </c>
      <c r="X44" s="10" t="s">
        <v>187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5"/>
        <v>13.2712</v>
      </c>
      <c r="Q45" s="2"/>
      <c r="T45" s="93" t="s">
        <v>100</v>
      </c>
      <c r="U45" s="88" t="s">
        <v>357</v>
      </c>
      <c r="W45" s="133">
        <v>42486</v>
      </c>
      <c r="X45" s="10">
        <v>13.66</v>
      </c>
      <c r="Y45" s="10">
        <v>13.82</v>
      </c>
      <c r="Z45" s="10">
        <v>13.63</v>
      </c>
      <c r="AA45" s="10">
        <v>13.75</v>
      </c>
      <c r="AB45" s="95">
        <v>35214200</v>
      </c>
      <c r="AC45" s="10">
        <v>13.6</v>
      </c>
      <c r="AD45" s="2">
        <f t="shared" si="0"/>
        <v>0.1899999999999995</v>
      </c>
      <c r="AE45" s="138">
        <f t="shared" si="1"/>
        <v>1.2658227848101333E-2</v>
      </c>
    </row>
    <row r="46" spans="2:31" x14ac:dyDescent="0.25">
      <c r="O46" s="83">
        <v>1.05</v>
      </c>
      <c r="P46" s="83">
        <f t="shared" si="5"/>
        <v>13.146000000000001</v>
      </c>
      <c r="Q46" s="2"/>
      <c r="T46" s="93" t="s">
        <v>101</v>
      </c>
      <c r="U46" s="88" t="s">
        <v>358</v>
      </c>
      <c r="W46" s="133">
        <v>42485</v>
      </c>
      <c r="X46" s="10">
        <v>13.59</v>
      </c>
      <c r="Y46" s="10">
        <v>13.65</v>
      </c>
      <c r="Z46" s="10">
        <v>13.47</v>
      </c>
      <c r="AA46" s="10">
        <v>13.58</v>
      </c>
      <c r="AB46" s="95">
        <v>19494800</v>
      </c>
      <c r="AC46" s="10">
        <v>13.43</v>
      </c>
      <c r="AD46" s="2">
        <f t="shared" si="0"/>
        <v>0.17999999999999972</v>
      </c>
      <c r="AE46" s="138">
        <f t="shared" si="1"/>
        <v>-2.2288261515602814E-3</v>
      </c>
    </row>
    <row r="47" spans="2:31" x14ac:dyDescent="0.25">
      <c r="O47" s="83">
        <v>1.04</v>
      </c>
      <c r="P47" s="83">
        <f t="shared" si="5"/>
        <v>13.020799999999999</v>
      </c>
      <c r="Q47" s="2"/>
      <c r="T47" s="93" t="s">
        <v>102</v>
      </c>
      <c r="U47" s="88">
        <v>15.81</v>
      </c>
      <c r="W47" s="133">
        <v>42482</v>
      </c>
      <c r="X47" s="10">
        <v>13.63</v>
      </c>
      <c r="Y47" s="10">
        <v>13.78</v>
      </c>
      <c r="Z47" s="10">
        <v>13.51</v>
      </c>
      <c r="AA47" s="10">
        <v>13.61</v>
      </c>
      <c r="AB47" s="95">
        <v>28846300</v>
      </c>
      <c r="AC47" s="10">
        <v>13.46</v>
      </c>
      <c r="AD47" s="2">
        <f t="shared" si="0"/>
        <v>0.26999999999999957</v>
      </c>
      <c r="AE47" s="138">
        <f t="shared" si="1"/>
        <v>-2.962962962962945E-3</v>
      </c>
    </row>
    <row r="48" spans="2:31" x14ac:dyDescent="0.25">
      <c r="O48" s="83">
        <v>1.03</v>
      </c>
      <c r="P48" s="83">
        <f t="shared" si="5"/>
        <v>12.8956</v>
      </c>
      <c r="Q48" s="2"/>
      <c r="T48" s="93" t="s">
        <v>103</v>
      </c>
      <c r="U48" s="88">
        <v>1.2576099999999999</v>
      </c>
      <c r="W48" s="133">
        <v>42481</v>
      </c>
      <c r="X48" s="10">
        <v>13.81</v>
      </c>
      <c r="Y48" s="10">
        <v>13.88</v>
      </c>
      <c r="Z48" s="10">
        <v>13.56</v>
      </c>
      <c r="AA48" s="10">
        <v>13.65</v>
      </c>
      <c r="AB48" s="95">
        <v>38126300</v>
      </c>
      <c r="AC48" s="10">
        <v>13.5</v>
      </c>
      <c r="AD48" s="2">
        <f t="shared" si="0"/>
        <v>0.32000000000000028</v>
      </c>
      <c r="AE48" s="138">
        <f t="shared" si="1"/>
        <v>7.4128984432908496E-4</v>
      </c>
    </row>
    <row r="49" spans="15:31" x14ac:dyDescent="0.25">
      <c r="O49" s="83">
        <v>1.02</v>
      </c>
      <c r="P49" s="83">
        <f t="shared" si="5"/>
        <v>12.7704</v>
      </c>
      <c r="Q49" s="2"/>
      <c r="T49" s="93" t="s">
        <v>104</v>
      </c>
      <c r="U49" s="88" t="s">
        <v>234</v>
      </c>
      <c r="W49" s="133">
        <v>42480</v>
      </c>
      <c r="X49" s="10">
        <v>13.42</v>
      </c>
      <c r="Y49" s="10">
        <v>13.72</v>
      </c>
      <c r="Z49" s="10">
        <v>13.4</v>
      </c>
      <c r="AA49" s="10">
        <v>13.64</v>
      </c>
      <c r="AB49" s="95">
        <v>32199000</v>
      </c>
      <c r="AC49" s="10">
        <v>13.49</v>
      </c>
      <c r="AD49" s="2">
        <f t="shared" si="0"/>
        <v>0.32000000000000028</v>
      </c>
      <c r="AE49" s="138">
        <f t="shared" si="1"/>
        <v>1.5048908954100826E-2</v>
      </c>
    </row>
    <row r="50" spans="15:31" x14ac:dyDescent="0.25">
      <c r="O50" s="83">
        <v>1.01</v>
      </c>
      <c r="P50" s="83">
        <f t="shared" si="5"/>
        <v>12.645199999999999</v>
      </c>
      <c r="Q50" s="2"/>
      <c r="T50" s="93"/>
      <c r="U50" s="88"/>
      <c r="W50" s="133">
        <v>42479</v>
      </c>
      <c r="X50" s="10">
        <v>13.35</v>
      </c>
      <c r="Y50" s="10">
        <v>13.5</v>
      </c>
      <c r="Z50" s="10">
        <v>13.28</v>
      </c>
      <c r="AA50" s="10">
        <v>13.44</v>
      </c>
      <c r="AB50" s="95">
        <v>28808300</v>
      </c>
      <c r="AC50" s="10">
        <v>13.29</v>
      </c>
      <c r="AD50" s="2">
        <f t="shared" si="0"/>
        <v>0.22000000000000064</v>
      </c>
      <c r="AE50" s="138">
        <f t="shared" si="1"/>
        <v>1.3729977116704761E-2</v>
      </c>
    </row>
    <row r="51" spans="15:31" x14ac:dyDescent="0.25">
      <c r="O51" s="83">
        <v>1</v>
      </c>
      <c r="P51" s="83">
        <f t="shared" si="5"/>
        <v>12.52</v>
      </c>
      <c r="Q51" s="2"/>
      <c r="T51" s="93" t="s">
        <v>105</v>
      </c>
      <c r="U51" s="88" t="s">
        <v>359</v>
      </c>
      <c r="W51" s="133">
        <v>42478</v>
      </c>
      <c r="X51" s="10">
        <v>12.98</v>
      </c>
      <c r="Y51" s="10">
        <v>13.28</v>
      </c>
      <c r="Z51" s="10">
        <v>12.95</v>
      </c>
      <c r="AA51" s="10">
        <v>13.25</v>
      </c>
      <c r="AB51" s="95">
        <v>30137700</v>
      </c>
      <c r="AC51" s="10">
        <v>13.11</v>
      </c>
      <c r="AD51" s="2">
        <f t="shared" si="0"/>
        <v>0.33000000000000007</v>
      </c>
      <c r="AE51" s="138">
        <f t="shared" si="1"/>
        <v>2.4218749999999956E-2</v>
      </c>
    </row>
    <row r="52" spans="15:31" x14ac:dyDescent="0.25">
      <c r="O52" s="83">
        <v>0.99</v>
      </c>
      <c r="P52" s="83">
        <f t="shared" si="5"/>
        <v>12.3948</v>
      </c>
      <c r="Q52" s="2"/>
      <c r="T52" s="93" t="s">
        <v>106</v>
      </c>
      <c r="U52" s="88" t="s">
        <v>243</v>
      </c>
      <c r="W52" s="133">
        <v>42475</v>
      </c>
      <c r="X52" s="10">
        <v>13.1</v>
      </c>
      <c r="Y52" s="10">
        <v>13.12</v>
      </c>
      <c r="Z52" s="10">
        <v>12.85</v>
      </c>
      <c r="AA52" s="10">
        <v>12.94</v>
      </c>
      <c r="AB52" s="95">
        <v>22986100</v>
      </c>
      <c r="AC52" s="10">
        <v>12.8</v>
      </c>
      <c r="AD52" s="2">
        <f t="shared" si="0"/>
        <v>0.26999999999999957</v>
      </c>
      <c r="AE52" s="138">
        <f t="shared" si="1"/>
        <v>-1.1583011583011449E-2</v>
      </c>
    </row>
    <row r="53" spans="15:31" x14ac:dyDescent="0.25">
      <c r="O53" s="83">
        <v>0.98</v>
      </c>
      <c r="P53" s="83">
        <f t="shared" si="5"/>
        <v>12.269599999999999</v>
      </c>
      <c r="Q53" s="2"/>
      <c r="T53" s="93" t="s">
        <v>107</v>
      </c>
      <c r="U53" s="90">
        <v>96887304</v>
      </c>
      <c r="W53" s="133">
        <v>42474</v>
      </c>
      <c r="X53" s="10">
        <v>13.09</v>
      </c>
      <c r="Y53" s="10">
        <v>13.18</v>
      </c>
      <c r="Z53" s="10">
        <v>13.02</v>
      </c>
      <c r="AA53" s="10">
        <v>13.09</v>
      </c>
      <c r="AB53" s="95">
        <v>22453700</v>
      </c>
      <c r="AC53" s="10">
        <v>12.95</v>
      </c>
      <c r="AD53" s="2">
        <f t="shared" si="0"/>
        <v>0.16000000000000014</v>
      </c>
      <c r="AE53" s="138">
        <f t="shared" si="1"/>
        <v>2.3219814241486336E-3</v>
      </c>
    </row>
    <row r="54" spans="15:31" x14ac:dyDescent="0.25">
      <c r="O54" s="83">
        <v>0.97</v>
      </c>
      <c r="P54" s="83">
        <f t="shared" si="5"/>
        <v>12.144399999999999</v>
      </c>
      <c r="T54" s="93" t="s">
        <v>110</v>
      </c>
      <c r="U54" s="90">
        <v>31095700</v>
      </c>
      <c r="W54" s="133">
        <v>42473</v>
      </c>
      <c r="X54" s="10">
        <v>12.87</v>
      </c>
      <c r="Y54" s="10">
        <v>13.12</v>
      </c>
      <c r="Z54" s="10">
        <v>12.85</v>
      </c>
      <c r="AA54" s="10">
        <v>13.06</v>
      </c>
      <c r="AB54" s="95">
        <v>29331100</v>
      </c>
      <c r="AC54" s="10">
        <v>12.92</v>
      </c>
      <c r="AD54" s="2">
        <f t="shared" si="0"/>
        <v>0.26999999999999957</v>
      </c>
      <c r="AE54" s="138">
        <f t="shared" si="1"/>
        <v>1.9731649565903675E-2</v>
      </c>
    </row>
    <row r="55" spans="15:31" x14ac:dyDescent="0.25">
      <c r="O55" s="83">
        <v>0.96</v>
      </c>
      <c r="P55" s="83">
        <f t="shared" si="5"/>
        <v>12.0192</v>
      </c>
      <c r="T55" s="93" t="s">
        <v>108</v>
      </c>
      <c r="U55" s="88" t="s">
        <v>360</v>
      </c>
      <c r="W55" s="133">
        <v>42472</v>
      </c>
      <c r="X55" s="10">
        <v>12.72</v>
      </c>
      <c r="Y55" s="10">
        <v>12.84</v>
      </c>
      <c r="Z55" s="10">
        <v>12.66</v>
      </c>
      <c r="AA55" s="10">
        <v>12.81</v>
      </c>
      <c r="AB55" s="95">
        <v>23417000</v>
      </c>
      <c r="AC55" s="10">
        <v>12.67</v>
      </c>
      <c r="AD55" s="2">
        <f t="shared" si="0"/>
        <v>0.17999999999999972</v>
      </c>
      <c r="AE55" s="138">
        <f t="shared" si="1"/>
        <v>1.198083067092659E-2</v>
      </c>
    </row>
    <row r="56" spans="15:31" x14ac:dyDescent="0.25">
      <c r="O56" s="83">
        <v>0.95</v>
      </c>
      <c r="P56" s="83">
        <f t="shared" si="5"/>
        <v>11.893999999999998</v>
      </c>
      <c r="T56" s="93" t="s">
        <v>111</v>
      </c>
      <c r="U56" s="88">
        <v>5.8</v>
      </c>
      <c r="W56" s="133">
        <v>42471</v>
      </c>
      <c r="X56" s="10">
        <v>12.61</v>
      </c>
      <c r="Y56" s="10">
        <v>12.8</v>
      </c>
      <c r="Z56" s="10">
        <v>12.58</v>
      </c>
      <c r="AA56" s="10">
        <v>12.66</v>
      </c>
      <c r="AB56" s="95">
        <v>27744800</v>
      </c>
      <c r="AC56" s="10">
        <v>12.52</v>
      </c>
      <c r="AD56" s="2">
        <f t="shared" si="0"/>
        <v>0.22000000000000064</v>
      </c>
      <c r="AE56" s="138">
        <f t="shared" si="1"/>
        <v>8.8638195004029363E-3</v>
      </c>
    </row>
    <row r="57" spans="15:31" x14ac:dyDescent="0.25">
      <c r="O57" s="83">
        <v>0.94</v>
      </c>
      <c r="P57" s="83">
        <f t="shared" si="5"/>
        <v>11.768799999999999</v>
      </c>
      <c r="T57" s="93" t="s">
        <v>112</v>
      </c>
      <c r="U57" s="88">
        <v>2.16</v>
      </c>
      <c r="W57" s="133">
        <v>42468</v>
      </c>
      <c r="X57" s="10">
        <v>12.62</v>
      </c>
      <c r="Y57" s="10">
        <v>12.78</v>
      </c>
      <c r="Z57" s="10">
        <v>12.51</v>
      </c>
      <c r="AA57" s="10">
        <v>12.55</v>
      </c>
      <c r="AB57" s="95">
        <v>20015300</v>
      </c>
      <c r="AC57" s="10">
        <v>12.41</v>
      </c>
      <c r="AD57" s="2">
        <f t="shared" si="0"/>
        <v>0.26999999999999957</v>
      </c>
      <c r="AE57" s="138">
        <f t="shared" si="1"/>
        <v>2.4232633279481774E-3</v>
      </c>
    </row>
    <row r="58" spans="15:31" x14ac:dyDescent="0.25">
      <c r="O58" s="83">
        <v>0.93</v>
      </c>
      <c r="P58" s="83">
        <f t="shared" si="5"/>
        <v>11.643600000000001</v>
      </c>
      <c r="T58" s="93" t="s">
        <v>109</v>
      </c>
      <c r="U58" s="88" t="s">
        <v>334</v>
      </c>
      <c r="W58" s="133">
        <v>42467</v>
      </c>
      <c r="X58" s="10">
        <v>12.77</v>
      </c>
      <c r="Y58" s="10">
        <v>12.79</v>
      </c>
      <c r="Z58" s="10">
        <v>12.39</v>
      </c>
      <c r="AA58" s="10">
        <v>12.52</v>
      </c>
      <c r="AB58" s="95">
        <v>37688100</v>
      </c>
      <c r="AC58" s="10">
        <v>12.38</v>
      </c>
      <c r="AD58" s="2">
        <f t="shared" si="0"/>
        <v>0.39999999999999858</v>
      </c>
      <c r="AE58" s="138">
        <f t="shared" si="1"/>
        <v>-2.3659305993690816E-2</v>
      </c>
    </row>
    <row r="59" spans="15:31" x14ac:dyDescent="0.25">
      <c r="O59" s="83">
        <v>0.92</v>
      </c>
      <c r="P59" s="83">
        <f t="shared" si="5"/>
        <v>11.5184</v>
      </c>
      <c r="W59" s="133">
        <v>42466</v>
      </c>
      <c r="X59" s="10">
        <v>12.75</v>
      </c>
      <c r="Y59" s="10">
        <v>12.87</v>
      </c>
      <c r="Z59" s="10">
        <v>12.65</v>
      </c>
      <c r="AA59" s="10">
        <v>12.82</v>
      </c>
      <c r="AB59" s="95">
        <v>22597400</v>
      </c>
      <c r="AC59" s="10">
        <v>12.68</v>
      </c>
      <c r="AD59" s="2">
        <f t="shared" si="0"/>
        <v>0.21999999999999886</v>
      </c>
      <c r="AE59" s="138">
        <f t="shared" si="1"/>
        <v>3.9588281868565556E-3</v>
      </c>
    </row>
    <row r="60" spans="15:31" x14ac:dyDescent="0.25">
      <c r="O60" s="83">
        <v>0.91</v>
      </c>
      <c r="P60" s="83">
        <f t="shared" si="5"/>
        <v>11.3932</v>
      </c>
      <c r="W60" s="133">
        <v>42465</v>
      </c>
      <c r="X60" s="10">
        <v>12.73</v>
      </c>
      <c r="Y60" s="10">
        <v>12.85</v>
      </c>
      <c r="Z60" s="10">
        <v>12.52</v>
      </c>
      <c r="AA60" s="10">
        <v>12.77</v>
      </c>
      <c r="AB60" s="95">
        <v>32425000</v>
      </c>
      <c r="AC60" s="10">
        <v>12.63</v>
      </c>
      <c r="AD60" s="2">
        <f t="shared" si="0"/>
        <v>0.33000000000000007</v>
      </c>
      <c r="AE60" s="138">
        <f t="shared" si="1"/>
        <v>-2.3696682464454666E-3</v>
      </c>
    </row>
    <row r="61" spans="15:31" x14ac:dyDescent="0.25">
      <c r="O61" s="83">
        <v>0.9</v>
      </c>
      <c r="P61" s="83">
        <f t="shared" si="5"/>
        <v>11.268000000000001</v>
      </c>
      <c r="W61" s="133">
        <v>42464</v>
      </c>
      <c r="X61" s="10">
        <v>13.11</v>
      </c>
      <c r="Y61" s="10">
        <v>13.12</v>
      </c>
      <c r="Z61" s="10">
        <v>12.76</v>
      </c>
      <c r="AA61" s="10">
        <v>12.8</v>
      </c>
      <c r="AB61" s="95">
        <v>42406300</v>
      </c>
      <c r="AC61" s="10">
        <v>12.66</v>
      </c>
      <c r="AD61" s="2">
        <f t="shared" si="0"/>
        <v>0.35999999999999943</v>
      </c>
      <c r="AE61" s="138">
        <f t="shared" si="1"/>
        <v>-2.3148148148148251E-2</v>
      </c>
    </row>
    <row r="62" spans="15:31" x14ac:dyDescent="0.25">
      <c r="W62" s="133">
        <v>42461</v>
      </c>
      <c r="X62" s="10">
        <v>13.28</v>
      </c>
      <c r="Y62" s="10">
        <v>13.33</v>
      </c>
      <c r="Z62" s="10">
        <v>13.05</v>
      </c>
      <c r="AA62" s="10">
        <v>13.1</v>
      </c>
      <c r="AB62" s="95">
        <v>57914000</v>
      </c>
      <c r="AC62" s="10">
        <v>12.96</v>
      </c>
      <c r="AD62" s="2">
        <f t="shared" si="0"/>
        <v>0.27999999999999936</v>
      </c>
      <c r="AE62" s="138">
        <f t="shared" si="1"/>
        <v>-2.9213483146067309E-2</v>
      </c>
    </row>
    <row r="63" spans="15:31" x14ac:dyDescent="0.25">
      <c r="W63" s="133">
        <v>42460</v>
      </c>
      <c r="X63" s="10">
        <v>13.34</v>
      </c>
      <c r="Y63" s="10">
        <v>13.52</v>
      </c>
      <c r="Z63" s="10">
        <v>13.34</v>
      </c>
      <c r="AA63" s="10">
        <v>13.5</v>
      </c>
      <c r="AB63" s="95">
        <v>32943400</v>
      </c>
      <c r="AC63" s="10">
        <v>13.35</v>
      </c>
      <c r="AD63" s="2">
        <f t="shared" si="0"/>
        <v>0.17999999999999972</v>
      </c>
      <c r="AE63" s="138">
        <f t="shared" si="1"/>
        <v>1.1363636363636465E-2</v>
      </c>
    </row>
    <row r="64" spans="15:31" x14ac:dyDescent="0.25">
      <c r="W64" s="133">
        <v>42459</v>
      </c>
      <c r="X64" s="10">
        <v>13.28</v>
      </c>
      <c r="Y64" s="10">
        <v>13.44</v>
      </c>
      <c r="Z64" s="10">
        <v>13.25</v>
      </c>
      <c r="AA64" s="10">
        <v>13.35</v>
      </c>
      <c r="AB64" s="95">
        <v>25322500</v>
      </c>
      <c r="AC64" s="10">
        <v>13.2</v>
      </c>
      <c r="AD64" s="2">
        <f t="shared" si="0"/>
        <v>0.1899999999999995</v>
      </c>
      <c r="AE64" s="138">
        <f t="shared" si="1"/>
        <v>1.0719754977029039E-2</v>
      </c>
    </row>
    <row r="65" spans="23:31" x14ac:dyDescent="0.25">
      <c r="W65" s="133">
        <v>42458</v>
      </c>
      <c r="X65" s="10">
        <v>13.05</v>
      </c>
      <c r="Y65" s="10">
        <v>13.2</v>
      </c>
      <c r="Z65" s="10">
        <v>12.97</v>
      </c>
      <c r="AA65" s="10">
        <v>13.2</v>
      </c>
      <c r="AB65" s="95">
        <v>26077400</v>
      </c>
      <c r="AC65" s="10">
        <v>13.06</v>
      </c>
      <c r="AD65" s="2">
        <f t="shared" si="0"/>
        <v>0.22999999999999865</v>
      </c>
      <c r="AE65" s="138">
        <f t="shared" si="1"/>
        <v>8.4942084942085661E-3</v>
      </c>
    </row>
    <row r="66" spans="23:31" x14ac:dyDescent="0.25">
      <c r="W66" s="133">
        <v>42457</v>
      </c>
      <c r="X66" s="10">
        <v>13.13</v>
      </c>
      <c r="Y66" s="10">
        <v>13.17</v>
      </c>
      <c r="Z66" s="10">
        <v>13.07</v>
      </c>
      <c r="AA66" s="10">
        <v>13.09</v>
      </c>
      <c r="AB66" s="95">
        <v>18684200</v>
      </c>
      <c r="AC66" s="10">
        <v>12.95</v>
      </c>
      <c r="AD66" s="2">
        <f t="shared" si="0"/>
        <v>9.9999999999999645E-2</v>
      </c>
      <c r="AE66" s="138">
        <f t="shared" si="1"/>
        <v>2.3219814241486336E-3</v>
      </c>
    </row>
    <row r="67" spans="23:31" x14ac:dyDescent="0.25">
      <c r="W67" s="133">
        <v>42453</v>
      </c>
      <c r="X67" s="10">
        <v>13.11</v>
      </c>
      <c r="Y67" s="10">
        <v>13.12</v>
      </c>
      <c r="Z67" s="10">
        <v>12.78</v>
      </c>
      <c r="AA67" s="10">
        <v>13.06</v>
      </c>
      <c r="AB67" s="95">
        <v>36203200</v>
      </c>
      <c r="AC67" s="10">
        <v>12.92</v>
      </c>
      <c r="AD67" s="2">
        <f>Y67-Z67</f>
        <v>0.33999999999999986</v>
      </c>
      <c r="AE67" s="138" t="e">
        <f>AC67/#REF!-1</f>
        <v>#REF!</v>
      </c>
    </row>
    <row r="68" spans="23:31" x14ac:dyDescent="0.25">
      <c r="W68" s="133">
        <v>42452</v>
      </c>
      <c r="X68" s="10">
        <v>13.57</v>
      </c>
      <c r="Y68" s="10">
        <v>13.61</v>
      </c>
      <c r="Z68" s="10">
        <v>13.19</v>
      </c>
      <c r="AA68" s="10">
        <v>13.26</v>
      </c>
      <c r="AB68" s="95">
        <v>31535500</v>
      </c>
      <c r="AC68" s="10">
        <v>13.12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3" priority="19">
      <formula>F30&gt;0</formula>
    </cfRule>
    <cfRule type="expression" dxfId="512" priority="20">
      <formula>F30&lt;0</formula>
    </cfRule>
  </conditionalFormatting>
  <conditionalFormatting sqref="F34:F42">
    <cfRule type="expression" dxfId="511" priority="15">
      <formula>F34&gt;0</formula>
    </cfRule>
    <cfRule type="expression" dxfId="510" priority="16">
      <formula>F34&lt;0</formula>
    </cfRule>
  </conditionalFormatting>
  <conditionalFormatting sqref="F34:F42">
    <cfRule type="expression" dxfId="509" priority="17">
      <formula>F34&gt;0</formula>
    </cfRule>
    <cfRule type="expression" dxfId="508" priority="18">
      <formula>F34&lt;0</formula>
    </cfRule>
  </conditionalFormatting>
  <conditionalFormatting sqref="H30:H42">
    <cfRule type="expression" dxfId="507" priority="13">
      <formula>H30&gt;0</formula>
    </cfRule>
    <cfRule type="expression" dxfId="506" priority="14">
      <formula>H30&lt;0</formula>
    </cfRule>
  </conditionalFormatting>
  <conditionalFormatting sqref="F25:F29">
    <cfRule type="expression" dxfId="505" priority="7">
      <formula>F25&gt;0</formula>
    </cfRule>
    <cfRule type="expression" dxfId="504" priority="8">
      <formula>F25&lt;0</formula>
    </cfRule>
  </conditionalFormatting>
  <conditionalFormatting sqref="H25:H29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42545</v>
      </c>
      <c r="X2" s="41">
        <v>13.8</v>
      </c>
      <c r="Y2" s="41">
        <v>13.84</v>
      </c>
      <c r="Z2" s="41">
        <v>13.5</v>
      </c>
      <c r="AA2" s="41">
        <v>13.7</v>
      </c>
      <c r="AB2" s="104">
        <v>5548500</v>
      </c>
      <c r="AC2" s="9">
        <v>13.7</v>
      </c>
      <c r="AD2" s="2">
        <f>Y2-Z2</f>
        <v>0.33999999999999986</v>
      </c>
      <c r="AE2" s="138">
        <f>AC2/AC3-1</f>
        <v>-3.3850493653032498E-2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25.573899999999995</v>
      </c>
      <c r="W3" s="123">
        <v>42544</v>
      </c>
      <c r="X3" s="41">
        <v>13.97</v>
      </c>
      <c r="Y3" s="41">
        <v>14.2</v>
      </c>
      <c r="Z3" s="41">
        <v>13.88</v>
      </c>
      <c r="AA3" s="41">
        <v>14.18</v>
      </c>
      <c r="AB3" s="104">
        <v>3124500</v>
      </c>
      <c r="AC3" s="9">
        <v>14.18</v>
      </c>
      <c r="AD3" s="2">
        <f t="shared" ref="AD3:AD66" si="1">Y3-Z3</f>
        <v>0.31999999999999851</v>
      </c>
      <c r="AE3" s="138">
        <f t="shared" ref="AE3:AE66" si="2">AC3/AC4-1</f>
        <v>2.8281363306744023E-2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13.7</v>
      </c>
      <c r="T4" s="1"/>
      <c r="W4" s="123">
        <v>42543</v>
      </c>
      <c r="X4" s="41">
        <v>14.14</v>
      </c>
      <c r="Y4" s="41">
        <v>14.16</v>
      </c>
      <c r="Z4" s="41">
        <v>13.75</v>
      </c>
      <c r="AA4" s="41">
        <v>13.79</v>
      </c>
      <c r="AB4" s="104">
        <v>4122400</v>
      </c>
      <c r="AC4" s="9">
        <v>13.79</v>
      </c>
      <c r="AD4" s="2">
        <f t="shared" si="1"/>
        <v>0.41000000000000014</v>
      </c>
      <c r="AE4" s="138">
        <f t="shared" si="2"/>
        <v>-2.2678951098511702E-2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27400</v>
      </c>
      <c r="T5" s="1"/>
      <c r="W5" s="123">
        <v>42542</v>
      </c>
      <c r="X5" s="41">
        <v>14.13</v>
      </c>
      <c r="Y5" s="41">
        <v>14.25</v>
      </c>
      <c r="Z5" s="41">
        <v>13.9</v>
      </c>
      <c r="AA5" s="41">
        <v>14.11</v>
      </c>
      <c r="AB5" s="104">
        <v>3132600</v>
      </c>
      <c r="AC5" s="9">
        <v>14.11</v>
      </c>
      <c r="AD5" s="2">
        <f t="shared" si="1"/>
        <v>0.34999999999999964</v>
      </c>
      <c r="AE5" s="138">
        <f t="shared" si="2"/>
        <v>-2.1216407355022504E-3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51147.799999999988</v>
      </c>
      <c r="W6" s="123">
        <v>42541</v>
      </c>
      <c r="X6" s="41">
        <v>14.26</v>
      </c>
      <c r="Y6" s="41">
        <v>14.69</v>
      </c>
      <c r="Z6" s="41">
        <v>14.09</v>
      </c>
      <c r="AA6" s="41">
        <v>14.14</v>
      </c>
      <c r="AB6" s="104">
        <v>4080200</v>
      </c>
      <c r="AC6" s="9">
        <v>14.14</v>
      </c>
      <c r="AD6" s="2">
        <f t="shared" si="1"/>
        <v>0.59999999999999964</v>
      </c>
      <c r="AE6" s="138">
        <f t="shared" si="2"/>
        <v>-7.0224719101122934E-3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-23747.799999999988</v>
      </c>
      <c r="R7" s="198" t="s">
        <v>176</v>
      </c>
      <c r="W7" s="123">
        <v>42538</v>
      </c>
      <c r="X7" s="41">
        <v>13.81</v>
      </c>
      <c r="Y7" s="41">
        <v>14.26</v>
      </c>
      <c r="Z7" s="41">
        <v>13.76</v>
      </c>
      <c r="AA7" s="41">
        <v>14.24</v>
      </c>
      <c r="AB7" s="104">
        <v>3709500</v>
      </c>
      <c r="AC7" s="9">
        <v>14.24</v>
      </c>
      <c r="AD7" s="2">
        <f t="shared" si="1"/>
        <v>0.5</v>
      </c>
      <c r="AE7" s="138">
        <f t="shared" si="2"/>
        <v>3.5636363636363688E-2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198</v>
      </c>
      <c r="P8" s="34"/>
      <c r="Q8" s="2">
        <f>K68+M68-F68+Q2*Q4</f>
        <v>-23747.799999999988</v>
      </c>
      <c r="R8" s="168"/>
      <c r="W8" s="123">
        <v>42537</v>
      </c>
      <c r="X8" s="41">
        <v>13.37</v>
      </c>
      <c r="Y8" s="41">
        <v>13.86</v>
      </c>
      <c r="Z8" s="41">
        <v>13.32</v>
      </c>
      <c r="AA8" s="41">
        <v>13.75</v>
      </c>
      <c r="AB8" s="104">
        <v>3674800</v>
      </c>
      <c r="AC8" s="9">
        <v>13.75</v>
      </c>
      <c r="AD8" s="2">
        <f t="shared" si="1"/>
        <v>0.53999999999999915</v>
      </c>
      <c r="AE8" s="138">
        <f t="shared" si="2"/>
        <v>1.4011799410029502E-2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262</v>
      </c>
      <c r="Q9" s="138">
        <f>IF(Q2=0, 0, Q8/Q6)</f>
        <v>-0.46429758464684684</v>
      </c>
      <c r="W9" s="123">
        <v>42536</v>
      </c>
      <c r="X9" s="41">
        <v>13.81</v>
      </c>
      <c r="Y9" s="41">
        <v>13.96</v>
      </c>
      <c r="Z9" s="41">
        <v>13.53</v>
      </c>
      <c r="AA9" s="41">
        <v>13.56</v>
      </c>
      <c r="AB9" s="104">
        <v>3352400</v>
      </c>
      <c r="AC9" s="9">
        <v>13.56</v>
      </c>
      <c r="AD9" s="2">
        <f t="shared" si="1"/>
        <v>0.43000000000000149</v>
      </c>
      <c r="AE9" s="138">
        <f t="shared" si="2"/>
        <v>-2.3054755043227737E-2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261</v>
      </c>
      <c r="P10" s="34"/>
      <c r="Q10" s="2">
        <v>0</v>
      </c>
      <c r="W10" s="123">
        <v>42535</v>
      </c>
      <c r="X10" s="41">
        <v>14.24</v>
      </c>
      <c r="Y10" s="41">
        <v>14.37</v>
      </c>
      <c r="Z10" s="41">
        <v>13.62</v>
      </c>
      <c r="AA10" s="41">
        <v>13.88</v>
      </c>
      <c r="AB10" s="104">
        <v>7535700</v>
      </c>
      <c r="AC10" s="9">
        <v>13.88</v>
      </c>
      <c r="AD10" s="2">
        <f t="shared" si="1"/>
        <v>0.75</v>
      </c>
      <c r="AE10" s="138">
        <f t="shared" si="2"/>
        <v>-2.5964912280701746E-2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42534</v>
      </c>
      <c r="X11" s="41">
        <v>14.34</v>
      </c>
      <c r="Y11" s="41">
        <v>14.58</v>
      </c>
      <c r="Z11" s="41">
        <v>14.13</v>
      </c>
      <c r="AA11" s="41">
        <v>14.25</v>
      </c>
      <c r="AB11" s="104">
        <v>6731700</v>
      </c>
      <c r="AC11" s="9">
        <v>14.25</v>
      </c>
      <c r="AD11" s="2">
        <f t="shared" si="1"/>
        <v>0.44999999999999929</v>
      </c>
      <c r="AE11" s="138">
        <f t="shared" si="2"/>
        <v>-1.7918676774638209E-2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42531</v>
      </c>
      <c r="X12" s="41">
        <v>15.28</v>
      </c>
      <c r="Y12" s="41">
        <v>15.38</v>
      </c>
      <c r="Z12" s="41">
        <v>14.48</v>
      </c>
      <c r="AA12" s="41">
        <v>14.51</v>
      </c>
      <c r="AB12" s="104">
        <v>6048400</v>
      </c>
      <c r="AC12" s="9">
        <v>14.51</v>
      </c>
      <c r="AD12" s="2">
        <f t="shared" si="1"/>
        <v>0.90000000000000036</v>
      </c>
      <c r="AE12" s="138">
        <f t="shared" si="2"/>
        <v>-6.9871794871794846E-2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42530</v>
      </c>
      <c r="X13" s="41">
        <v>15.63</v>
      </c>
      <c r="Y13" s="41">
        <v>15.73</v>
      </c>
      <c r="Z13" s="41">
        <v>15.43</v>
      </c>
      <c r="AA13" s="41">
        <v>15.6</v>
      </c>
      <c r="AB13" s="104">
        <v>2905600</v>
      </c>
      <c r="AC13" s="9">
        <v>15.6</v>
      </c>
      <c r="AD13" s="2">
        <f t="shared" si="1"/>
        <v>0.30000000000000071</v>
      </c>
      <c r="AE13" s="138">
        <f t="shared" si="2"/>
        <v>-1.5772870662460581E-2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80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42529</v>
      </c>
      <c r="X14" s="41">
        <v>15.98</v>
      </c>
      <c r="Y14" s="41">
        <v>16.07</v>
      </c>
      <c r="Z14" s="41">
        <v>15.83</v>
      </c>
      <c r="AA14" s="41">
        <v>15.85</v>
      </c>
      <c r="AB14" s="104">
        <v>2208300</v>
      </c>
      <c r="AC14" s="9">
        <v>15.85</v>
      </c>
      <c r="AD14" s="2">
        <f t="shared" si="1"/>
        <v>0.24000000000000021</v>
      </c>
      <c r="AE14" s="138">
        <f t="shared" si="2"/>
        <v>-6.3051702395966469E-4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80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42528</v>
      </c>
      <c r="X15" s="41">
        <v>15.96</v>
      </c>
      <c r="Y15" s="41">
        <v>16.04</v>
      </c>
      <c r="Z15" s="41">
        <v>15.73</v>
      </c>
      <c r="AA15" s="41">
        <v>15.86</v>
      </c>
      <c r="AB15" s="104">
        <v>2228800</v>
      </c>
      <c r="AC15" s="9">
        <v>15.86</v>
      </c>
      <c r="AD15" s="2">
        <f t="shared" si="1"/>
        <v>0.30999999999999872</v>
      </c>
      <c r="AE15" s="138">
        <f t="shared" si="2"/>
        <v>-8.7500000000000355E-3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80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42527</v>
      </c>
      <c r="X16" s="41">
        <v>15.44</v>
      </c>
      <c r="Y16" s="41">
        <v>16.03</v>
      </c>
      <c r="Z16" s="41">
        <v>15.39</v>
      </c>
      <c r="AA16" s="41">
        <v>16</v>
      </c>
      <c r="AB16" s="104">
        <v>5225700</v>
      </c>
      <c r="AC16" s="9">
        <v>16</v>
      </c>
      <c r="AD16" s="2">
        <f t="shared" si="1"/>
        <v>0.64000000000000057</v>
      </c>
      <c r="AE16" s="138">
        <f t="shared" si="2"/>
        <v>4.5751633986928164E-2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80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42524</v>
      </c>
      <c r="X17" s="41">
        <v>15.41</v>
      </c>
      <c r="Y17" s="41">
        <v>15.46</v>
      </c>
      <c r="Z17" s="41">
        <v>14.97</v>
      </c>
      <c r="AA17" s="41">
        <v>15.3</v>
      </c>
      <c r="AB17" s="104">
        <v>2280200</v>
      </c>
      <c r="AC17" s="9">
        <v>15.3</v>
      </c>
      <c r="AD17" s="2">
        <f t="shared" si="1"/>
        <v>0.49000000000000021</v>
      </c>
      <c r="AE17" s="138">
        <f t="shared" si="2"/>
        <v>7.2416063199474134E-3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80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42523</v>
      </c>
      <c r="X18" s="41">
        <v>15.06</v>
      </c>
      <c r="Y18" s="41">
        <v>15.42</v>
      </c>
      <c r="Z18" s="41">
        <v>15.04</v>
      </c>
      <c r="AA18" s="41">
        <v>15.19</v>
      </c>
      <c r="AB18" s="104">
        <v>2293400</v>
      </c>
      <c r="AC18" s="9">
        <v>15.19</v>
      </c>
      <c r="AD18" s="2">
        <f t="shared" si="1"/>
        <v>0.38000000000000078</v>
      </c>
      <c r="AE18" s="138">
        <f t="shared" si="2"/>
        <v>7.2944297082226939E-3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80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42522</v>
      </c>
      <c r="X19" s="41">
        <v>14.76</v>
      </c>
      <c r="Y19" s="41">
        <v>15.11</v>
      </c>
      <c r="Z19" s="41">
        <v>14.55</v>
      </c>
      <c r="AA19" s="41">
        <v>15.08</v>
      </c>
      <c r="AB19" s="104">
        <v>3727200</v>
      </c>
      <c r="AC19" s="9">
        <v>15.08</v>
      </c>
      <c r="AD19" s="2">
        <f t="shared" si="1"/>
        <v>0.55999999999999872</v>
      </c>
      <c r="AE19" s="138">
        <f t="shared" si="2"/>
        <v>1.8918918918918948E-2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42521</v>
      </c>
      <c r="X20" s="41">
        <v>14.76</v>
      </c>
      <c r="Y20" s="41">
        <v>14.94</v>
      </c>
      <c r="Z20" s="41">
        <v>14.64</v>
      </c>
      <c r="AA20" s="41">
        <v>14.8</v>
      </c>
      <c r="AB20" s="104">
        <v>2573200</v>
      </c>
      <c r="AC20" s="9">
        <v>14.8</v>
      </c>
      <c r="AD20" s="2">
        <f t="shared" si="1"/>
        <v>0.29999999999999893</v>
      </c>
      <c r="AE20" s="138">
        <f t="shared" si="2"/>
        <v>4.070556309362372E-3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42517</v>
      </c>
      <c r="X21" s="41">
        <v>14.51</v>
      </c>
      <c r="Y21" s="41">
        <v>14.8</v>
      </c>
      <c r="Z21" s="41">
        <v>14.45</v>
      </c>
      <c r="AA21" s="41">
        <v>14.74</v>
      </c>
      <c r="AB21" s="104">
        <v>2814300</v>
      </c>
      <c r="AC21" s="9">
        <v>14.74</v>
      </c>
      <c r="AD21" s="2">
        <f t="shared" si="1"/>
        <v>0.35000000000000142</v>
      </c>
      <c r="AE21" s="138">
        <f t="shared" si="2"/>
        <v>1.5151515151515138E-2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42516</v>
      </c>
      <c r="X22" s="41">
        <v>14.55</v>
      </c>
      <c r="Y22" s="41">
        <v>14.78</v>
      </c>
      <c r="Z22" s="41">
        <v>14.46</v>
      </c>
      <c r="AA22" s="41">
        <v>14.52</v>
      </c>
      <c r="AB22" s="104">
        <v>2103400</v>
      </c>
      <c r="AC22" s="9">
        <v>14.52</v>
      </c>
      <c r="AD22" s="2">
        <f t="shared" si="1"/>
        <v>0.31999999999999851</v>
      </c>
      <c r="AE22" s="138">
        <f t="shared" si="2"/>
        <v>6.8917987594763197E-4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42515</v>
      </c>
      <c r="X23" s="41">
        <v>14.46</v>
      </c>
      <c r="Y23" s="41">
        <v>14.78</v>
      </c>
      <c r="Z23" s="41">
        <v>14.25</v>
      </c>
      <c r="AA23" s="41">
        <v>14.51</v>
      </c>
      <c r="AB23" s="104">
        <v>5134600</v>
      </c>
      <c r="AC23" s="9">
        <v>14.51</v>
      </c>
      <c r="AD23" s="2">
        <f t="shared" si="1"/>
        <v>0.52999999999999936</v>
      </c>
      <c r="AE23" s="138">
        <f t="shared" si="2"/>
        <v>-2.9431438127090259E-2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42514</v>
      </c>
      <c r="X24" s="41">
        <v>14.91</v>
      </c>
      <c r="Y24" s="41">
        <v>15.07</v>
      </c>
      <c r="Z24" s="41">
        <v>14.74</v>
      </c>
      <c r="AA24" s="41">
        <v>14.95</v>
      </c>
      <c r="AB24" s="104">
        <v>2564800</v>
      </c>
      <c r="AC24" s="9">
        <v>14.95</v>
      </c>
      <c r="AD24" s="2">
        <f t="shared" si="1"/>
        <v>0.33000000000000007</v>
      </c>
      <c r="AE24" s="138">
        <f t="shared" si="2"/>
        <v>8.0917060013485642E-3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42513</v>
      </c>
      <c r="X25" s="41">
        <v>14.93</v>
      </c>
      <c r="Y25" s="41">
        <v>15.01</v>
      </c>
      <c r="Z25" s="41">
        <v>14.68</v>
      </c>
      <c r="AA25" s="41">
        <v>14.83</v>
      </c>
      <c r="AB25" s="104">
        <v>2851500</v>
      </c>
      <c r="AC25" s="9">
        <v>14.83</v>
      </c>
      <c r="AD25" s="2">
        <f t="shared" si="1"/>
        <v>0.33000000000000007</v>
      </c>
      <c r="AE25" s="138">
        <f t="shared" si="2"/>
        <v>-8.0267558528427374E-3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42510</v>
      </c>
      <c r="X26" s="41">
        <v>14.55</v>
      </c>
      <c r="Y26" s="41">
        <v>14.98</v>
      </c>
      <c r="Z26" s="41">
        <v>14.47</v>
      </c>
      <c r="AA26" s="41">
        <v>14.95</v>
      </c>
      <c r="AB26" s="104">
        <v>3764600</v>
      </c>
      <c r="AC26" s="9">
        <v>14.95</v>
      </c>
      <c r="AD26" s="2">
        <f t="shared" si="1"/>
        <v>0.50999999999999979</v>
      </c>
      <c r="AE26" s="138">
        <f t="shared" si="2"/>
        <v>2.890571231933925E-2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42509</v>
      </c>
      <c r="X27" s="41">
        <v>14.24</v>
      </c>
      <c r="Y27" s="41">
        <v>14.57</v>
      </c>
      <c r="Z27" s="41">
        <v>14.22</v>
      </c>
      <c r="AA27" s="41">
        <v>14.53</v>
      </c>
      <c r="AB27" s="104">
        <v>1880700</v>
      </c>
      <c r="AC27" s="9">
        <v>14.53</v>
      </c>
      <c r="AD27" s="2">
        <f t="shared" si="1"/>
        <v>0.34999999999999964</v>
      </c>
      <c r="AE27" s="138">
        <f t="shared" si="2"/>
        <v>7.628294036061023E-3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42508</v>
      </c>
      <c r="X28" s="41">
        <v>14.67</v>
      </c>
      <c r="Y28" s="41">
        <v>14.8</v>
      </c>
      <c r="Z28" s="41">
        <v>14.26</v>
      </c>
      <c r="AA28" s="41">
        <v>14.42</v>
      </c>
      <c r="AB28" s="104">
        <v>2732100</v>
      </c>
      <c r="AC28" s="9">
        <v>14.42</v>
      </c>
      <c r="AD28" s="2">
        <f t="shared" si="1"/>
        <v>0.54000000000000092</v>
      </c>
      <c r="AE28" s="138">
        <f t="shared" si="2"/>
        <v>-2.3696682464454999E-2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42507</v>
      </c>
      <c r="X29" s="41">
        <v>14.76</v>
      </c>
      <c r="Y29" s="41">
        <v>14.95</v>
      </c>
      <c r="Z29" s="41">
        <v>14.58</v>
      </c>
      <c r="AA29" s="41">
        <v>14.77</v>
      </c>
      <c r="AB29" s="104">
        <v>2231000</v>
      </c>
      <c r="AC29" s="9">
        <v>14.77</v>
      </c>
      <c r="AD29" s="2">
        <f t="shared" si="1"/>
        <v>0.36999999999999922</v>
      </c>
      <c r="AE29" s="138">
        <f t="shared" si="2"/>
        <v>0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42506</v>
      </c>
      <c r="X30" s="41">
        <v>14.82</v>
      </c>
      <c r="Y30" s="41">
        <v>14.91</v>
      </c>
      <c r="Z30" s="41">
        <v>14.7</v>
      </c>
      <c r="AA30" s="41">
        <v>14.77</v>
      </c>
      <c r="AB30" s="104">
        <v>1648100</v>
      </c>
      <c r="AC30" s="9">
        <v>14.77</v>
      </c>
      <c r="AD30" s="2">
        <f t="shared" si="1"/>
        <v>0.21000000000000085</v>
      </c>
      <c r="AE30" s="138">
        <f t="shared" si="2"/>
        <v>4.0788579197823527E-3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>H31*I31-J31</f>
        <v>6806.25</v>
      </c>
      <c r="Q31" s="2"/>
      <c r="W31" s="123">
        <v>42503</v>
      </c>
      <c r="X31" s="41">
        <v>15.01</v>
      </c>
      <c r="Y31" s="41">
        <v>15.03</v>
      </c>
      <c r="Z31" s="41">
        <v>14.66</v>
      </c>
      <c r="AA31" s="41">
        <v>14.71</v>
      </c>
      <c r="AB31" s="104">
        <v>4353900</v>
      </c>
      <c r="AC31" s="9">
        <v>14.71</v>
      </c>
      <c r="AD31" s="2">
        <f t="shared" si="1"/>
        <v>0.36999999999999922</v>
      </c>
      <c r="AE31" s="138">
        <f t="shared" si="2"/>
        <v>-2.1290751829673882E-2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>
        <v>42544</v>
      </c>
      <c r="H32" s="82">
        <v>480</v>
      </c>
      <c r="I32" s="79">
        <v>14.16</v>
      </c>
      <c r="J32" s="44">
        <v>0.15</v>
      </c>
      <c r="K32" s="44">
        <f>H32*I32-J32</f>
        <v>6796.6500000000005</v>
      </c>
      <c r="Q32" s="2"/>
      <c r="W32" s="123">
        <v>42502</v>
      </c>
      <c r="X32" s="41">
        <v>15.19</v>
      </c>
      <c r="Y32" s="41">
        <v>15.3</v>
      </c>
      <c r="Z32" s="41">
        <v>14.8</v>
      </c>
      <c r="AA32" s="41">
        <v>15.03</v>
      </c>
      <c r="AB32" s="104">
        <v>3961400</v>
      </c>
      <c r="AC32" s="9">
        <v>15.03</v>
      </c>
      <c r="AD32" s="2">
        <f t="shared" si="1"/>
        <v>0.5</v>
      </c>
      <c r="AE32" s="138">
        <f t="shared" si="2"/>
        <v>0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42501</v>
      </c>
      <c r="X33" s="41">
        <v>15.32</v>
      </c>
      <c r="Y33" s="41">
        <v>15.33</v>
      </c>
      <c r="Z33" s="41">
        <v>14.97</v>
      </c>
      <c r="AA33" s="41">
        <v>15.03</v>
      </c>
      <c r="AB33" s="104">
        <v>2302500</v>
      </c>
      <c r="AC33" s="9">
        <v>15.03</v>
      </c>
      <c r="AD33" s="2">
        <f t="shared" si="1"/>
        <v>0.35999999999999943</v>
      </c>
      <c r="AE33" s="138">
        <f t="shared" si="2"/>
        <v>-1.7004578155657257E-2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42500</v>
      </c>
      <c r="X34" s="41">
        <v>14.95</v>
      </c>
      <c r="Y34" s="41">
        <v>15.31</v>
      </c>
      <c r="Z34" s="41">
        <v>14.82</v>
      </c>
      <c r="AA34" s="41">
        <v>15.29</v>
      </c>
      <c r="AB34" s="104">
        <v>5544500</v>
      </c>
      <c r="AC34" s="9">
        <v>15.29</v>
      </c>
      <c r="AD34" s="2">
        <f t="shared" si="1"/>
        <v>0.49000000000000021</v>
      </c>
      <c r="AE34" s="138">
        <f t="shared" si="2"/>
        <v>2.5486250838363533E-2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42499</v>
      </c>
      <c r="X35" s="41">
        <v>15.16</v>
      </c>
      <c r="Y35" s="41">
        <v>15.26</v>
      </c>
      <c r="Z35" s="41">
        <v>14.85</v>
      </c>
      <c r="AA35" s="41">
        <v>14.91</v>
      </c>
      <c r="AB35" s="104">
        <v>5050500</v>
      </c>
      <c r="AC35" s="9">
        <v>14.91</v>
      </c>
      <c r="AD35" s="2">
        <f t="shared" si="1"/>
        <v>0.41000000000000014</v>
      </c>
      <c r="AE35" s="138">
        <f t="shared" si="2"/>
        <v>-2.4214659685863782E-2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42496</v>
      </c>
      <c r="X36" s="41">
        <v>14.87</v>
      </c>
      <c r="Y36" s="41">
        <v>15.28</v>
      </c>
      <c r="Z36" s="41">
        <v>14.85</v>
      </c>
      <c r="AA36" s="41">
        <v>15.28</v>
      </c>
      <c r="AB36" s="104">
        <v>2791200</v>
      </c>
      <c r="AC36" s="9">
        <v>15.28</v>
      </c>
      <c r="AD36" s="2">
        <f t="shared" si="1"/>
        <v>0.42999999999999972</v>
      </c>
      <c r="AE36" s="138">
        <f t="shared" si="2"/>
        <v>1.8666666666666609E-2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72"/>
      <c r="W37" s="123">
        <v>42495</v>
      </c>
      <c r="X37" s="41">
        <v>15.19</v>
      </c>
      <c r="Y37" s="41">
        <v>15.45</v>
      </c>
      <c r="Z37" s="41">
        <v>14.9</v>
      </c>
      <c r="AA37" s="41">
        <v>15</v>
      </c>
      <c r="AB37" s="104">
        <v>2475900</v>
      </c>
      <c r="AC37" s="9">
        <v>15</v>
      </c>
      <c r="AD37" s="2">
        <f t="shared" si="1"/>
        <v>0.54999999999999893</v>
      </c>
      <c r="AE37" s="138">
        <f t="shared" si="2"/>
        <v>-1.3315579227696217E-3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42494</v>
      </c>
      <c r="X38" s="41">
        <v>14.93</v>
      </c>
      <c r="Y38" s="41">
        <v>15.19</v>
      </c>
      <c r="Z38" s="41">
        <v>14.89</v>
      </c>
      <c r="AA38" s="41">
        <v>15.02</v>
      </c>
      <c r="AB38" s="104">
        <v>2746700</v>
      </c>
      <c r="AC38" s="9">
        <v>15.02</v>
      </c>
      <c r="AD38" s="2">
        <f t="shared" si="1"/>
        <v>0.29999999999999893</v>
      </c>
      <c r="AE38" s="138">
        <f t="shared" si="2"/>
        <v>6.6622251832115786E-4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42493</v>
      </c>
      <c r="X39" s="41">
        <v>15.22</v>
      </c>
      <c r="Y39" s="41">
        <v>15.25</v>
      </c>
      <c r="Z39" s="41">
        <v>14.77</v>
      </c>
      <c r="AA39" s="41">
        <v>15.01</v>
      </c>
      <c r="AB39" s="104">
        <v>4597700</v>
      </c>
      <c r="AC39" s="9">
        <v>15.01</v>
      </c>
      <c r="AD39" s="2">
        <f t="shared" si="1"/>
        <v>0.48000000000000043</v>
      </c>
      <c r="AE39" s="138">
        <f t="shared" si="2"/>
        <v>-2.0874103065883887E-2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42492</v>
      </c>
      <c r="X40" s="41">
        <v>15.74</v>
      </c>
      <c r="Y40" s="41">
        <v>15.83</v>
      </c>
      <c r="Z40" s="41">
        <v>15.26</v>
      </c>
      <c r="AA40" s="41">
        <v>15.33</v>
      </c>
      <c r="AB40" s="104">
        <v>3827900</v>
      </c>
      <c r="AC40" s="9">
        <v>15.33</v>
      </c>
      <c r="AD40" s="2">
        <f t="shared" si="1"/>
        <v>0.57000000000000028</v>
      </c>
      <c r="AE40" s="138">
        <f t="shared" si="2"/>
        <v>-2.8517110266159662E-2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42489</v>
      </c>
      <c r="X41" s="41">
        <v>14.25</v>
      </c>
      <c r="Y41" s="41">
        <v>15.84</v>
      </c>
      <c r="Z41" s="41">
        <v>14.25</v>
      </c>
      <c r="AA41" s="41">
        <v>15.78</v>
      </c>
      <c r="AB41" s="104">
        <v>5358500</v>
      </c>
      <c r="AC41" s="9">
        <v>15.78</v>
      </c>
      <c r="AD41" s="2">
        <f t="shared" si="1"/>
        <v>1.5899999999999999</v>
      </c>
      <c r="AE41" s="138">
        <f t="shared" si="2"/>
        <v>1.4790996784565857E-2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0" t="s">
        <v>78</v>
      </c>
      <c r="P42" s="400"/>
      <c r="T42" s="105" t="s">
        <v>92</v>
      </c>
      <c r="U42" s="109"/>
      <c r="W42" s="123">
        <v>42488</v>
      </c>
      <c r="X42" s="41">
        <v>15.66</v>
      </c>
      <c r="Y42" s="41">
        <v>16</v>
      </c>
      <c r="Z42" s="41">
        <v>15.46</v>
      </c>
      <c r="AA42" s="41">
        <v>15.55</v>
      </c>
      <c r="AB42" s="104">
        <v>5944800</v>
      </c>
      <c r="AC42" s="9">
        <v>15.55</v>
      </c>
      <c r="AD42" s="2">
        <f t="shared" si="1"/>
        <v>0.53999999999999915</v>
      </c>
      <c r="AE42" s="138">
        <f t="shared" si="2"/>
        <v>-6.4267352185087834E-4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15.07</v>
      </c>
      <c r="T43" s="108" t="s">
        <v>98</v>
      </c>
      <c r="U43" s="106">
        <v>14.18</v>
      </c>
      <c r="W43" s="123">
        <v>42487</v>
      </c>
      <c r="X43" s="41">
        <v>15.27</v>
      </c>
      <c r="Y43" s="41">
        <v>15.72</v>
      </c>
      <c r="Z43" s="41">
        <v>15.27</v>
      </c>
      <c r="AA43" s="41">
        <v>15.56</v>
      </c>
      <c r="AB43" s="104">
        <v>3082400</v>
      </c>
      <c r="AC43" s="9">
        <v>15.56</v>
      </c>
      <c r="AD43" s="2">
        <f t="shared" si="1"/>
        <v>0.45000000000000107</v>
      </c>
      <c r="AE43" s="138">
        <f t="shared" si="2"/>
        <v>2.166776099803025E-2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14.933</v>
      </c>
      <c r="T44" s="108" t="s">
        <v>99</v>
      </c>
      <c r="U44" s="106">
        <v>13.8</v>
      </c>
      <c r="W44" s="123">
        <v>42486</v>
      </c>
      <c r="X44" s="41">
        <v>15.08</v>
      </c>
      <c r="Y44" s="41">
        <v>15.32</v>
      </c>
      <c r="Z44" s="41">
        <v>14.93</v>
      </c>
      <c r="AA44" s="41">
        <v>15.23</v>
      </c>
      <c r="AB44" s="104">
        <v>3289800</v>
      </c>
      <c r="AC44" s="9">
        <v>15.23</v>
      </c>
      <c r="AD44" s="2">
        <f t="shared" si="1"/>
        <v>0.39000000000000057</v>
      </c>
      <c r="AE44" s="138">
        <f t="shared" si="2"/>
        <v>1.6010673782521634E-2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14.795999999999999</v>
      </c>
      <c r="Q45" s="2"/>
      <c r="T45" s="108" t="s">
        <v>100</v>
      </c>
      <c r="U45" s="106" t="s">
        <v>361</v>
      </c>
      <c r="W45" s="123">
        <v>42485</v>
      </c>
      <c r="X45" s="41">
        <v>15.3</v>
      </c>
      <c r="Y45" s="41">
        <v>15.49</v>
      </c>
      <c r="Z45" s="41">
        <v>14.94</v>
      </c>
      <c r="AA45" s="41">
        <v>14.99</v>
      </c>
      <c r="AB45" s="104">
        <v>2959200</v>
      </c>
      <c r="AC45" s="9">
        <v>14.99</v>
      </c>
      <c r="AD45" s="2">
        <f t="shared" si="1"/>
        <v>0.55000000000000071</v>
      </c>
      <c r="AE45" s="138">
        <f t="shared" si="2"/>
        <v>-2.7255029201816994E-2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14.659000000000001</v>
      </c>
      <c r="Q46" s="2"/>
      <c r="T46" s="108" t="s">
        <v>101</v>
      </c>
      <c r="U46" s="106" t="s">
        <v>362</v>
      </c>
      <c r="W46" s="123">
        <v>42482</v>
      </c>
      <c r="X46" s="41">
        <v>15.63</v>
      </c>
      <c r="Y46" s="41">
        <v>15.82</v>
      </c>
      <c r="Z46" s="41">
        <v>15.38</v>
      </c>
      <c r="AA46" s="41">
        <v>15.41</v>
      </c>
      <c r="AB46" s="104">
        <v>3160100</v>
      </c>
      <c r="AC46" s="9">
        <v>15.41</v>
      </c>
      <c r="AD46" s="2">
        <f t="shared" si="1"/>
        <v>0.4399999999999995</v>
      </c>
      <c r="AE46" s="138">
        <f t="shared" si="2"/>
        <v>-1.0276172125883165E-2</v>
      </c>
    </row>
    <row r="47" spans="2:41" x14ac:dyDescent="0.25">
      <c r="B47" s="480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14.522</v>
      </c>
      <c r="Q47" s="2"/>
      <c r="T47" s="108" t="s">
        <v>102</v>
      </c>
      <c r="U47" s="106">
        <v>18.87</v>
      </c>
      <c r="W47" s="123">
        <v>42481</v>
      </c>
      <c r="X47" s="41">
        <v>15.4</v>
      </c>
      <c r="Y47" s="41">
        <v>15.65</v>
      </c>
      <c r="Z47" s="41">
        <v>15.28</v>
      </c>
      <c r="AA47" s="41">
        <v>15.57</v>
      </c>
      <c r="AB47" s="104">
        <v>4975800</v>
      </c>
      <c r="AC47" s="9">
        <v>15.57</v>
      </c>
      <c r="AD47" s="2">
        <f t="shared" si="1"/>
        <v>0.37000000000000099</v>
      </c>
      <c r="AE47" s="138">
        <f t="shared" si="2"/>
        <v>8.4196891191710144E-3</v>
      </c>
    </row>
    <row r="48" spans="2:41" x14ac:dyDescent="0.25">
      <c r="B48" s="480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14.385</v>
      </c>
      <c r="Q48" s="2"/>
      <c r="T48" s="108" t="s">
        <v>103</v>
      </c>
      <c r="U48" s="106">
        <v>1.0523499999999999</v>
      </c>
      <c r="W48" s="123">
        <v>42480</v>
      </c>
      <c r="X48" s="41">
        <v>15.66</v>
      </c>
      <c r="Y48" s="41">
        <v>15.66</v>
      </c>
      <c r="Z48" s="41">
        <v>15.37</v>
      </c>
      <c r="AA48" s="41">
        <v>15.44</v>
      </c>
      <c r="AB48" s="104">
        <v>5675000</v>
      </c>
      <c r="AC48" s="9">
        <v>15.44</v>
      </c>
      <c r="AD48" s="2">
        <f t="shared" si="1"/>
        <v>0.29000000000000092</v>
      </c>
      <c r="AE48" s="138">
        <f t="shared" si="2"/>
        <v>-1.8436109345200347E-2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14.247999999999999</v>
      </c>
      <c r="Q49" s="2"/>
      <c r="T49" s="108" t="s">
        <v>123</v>
      </c>
      <c r="U49" s="106" t="s">
        <v>232</v>
      </c>
      <c r="W49" s="123">
        <v>42479</v>
      </c>
      <c r="X49" s="41">
        <v>15.33</v>
      </c>
      <c r="Y49" s="41">
        <v>15.76</v>
      </c>
      <c r="Z49" s="41">
        <v>15.17</v>
      </c>
      <c r="AA49" s="41">
        <v>15.73</v>
      </c>
      <c r="AB49" s="104">
        <v>4362400</v>
      </c>
      <c r="AC49" s="9">
        <v>15.73</v>
      </c>
      <c r="AD49" s="2">
        <f t="shared" si="1"/>
        <v>0.58999999999999986</v>
      </c>
      <c r="AE49" s="138">
        <f t="shared" si="2"/>
        <v>3.2829940906106359E-2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14.110999999999999</v>
      </c>
      <c r="Q50" s="2"/>
      <c r="T50" s="108"/>
      <c r="U50" s="106"/>
      <c r="W50" s="123">
        <v>42478</v>
      </c>
      <c r="X50" s="41">
        <v>14.81</v>
      </c>
      <c r="Y50" s="41">
        <v>15.29</v>
      </c>
      <c r="Z50" s="41">
        <v>14.75</v>
      </c>
      <c r="AA50" s="41">
        <v>15.23</v>
      </c>
      <c r="AB50" s="104">
        <v>4816900</v>
      </c>
      <c r="AC50" s="9">
        <v>15.23</v>
      </c>
      <c r="AD50" s="2">
        <f t="shared" si="1"/>
        <v>0.53999999999999915</v>
      </c>
      <c r="AE50" s="138">
        <f t="shared" si="2"/>
        <v>1.736806947227798E-2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13.974</v>
      </c>
      <c r="Q51" s="2"/>
      <c r="T51" s="108" t="s">
        <v>105</v>
      </c>
      <c r="U51" s="106" t="s">
        <v>363</v>
      </c>
      <c r="W51" s="123">
        <v>42475</v>
      </c>
      <c r="X51" s="41">
        <v>14.9</v>
      </c>
      <c r="Y51" s="41">
        <v>15.07</v>
      </c>
      <c r="Z51" s="41">
        <v>14.9</v>
      </c>
      <c r="AA51" s="41">
        <v>14.97</v>
      </c>
      <c r="AB51" s="104">
        <v>2119000</v>
      </c>
      <c r="AC51" s="9">
        <v>14.97</v>
      </c>
      <c r="AD51" s="2">
        <f t="shared" si="1"/>
        <v>0.16999999999999993</v>
      </c>
      <c r="AE51" s="138">
        <f t="shared" si="2"/>
        <v>6.6844919786102075E-4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13.837</v>
      </c>
      <c r="Q52" s="2"/>
      <c r="T52" s="108" t="s">
        <v>106</v>
      </c>
      <c r="U52" s="106" t="s">
        <v>302</v>
      </c>
      <c r="W52" s="123">
        <v>42474</v>
      </c>
      <c r="X52" s="41">
        <v>14.92</v>
      </c>
      <c r="Y52" s="41">
        <v>15.02</v>
      </c>
      <c r="Z52" s="41">
        <v>14.81</v>
      </c>
      <c r="AA52" s="41">
        <v>14.96</v>
      </c>
      <c r="AB52" s="104">
        <v>3038200</v>
      </c>
      <c r="AC52" s="9">
        <v>14.96</v>
      </c>
      <c r="AD52" s="2">
        <f t="shared" si="1"/>
        <v>0.20999999999999908</v>
      </c>
      <c r="AE52" s="138">
        <f t="shared" si="2"/>
        <v>3.3534540576793948E-3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13.7</v>
      </c>
      <c r="Q53" s="2"/>
      <c r="T53" s="108" t="s">
        <v>107</v>
      </c>
      <c r="U53" s="107">
        <v>5812964</v>
      </c>
      <c r="W53" s="123">
        <v>42473</v>
      </c>
      <c r="X53" s="41">
        <v>14.89</v>
      </c>
      <c r="Y53" s="41">
        <v>15.05</v>
      </c>
      <c r="Z53" s="41">
        <v>14.76</v>
      </c>
      <c r="AA53" s="41">
        <v>14.91</v>
      </c>
      <c r="AB53" s="104">
        <v>3816500</v>
      </c>
      <c r="AC53" s="9">
        <v>14.91</v>
      </c>
      <c r="AD53" s="2">
        <f t="shared" si="1"/>
        <v>0.29000000000000092</v>
      </c>
      <c r="AE53" s="138">
        <f t="shared" si="2"/>
        <v>4.0404040404040664E-3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13.562999999999999</v>
      </c>
      <c r="Q54" s="2"/>
      <c r="T54" s="108" t="s">
        <v>110</v>
      </c>
      <c r="U54" s="107">
        <v>3799860</v>
      </c>
      <c r="W54" s="123">
        <v>42472</v>
      </c>
      <c r="X54" s="41">
        <v>14.53</v>
      </c>
      <c r="Y54" s="41">
        <v>14.89</v>
      </c>
      <c r="Z54" s="41">
        <v>14.43</v>
      </c>
      <c r="AA54" s="41">
        <v>14.85</v>
      </c>
      <c r="AB54" s="104">
        <v>6073500</v>
      </c>
      <c r="AC54" s="9">
        <v>14.85</v>
      </c>
      <c r="AD54" s="2">
        <f t="shared" si="1"/>
        <v>0.46000000000000085</v>
      </c>
      <c r="AE54" s="138">
        <f t="shared" si="2"/>
        <v>2.4844720496894457E-2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13.425999999999998</v>
      </c>
      <c r="T55" s="108" t="s">
        <v>108</v>
      </c>
      <c r="U55" s="106" t="s">
        <v>364</v>
      </c>
      <c r="W55" s="123">
        <v>42471</v>
      </c>
      <c r="X55" s="41">
        <v>14.46</v>
      </c>
      <c r="Y55" s="41">
        <v>14.71</v>
      </c>
      <c r="Z55" s="41">
        <v>14.32</v>
      </c>
      <c r="AA55" s="41">
        <v>14.49</v>
      </c>
      <c r="AB55" s="104">
        <v>5909500</v>
      </c>
      <c r="AC55" s="9">
        <v>14.49</v>
      </c>
      <c r="AD55" s="2">
        <f t="shared" si="1"/>
        <v>0.39000000000000057</v>
      </c>
      <c r="AE55" s="138">
        <f t="shared" si="2"/>
        <v>6.9492703266156308E-3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13.289</v>
      </c>
      <c r="T56" s="108" t="s">
        <v>111</v>
      </c>
      <c r="U56" s="106">
        <v>108.73</v>
      </c>
      <c r="W56" s="123">
        <v>42468</v>
      </c>
      <c r="X56" s="41">
        <v>14.41</v>
      </c>
      <c r="Y56" s="41">
        <v>14.71</v>
      </c>
      <c r="Z56" s="41">
        <v>14.28</v>
      </c>
      <c r="AA56" s="41">
        <v>14.39</v>
      </c>
      <c r="AB56" s="104">
        <v>3784700</v>
      </c>
      <c r="AC56" s="9">
        <v>14.39</v>
      </c>
      <c r="AD56" s="2">
        <f t="shared" si="1"/>
        <v>0.43000000000000149</v>
      </c>
      <c r="AE56" s="138">
        <f t="shared" si="2"/>
        <v>1.1243851018974071E-2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13.151999999999999</v>
      </c>
      <c r="T57" s="108" t="s">
        <v>112</v>
      </c>
      <c r="U57" s="106">
        <v>0.13</v>
      </c>
      <c r="W57" s="123">
        <v>42467</v>
      </c>
      <c r="X57" s="41">
        <v>14.3</v>
      </c>
      <c r="Y57" s="41">
        <v>14.83</v>
      </c>
      <c r="Z57" s="41">
        <v>14.11</v>
      </c>
      <c r="AA57" s="41">
        <v>14.23</v>
      </c>
      <c r="AB57" s="104">
        <v>5665300</v>
      </c>
      <c r="AC57" s="9">
        <v>14.23</v>
      </c>
      <c r="AD57" s="2">
        <f t="shared" si="1"/>
        <v>0.72000000000000064</v>
      </c>
      <c r="AE57" s="138">
        <f t="shared" si="2"/>
        <v>-7.670850767085069E-3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13.014999999999999</v>
      </c>
      <c r="T58" s="108" t="s">
        <v>109</v>
      </c>
      <c r="U58" s="106" t="s">
        <v>124</v>
      </c>
      <c r="W58" s="123">
        <v>42466</v>
      </c>
      <c r="X58" s="41">
        <v>14.3</v>
      </c>
      <c r="Y58" s="41">
        <v>14.41</v>
      </c>
      <c r="Z58" s="41">
        <v>13.93</v>
      </c>
      <c r="AA58" s="41">
        <v>14.34</v>
      </c>
      <c r="AB58" s="104">
        <v>3521100</v>
      </c>
      <c r="AC58" s="9">
        <v>14.34</v>
      </c>
      <c r="AD58" s="2">
        <f t="shared" si="1"/>
        <v>0.48000000000000043</v>
      </c>
      <c r="AE58" s="138">
        <f t="shared" si="2"/>
        <v>4.2016806722688926E-3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12.877999999999998</v>
      </c>
      <c r="W59" s="123">
        <v>42465</v>
      </c>
      <c r="X59" s="41">
        <v>14.63</v>
      </c>
      <c r="Y59" s="41">
        <v>14.71</v>
      </c>
      <c r="Z59" s="41">
        <v>14.22</v>
      </c>
      <c r="AA59" s="41">
        <v>14.28</v>
      </c>
      <c r="AB59" s="104">
        <v>5389200</v>
      </c>
      <c r="AC59" s="9">
        <v>14.28</v>
      </c>
      <c r="AD59" s="2">
        <f t="shared" si="1"/>
        <v>0.49000000000000021</v>
      </c>
      <c r="AE59" s="138">
        <f t="shared" si="2"/>
        <v>-2.9891304347826164E-2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12.741</v>
      </c>
      <c r="W60" s="123">
        <v>42464</v>
      </c>
      <c r="X60" s="41">
        <v>15.36</v>
      </c>
      <c r="Y60" s="41">
        <v>15.44</v>
      </c>
      <c r="Z60" s="41">
        <v>14.65</v>
      </c>
      <c r="AA60" s="41">
        <v>14.72</v>
      </c>
      <c r="AB60" s="104">
        <v>3849800</v>
      </c>
      <c r="AC60" s="9">
        <v>14.72</v>
      </c>
      <c r="AD60" s="2">
        <f t="shared" si="1"/>
        <v>0.78999999999999915</v>
      </c>
      <c r="AE60" s="138">
        <f t="shared" si="2"/>
        <v>-4.4776119402985093E-2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O61" s="83">
        <v>0.92</v>
      </c>
      <c r="P61" s="83">
        <f t="shared" si="7"/>
        <v>12.603999999999999</v>
      </c>
      <c r="W61" s="123">
        <v>42461</v>
      </c>
      <c r="X61" s="41">
        <v>14.92</v>
      </c>
      <c r="Y61" s="41">
        <v>15.52</v>
      </c>
      <c r="Z61" s="41">
        <v>14.87</v>
      </c>
      <c r="AA61" s="41">
        <v>15.41</v>
      </c>
      <c r="AB61" s="104">
        <v>4098000</v>
      </c>
      <c r="AC61" s="9">
        <v>15.41</v>
      </c>
      <c r="AD61" s="2">
        <f t="shared" si="1"/>
        <v>0.65000000000000036</v>
      </c>
      <c r="AE61" s="138">
        <f t="shared" si="2"/>
        <v>1.5820698747528006E-2</v>
      </c>
      <c r="AL61" s="246"/>
      <c r="AO61" s="246"/>
    </row>
    <row r="62" spans="2:42" x14ac:dyDescent="0.25">
      <c r="B62" s="1">
        <v>42545</v>
      </c>
      <c r="C62" s="4">
        <v>480</v>
      </c>
      <c r="D62" s="254">
        <v>13.65</v>
      </c>
      <c r="E62" s="3">
        <v>-0.05</v>
      </c>
      <c r="F62" s="3">
        <f t="shared" si="6"/>
        <v>6551.95</v>
      </c>
      <c r="O62" s="83">
        <v>0.91</v>
      </c>
      <c r="P62" s="83">
        <f t="shared" si="7"/>
        <v>12.467000000000001</v>
      </c>
      <c r="W62" s="123">
        <v>42460</v>
      </c>
      <c r="X62" s="41">
        <v>14.78</v>
      </c>
      <c r="Y62" s="41">
        <v>15.18</v>
      </c>
      <c r="Z62" s="41">
        <v>14.72</v>
      </c>
      <c r="AA62" s="41">
        <v>15.17</v>
      </c>
      <c r="AB62" s="104">
        <v>3069000</v>
      </c>
      <c r="AC62" s="9">
        <v>15.17</v>
      </c>
      <c r="AD62" s="2">
        <f t="shared" si="1"/>
        <v>0.45999999999999908</v>
      </c>
      <c r="AE62" s="138">
        <f t="shared" si="2"/>
        <v>2.7081922816519999E-2</v>
      </c>
    </row>
    <row r="63" spans="2:42" x14ac:dyDescent="0.25">
      <c r="C63" s="4"/>
      <c r="D63" s="254"/>
      <c r="E63" s="3"/>
      <c r="F63" s="3"/>
      <c r="O63" s="83">
        <v>0.9</v>
      </c>
      <c r="P63" s="83">
        <f t="shared" si="7"/>
        <v>12.33</v>
      </c>
      <c r="W63" s="123">
        <v>42459</v>
      </c>
      <c r="X63" s="41">
        <v>14.71</v>
      </c>
      <c r="Y63" s="41">
        <v>14.92</v>
      </c>
      <c r="Z63" s="41">
        <v>14.61</v>
      </c>
      <c r="AA63" s="41">
        <v>14.77</v>
      </c>
      <c r="AB63" s="104">
        <v>3346500</v>
      </c>
      <c r="AC63" s="9">
        <v>14.77</v>
      </c>
      <c r="AD63" s="2">
        <f t="shared" si="1"/>
        <v>0.3100000000000005</v>
      </c>
      <c r="AE63" s="138">
        <f t="shared" si="2"/>
        <v>1.1643835616438336E-2</v>
      </c>
      <c r="AL63" s="246"/>
      <c r="AO63" s="246"/>
      <c r="AP63" s="246"/>
    </row>
    <row r="64" spans="2:42" x14ac:dyDescent="0.25">
      <c r="W64" s="123">
        <v>42458</v>
      </c>
      <c r="X64" s="41">
        <v>14.25</v>
      </c>
      <c r="Y64" s="41">
        <v>14.62</v>
      </c>
      <c r="Z64" s="41">
        <v>13.99</v>
      </c>
      <c r="AA64" s="41">
        <v>14.6</v>
      </c>
      <c r="AB64" s="104">
        <v>3446000</v>
      </c>
      <c r="AC64" s="9">
        <v>14.6</v>
      </c>
      <c r="AD64" s="2">
        <f t="shared" si="1"/>
        <v>0.62999999999999901</v>
      </c>
      <c r="AE64" s="138">
        <f t="shared" si="2"/>
        <v>1.8841591067690233E-2</v>
      </c>
    </row>
    <row r="65" spans="1:41" x14ac:dyDescent="0.25">
      <c r="W65" s="123">
        <v>42457</v>
      </c>
      <c r="X65" s="41">
        <v>14.25</v>
      </c>
      <c r="Y65" s="41">
        <v>14.35</v>
      </c>
      <c r="Z65" s="41">
        <v>13.93</v>
      </c>
      <c r="AA65" s="41">
        <v>14.33</v>
      </c>
      <c r="AB65" s="104">
        <v>1847100</v>
      </c>
      <c r="AC65" s="9">
        <v>14.33</v>
      </c>
      <c r="AD65" s="2">
        <f t="shared" si="1"/>
        <v>0.41999999999999993</v>
      </c>
      <c r="AE65" s="138">
        <f t="shared" si="2"/>
        <v>1.0578279266572732E-2</v>
      </c>
      <c r="AL65" s="246"/>
      <c r="AO65" s="246"/>
    </row>
    <row r="66" spans="1:41" x14ac:dyDescent="0.25">
      <c r="W66" s="123">
        <v>42453</v>
      </c>
      <c r="X66" s="41">
        <v>14.11</v>
      </c>
      <c r="Y66" s="41">
        <v>14.27</v>
      </c>
      <c r="Z66" s="41">
        <v>13.8</v>
      </c>
      <c r="AA66" s="41">
        <v>14.18</v>
      </c>
      <c r="AB66" s="104">
        <v>2279300</v>
      </c>
      <c r="AC66" s="9">
        <v>14.18</v>
      </c>
      <c r="AD66" s="2">
        <f t="shared" si="1"/>
        <v>0.46999999999999886</v>
      </c>
      <c r="AE66" s="138">
        <f t="shared" si="2"/>
        <v>-4.2134831460673983E-3</v>
      </c>
    </row>
    <row r="67" spans="1:41" x14ac:dyDescent="0.25">
      <c r="C67" s="4"/>
      <c r="D67" s="254"/>
      <c r="E67" s="3"/>
      <c r="F67" s="3"/>
      <c r="W67" s="123">
        <v>42452</v>
      </c>
      <c r="X67" s="41">
        <v>14.6</v>
      </c>
      <c r="Y67" s="41">
        <v>14.6</v>
      </c>
      <c r="Z67" s="41">
        <v>14.21</v>
      </c>
      <c r="AA67" s="41">
        <v>14.24</v>
      </c>
      <c r="AB67" s="104">
        <v>1947800</v>
      </c>
      <c r="AC67" s="9">
        <v>14.24</v>
      </c>
      <c r="AD67" s="2">
        <f>Y67-Z67</f>
        <v>0.38999999999999879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SUM(H2:H46)</f>
        <v>25025</v>
      </c>
      <c r="I68" s="81"/>
      <c r="J68" s="14"/>
      <c r="K68" s="18">
        <f>SUM(K2:K47)</f>
        <v>356660.32000000007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0" t="s">
        <v>213</v>
      </c>
      <c r="B69" s="381"/>
      <c r="C69" s="382">
        <f>SumByColor($A$69,C2:C67)</f>
        <v>21025</v>
      </c>
      <c r="D69" s="382"/>
      <c r="E69" s="382"/>
      <c r="F69" s="383">
        <f>SumByColor($A$69,F2:F67)</f>
        <v>304422</v>
      </c>
      <c r="G69" s="382"/>
      <c r="H69" s="382">
        <f>SumByColor($A$69,H2:H67)</f>
        <v>21025</v>
      </c>
      <c r="I69" s="382"/>
      <c r="J69" s="382"/>
      <c r="K69" s="383">
        <f>SumByColor($A$69,K2:K67)</f>
        <v>305581</v>
      </c>
      <c r="L69" s="382"/>
      <c r="M69" s="383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7" si="8">C75*(E75-D75)</f>
        <v>-13659.100000000004</v>
      </c>
      <c r="G75" s="40">
        <f t="shared" ref="G75:G117" si="9">IF(C75=0, 0,D75*C75)</f>
        <v>96277.3</v>
      </c>
      <c r="H75" s="244">
        <f t="shared" ref="H75:H117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7">
        <v>1520</v>
      </c>
      <c r="D111" s="79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>
        <v>42543</v>
      </c>
      <c r="C115" s="275">
        <v>2000</v>
      </c>
      <c r="D115" s="276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4">
        <f t="shared" si="10"/>
        <v>-0.46334059775840603</v>
      </c>
      <c r="I115" s="210"/>
    </row>
    <row r="116" spans="2:9" x14ac:dyDescent="0.25">
      <c r="B116" s="201">
        <v>42544</v>
      </c>
      <c r="C116" s="7">
        <v>1520</v>
      </c>
      <c r="D116" s="79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4">
        <f t="shared" si="10"/>
        <v>-0.51668427690105323</v>
      </c>
      <c r="I116" s="210"/>
    </row>
    <row r="117" spans="2:9" x14ac:dyDescent="0.25">
      <c r="B117" s="201">
        <v>42545</v>
      </c>
      <c r="C117" s="275">
        <v>2000</v>
      </c>
      <c r="D117" s="276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4">
        <f t="shared" si="10"/>
        <v>-0.4662547900211152</v>
      </c>
      <c r="I117" s="210"/>
    </row>
    <row r="118" spans="2:9" x14ac:dyDescent="0.25">
      <c r="B118" s="201"/>
      <c r="C118" s="10"/>
      <c r="D118" s="210"/>
      <c r="E118" s="40"/>
      <c r="F118" s="40"/>
      <c r="G118" s="40"/>
      <c r="H118" s="244"/>
      <c r="I118" s="210"/>
    </row>
    <row r="119" spans="2:9" x14ac:dyDescent="0.25">
      <c r="B119" s="201"/>
      <c r="C119" s="10"/>
      <c r="D119" s="210"/>
      <c r="E119" s="40"/>
      <c r="F119" s="40"/>
      <c r="G119" s="40"/>
      <c r="H119" s="244"/>
      <c r="I119" s="210"/>
    </row>
    <row r="120" spans="2:9" x14ac:dyDescent="0.25">
      <c r="B120" s="201"/>
      <c r="C120" s="10"/>
      <c r="D120" s="210"/>
      <c r="E120" s="40"/>
      <c r="F120" s="40"/>
      <c r="G120" s="40"/>
      <c r="H120" s="244"/>
      <c r="I120" s="210"/>
    </row>
    <row r="121" spans="2:9" x14ac:dyDescent="0.25">
      <c r="B121" s="201"/>
      <c r="C121" s="10"/>
      <c r="D121" s="210"/>
      <c r="E121" s="40"/>
      <c r="F121" s="40"/>
      <c r="G121" s="40"/>
      <c r="H121" s="244"/>
      <c r="I121" s="210"/>
    </row>
    <row r="122" spans="2:9" x14ac:dyDescent="0.25">
      <c r="B122" s="201"/>
      <c r="C122" s="10"/>
      <c r="D122" s="210"/>
      <c r="E122" s="40"/>
      <c r="F122" s="40"/>
      <c r="G122" s="40"/>
      <c r="H122" s="244"/>
      <c r="I122" s="210"/>
    </row>
    <row r="123" spans="2:9" x14ac:dyDescent="0.25">
      <c r="B123" s="201"/>
      <c r="C123" s="10"/>
      <c r="D123" s="210"/>
      <c r="E123" s="40"/>
      <c r="F123" s="40"/>
      <c r="G123" s="40"/>
      <c r="H123" s="244"/>
      <c r="I123" s="210"/>
    </row>
    <row r="124" spans="2:9" x14ac:dyDescent="0.25">
      <c r="B124" s="201"/>
      <c r="C124" s="10"/>
      <c r="D124" s="210"/>
      <c r="E124" s="40"/>
      <c r="F124" s="40"/>
      <c r="G124" s="40"/>
      <c r="H124" s="244"/>
      <c r="I124" s="210"/>
    </row>
  </sheetData>
  <mergeCells count="2">
    <mergeCell ref="B47:B48"/>
    <mergeCell ref="G14:G19"/>
  </mergeCells>
  <conditionalFormatting sqref="Q12">
    <cfRule type="expression" dxfId="497" priority="38">
      <formula>Q12&gt;0</formula>
    </cfRule>
    <cfRule type="expression" dxfId="49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5" priority="31">
      <formula>F74&gt;0</formula>
    </cfRule>
    <cfRule type="expression" dxfId="494" priority="32">
      <formula>F74&lt;0</formula>
    </cfRule>
  </conditionalFormatting>
  <conditionalFormatting sqref="H74:H80">
    <cfRule type="expression" dxfId="493" priority="19">
      <formula>H74&gt;0</formula>
    </cfRule>
    <cfRule type="expression" dxfId="492" priority="20">
      <formula>H74&lt;0</formula>
    </cfRule>
  </conditionalFormatting>
  <conditionalFormatting sqref="H81">
    <cfRule type="expression" dxfId="491" priority="17">
      <formula>H81&gt;0</formula>
    </cfRule>
    <cfRule type="expression" dxfId="490" priority="18">
      <formula>H81&lt;0</formula>
    </cfRule>
  </conditionalFormatting>
  <conditionalFormatting sqref="H82">
    <cfRule type="expression" dxfId="489" priority="15">
      <formula>H82&gt;0</formula>
    </cfRule>
    <cfRule type="expression" dxfId="488" priority="16">
      <formula>H82&lt;0</formula>
    </cfRule>
  </conditionalFormatting>
  <conditionalFormatting sqref="H83:H85">
    <cfRule type="expression" dxfId="487" priority="13">
      <formula>H83&gt;0</formula>
    </cfRule>
    <cfRule type="expression" dxfId="486" priority="14">
      <formula>H83&lt;0</formula>
    </cfRule>
  </conditionalFormatting>
  <conditionalFormatting sqref="H86">
    <cfRule type="expression" dxfId="485" priority="9">
      <formula>H86&gt;0</formula>
    </cfRule>
    <cfRule type="expression" dxfId="484" priority="10">
      <formula>H86&lt;0</formula>
    </cfRule>
  </conditionalFormatting>
  <conditionalFormatting sqref="F95:F124">
    <cfRule type="expression" dxfId="483" priority="7">
      <formula>F95&gt;0</formula>
    </cfRule>
    <cfRule type="expression" dxfId="482" priority="8">
      <formula>F95&lt;0</formula>
    </cfRule>
  </conditionalFormatting>
  <conditionalFormatting sqref="H87:H124">
    <cfRule type="expression" dxfId="481" priority="5">
      <formula>H87&gt;0</formula>
    </cfRule>
    <cfRule type="expression" dxfId="480" priority="6">
      <formula>H87&lt;0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150</v>
      </c>
      <c r="T2" s="16"/>
      <c r="U2" s="127"/>
      <c r="V2" s="16"/>
      <c r="W2" s="141">
        <v>42545</v>
      </c>
      <c r="X2" s="142">
        <v>52.36</v>
      </c>
      <c r="Y2" s="142">
        <v>53.36</v>
      </c>
      <c r="Z2" s="10">
        <v>52.18</v>
      </c>
      <c r="AA2" s="10">
        <v>52.59</v>
      </c>
      <c r="AB2" s="95">
        <v>18370900</v>
      </c>
      <c r="AC2" s="10">
        <v>52.59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54.704000000000001</v>
      </c>
      <c r="W3" s="133">
        <v>42544</v>
      </c>
      <c r="X3" s="10">
        <v>55.11</v>
      </c>
      <c r="Y3" s="10">
        <v>55.18</v>
      </c>
      <c r="Z3" s="10">
        <v>53.95</v>
      </c>
      <c r="AA3" s="10">
        <v>54.12</v>
      </c>
      <c r="AB3" s="95">
        <v>11219800</v>
      </c>
      <c r="AC3" s="10">
        <v>54.12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52.59</v>
      </c>
      <c r="T4" s="1"/>
      <c r="W4" s="133">
        <v>42543</v>
      </c>
      <c r="X4" s="10">
        <v>55</v>
      </c>
      <c r="Y4" s="10">
        <v>55.14</v>
      </c>
      <c r="Z4" s="10">
        <v>54.53</v>
      </c>
      <c r="AA4" s="10">
        <v>54.57</v>
      </c>
      <c r="AB4" s="95">
        <v>7019600</v>
      </c>
      <c r="AC4" s="10">
        <v>54.57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7888.5000000000009</v>
      </c>
      <c r="W5" s="133">
        <v>42542</v>
      </c>
      <c r="X5" s="10">
        <v>54.46</v>
      </c>
      <c r="Y5" s="10">
        <v>55.09</v>
      </c>
      <c r="Z5" s="10">
        <v>54.44</v>
      </c>
      <c r="AA5" s="10">
        <v>54.77</v>
      </c>
      <c r="AB5" s="95">
        <v>8278200</v>
      </c>
      <c r="AC5" s="10">
        <v>54.77</v>
      </c>
      <c r="AE5" s="138"/>
      <c r="AL5" s="246"/>
      <c r="AO5" s="24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O6" s="11" t="s">
        <v>64</v>
      </c>
      <c r="Q6" s="2">
        <f>Q3*Q2</f>
        <v>8205.6</v>
      </c>
      <c r="W6" s="133">
        <v>42541</v>
      </c>
      <c r="X6" s="10">
        <v>54.23</v>
      </c>
      <c r="Y6" s="10">
        <v>55.15</v>
      </c>
      <c r="Z6" s="10">
        <v>54.23</v>
      </c>
      <c r="AA6" s="10">
        <v>54.36</v>
      </c>
      <c r="AB6" s="95">
        <v>8429400</v>
      </c>
      <c r="AC6" s="10">
        <v>54.36</v>
      </c>
      <c r="AE6" s="138"/>
      <c r="AL6" s="246"/>
      <c r="AO6" s="246"/>
    </row>
    <row r="7" spans="1:42" ht="15.75" x14ac:dyDescent="0.25">
      <c r="O7" s="11" t="s">
        <v>193</v>
      </c>
      <c r="Q7" s="2">
        <f>Q10+Q8</f>
        <v>-317.09999999999945</v>
      </c>
      <c r="R7" s="370"/>
      <c r="W7" s="133">
        <v>42538</v>
      </c>
      <c r="X7" s="10">
        <v>53.45</v>
      </c>
      <c r="Y7" s="10">
        <v>53.87</v>
      </c>
      <c r="Z7" s="10">
        <v>53.16</v>
      </c>
      <c r="AA7" s="10">
        <v>53.71</v>
      </c>
      <c r="AB7" s="95">
        <v>11007100</v>
      </c>
      <c r="AC7" s="10">
        <v>53.71</v>
      </c>
      <c r="AE7" s="138"/>
    </row>
    <row r="8" spans="1:42" x14ac:dyDescent="0.25">
      <c r="O8" s="11" t="s">
        <v>198</v>
      </c>
      <c r="P8" s="34"/>
      <c r="Q8" s="2">
        <f>K18+M18-F18+Q2*Q4</f>
        <v>-317.09999999999945</v>
      </c>
      <c r="W8" s="133">
        <v>42537</v>
      </c>
      <c r="X8" s="10">
        <v>53.54</v>
      </c>
      <c r="Y8" s="10">
        <v>53.64</v>
      </c>
      <c r="Z8" s="10">
        <v>52.94</v>
      </c>
      <c r="AA8" s="10">
        <v>53.47</v>
      </c>
      <c r="AB8" s="95">
        <v>14456500</v>
      </c>
      <c r="AC8" s="10">
        <v>53.47</v>
      </c>
      <c r="AE8" s="138"/>
      <c r="AL8" s="246"/>
      <c r="AO8" s="246"/>
      <c r="AP8" s="246"/>
    </row>
    <row r="9" spans="1:42" x14ac:dyDescent="0.25">
      <c r="O9" s="11" t="s">
        <v>262</v>
      </c>
      <c r="Q9" s="138">
        <f>IF(Q2=0, 0, Q8/Q6)</f>
        <v>-3.8644340450424031E-2</v>
      </c>
      <c r="W9" s="133">
        <v>42536</v>
      </c>
      <c r="X9" s="10">
        <v>54.24</v>
      </c>
      <c r="Y9" s="10">
        <v>55.06</v>
      </c>
      <c r="Z9" s="10">
        <v>54.24</v>
      </c>
      <c r="AA9" s="10">
        <v>54.31</v>
      </c>
      <c r="AB9" s="95">
        <v>7498400</v>
      </c>
      <c r="AC9" s="10">
        <v>54.31</v>
      </c>
      <c r="AE9" s="138"/>
    </row>
    <row r="10" spans="1:42" x14ac:dyDescent="0.25">
      <c r="O10" s="11" t="s">
        <v>261</v>
      </c>
      <c r="P10" s="34"/>
      <c r="Q10" s="2">
        <v>0</v>
      </c>
      <c r="T10" s="11"/>
      <c r="W10" s="133">
        <v>42535</v>
      </c>
      <c r="X10" s="10">
        <v>54.58</v>
      </c>
      <c r="Y10" s="10">
        <v>54.94</v>
      </c>
      <c r="Z10" s="10">
        <v>54.08</v>
      </c>
      <c r="AA10" s="10">
        <v>54.12</v>
      </c>
      <c r="AB10" s="95">
        <v>9585600</v>
      </c>
      <c r="AC10" s="10">
        <v>54.12</v>
      </c>
      <c r="AE10" s="138"/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1.17E-2</v>
      </c>
      <c r="T11" s="1"/>
      <c r="W11" s="133">
        <v>42534</v>
      </c>
      <c r="X11" s="10">
        <v>55</v>
      </c>
      <c r="Y11" s="10">
        <v>55.64</v>
      </c>
      <c r="Z11" s="10">
        <v>54.88</v>
      </c>
      <c r="AA11" s="10">
        <v>54.91</v>
      </c>
      <c r="AB11" s="95">
        <v>8582200</v>
      </c>
      <c r="AC11" s="10">
        <v>54.91</v>
      </c>
      <c r="AE11" s="138"/>
    </row>
    <row r="12" spans="1:42" x14ac:dyDescent="0.25">
      <c r="W12" s="133">
        <v>42531</v>
      </c>
      <c r="X12" s="10">
        <v>54.64</v>
      </c>
      <c r="Y12" s="10">
        <v>55.36</v>
      </c>
      <c r="Z12" s="10">
        <v>54.55</v>
      </c>
      <c r="AA12" s="10">
        <v>55.11</v>
      </c>
      <c r="AB12" s="95">
        <v>12183600</v>
      </c>
      <c r="AC12" s="10">
        <v>55.11</v>
      </c>
      <c r="AE12" s="138"/>
      <c r="AL12" s="246"/>
      <c r="AO12" s="246"/>
    </row>
    <row r="13" spans="1:42" x14ac:dyDescent="0.25">
      <c r="T13" s="1"/>
      <c r="W13" s="133">
        <v>42530</v>
      </c>
      <c r="X13" s="10">
        <v>54.11</v>
      </c>
      <c r="Y13" s="10">
        <v>55.05</v>
      </c>
      <c r="Z13" s="10">
        <v>53.88</v>
      </c>
      <c r="AA13" s="10">
        <v>54.94</v>
      </c>
      <c r="AB13" s="95">
        <v>11609800</v>
      </c>
      <c r="AC13" s="10">
        <v>54.94</v>
      </c>
      <c r="AE13" s="138"/>
    </row>
    <row r="14" spans="1:42" x14ac:dyDescent="0.25">
      <c r="W14" s="133">
        <v>42529</v>
      </c>
      <c r="X14" s="10">
        <v>53.83</v>
      </c>
      <c r="Y14" s="10">
        <v>54.34</v>
      </c>
      <c r="Z14" s="10">
        <v>53.66</v>
      </c>
      <c r="AA14" s="10">
        <v>54.12</v>
      </c>
      <c r="AB14" s="95">
        <v>12068500</v>
      </c>
      <c r="AC14" s="10">
        <v>54.12</v>
      </c>
      <c r="AE14" s="138"/>
      <c r="AL14" s="246"/>
      <c r="AO14" s="246"/>
      <c r="AP14" s="246"/>
    </row>
    <row r="15" spans="1:42" x14ac:dyDescent="0.25">
      <c r="W15" s="133">
        <v>42528</v>
      </c>
      <c r="X15" s="10">
        <v>54.16</v>
      </c>
      <c r="Y15" s="10">
        <v>54.35</v>
      </c>
      <c r="Z15" s="10">
        <v>53.55</v>
      </c>
      <c r="AA15" s="10">
        <v>53.55</v>
      </c>
      <c r="AB15" s="95">
        <v>13334000</v>
      </c>
      <c r="AC15" s="10">
        <v>53.55</v>
      </c>
      <c r="AE15" s="138"/>
    </row>
    <row r="16" spans="1:42" x14ac:dyDescent="0.25">
      <c r="O16" s="2"/>
      <c r="P16" s="2"/>
      <c r="Q16" s="2"/>
      <c r="T16" s="69"/>
      <c r="W16" s="133">
        <v>42527</v>
      </c>
      <c r="X16" s="10">
        <v>53.77</v>
      </c>
      <c r="Y16" s="10">
        <v>54.54</v>
      </c>
      <c r="Z16" s="10">
        <v>53.69</v>
      </c>
      <c r="AA16" s="10">
        <v>54.3</v>
      </c>
      <c r="AB16" s="95">
        <v>13808300</v>
      </c>
      <c r="AC16" s="10">
        <v>54.3</v>
      </c>
      <c r="AE16" s="138"/>
    </row>
    <row r="17" spans="1:41" x14ac:dyDescent="0.25">
      <c r="O17" s="2"/>
      <c r="P17" s="2"/>
      <c r="Q17" s="2"/>
      <c r="W17" s="133">
        <v>42524</v>
      </c>
      <c r="X17" s="10">
        <v>54.29</v>
      </c>
      <c r="Y17" s="10">
        <v>54.57</v>
      </c>
      <c r="Z17" s="10">
        <v>53.4</v>
      </c>
      <c r="AA17" s="10">
        <v>53.45</v>
      </c>
      <c r="AB17" s="95">
        <v>17265800</v>
      </c>
      <c r="AC17" s="10">
        <v>53.45</v>
      </c>
      <c r="AE17" s="138"/>
    </row>
    <row r="18" spans="1:41" x14ac:dyDescent="0.25">
      <c r="A18" s="22" t="s">
        <v>81</v>
      </c>
      <c r="B18" s="12"/>
      <c r="C18" s="12">
        <f>SUM(C2:C6)</f>
        <v>150</v>
      </c>
      <c r="D18" s="12"/>
      <c r="E18" s="12"/>
      <c r="F18" s="13">
        <f>SUM(F2:F6)</f>
        <v>8205.6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42523</v>
      </c>
      <c r="X18" s="10">
        <v>54.22</v>
      </c>
      <c r="Y18" s="10">
        <v>54.67</v>
      </c>
      <c r="Z18" s="10">
        <v>54.22</v>
      </c>
      <c r="AA18" s="10">
        <v>54.53</v>
      </c>
      <c r="AB18" s="95">
        <v>13901700</v>
      </c>
      <c r="AC18" s="10">
        <v>54.53</v>
      </c>
      <c r="AE18" s="138"/>
      <c r="AL18" s="246"/>
      <c r="AO18" s="246"/>
    </row>
    <row r="19" spans="1:41" ht="15.75" thickBot="1" x14ac:dyDescent="0.3">
      <c r="A19" s="380" t="s">
        <v>213</v>
      </c>
      <c r="B19" s="381"/>
      <c r="C19" s="382">
        <f>SumByColor($A$19,C2:C5)</f>
        <v>0</v>
      </c>
      <c r="D19" s="382"/>
      <c r="E19" s="382"/>
      <c r="F19" s="383">
        <f>SumByColor($A$19,F2:F5)</f>
        <v>0</v>
      </c>
      <c r="G19" s="382"/>
      <c r="H19" s="382">
        <f>SumByColor($A$19,H2:H5)</f>
        <v>0</v>
      </c>
      <c r="I19" s="382"/>
      <c r="J19" s="382"/>
      <c r="K19" s="383">
        <f>SumByColor($A$19,K2:K5)</f>
        <v>0</v>
      </c>
      <c r="L19" s="382"/>
      <c r="M19" s="383">
        <f>SumByColor($A$19,M2:M5)</f>
        <v>0</v>
      </c>
      <c r="O19" s="2"/>
      <c r="P19" s="2"/>
      <c r="Q19" s="2"/>
      <c r="W19" s="133">
        <v>42523</v>
      </c>
      <c r="X19" s="10" t="s">
        <v>217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42522</v>
      </c>
      <c r="X20" s="10">
        <v>53.33</v>
      </c>
      <c r="Y20" s="10">
        <v>55.04</v>
      </c>
      <c r="Z20" s="10">
        <v>52.92</v>
      </c>
      <c r="AA20" s="10">
        <v>54.93</v>
      </c>
      <c r="AB20" s="95">
        <v>28409300</v>
      </c>
      <c r="AC20" s="10">
        <v>54.77</v>
      </c>
      <c r="AE20" s="138"/>
    </row>
    <row r="21" spans="1:41" x14ac:dyDescent="0.25">
      <c r="O21" s="2"/>
      <c r="P21" s="2"/>
      <c r="Q21" s="2"/>
      <c r="W21" s="133">
        <v>42521</v>
      </c>
      <c r="X21" s="10">
        <v>56.41</v>
      </c>
      <c r="Y21" s="10">
        <v>56.47</v>
      </c>
      <c r="Z21" s="10">
        <v>55.17</v>
      </c>
      <c r="AA21" s="10">
        <v>55.22</v>
      </c>
      <c r="AB21" s="95">
        <v>14233600</v>
      </c>
      <c r="AC21" s="10">
        <v>55.06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42517</v>
      </c>
      <c r="X22" s="10">
        <v>56.17</v>
      </c>
      <c r="Y22" s="10">
        <v>56.53</v>
      </c>
      <c r="Z22" s="10">
        <v>55.98</v>
      </c>
      <c r="AA22" s="10">
        <v>56.19</v>
      </c>
      <c r="AB22" s="95">
        <v>8525900</v>
      </c>
      <c r="AC22" s="10">
        <v>56.03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4">
        <f t="shared" ref="H23:H31" si="2">IF(C23=0, D23, (E23-D23)/D23)</f>
        <v>2.7373223372521408E-2</v>
      </c>
      <c r="I23" s="40"/>
      <c r="O23" s="2"/>
      <c r="P23" s="2"/>
      <c r="Q23" s="2"/>
      <c r="W23" s="133">
        <v>42516</v>
      </c>
      <c r="X23" s="10">
        <v>56.05</v>
      </c>
      <c r="Y23" s="10">
        <v>56.36</v>
      </c>
      <c r="Z23" s="10">
        <v>55.6</v>
      </c>
      <c r="AA23" s="10">
        <v>55.84</v>
      </c>
      <c r="AB23" s="95">
        <v>9063100</v>
      </c>
      <c r="AC23" s="10">
        <v>55.68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42515</v>
      </c>
      <c r="X24" s="10">
        <v>56.47</v>
      </c>
      <c r="Y24" s="10">
        <v>56.69</v>
      </c>
      <c r="Z24" s="10">
        <v>55.77</v>
      </c>
      <c r="AA24" s="10">
        <v>55.99</v>
      </c>
      <c r="AB24" s="95">
        <v>9921500</v>
      </c>
      <c r="AC24" s="10">
        <v>55.83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42514</v>
      </c>
      <c r="X25" s="10">
        <v>56.05</v>
      </c>
      <c r="Y25" s="10">
        <v>56.77</v>
      </c>
      <c r="Z25" s="10">
        <v>55.86</v>
      </c>
      <c r="AA25" s="10">
        <v>56.59</v>
      </c>
      <c r="AB25" s="95">
        <v>11098700</v>
      </c>
      <c r="AC25" s="10">
        <v>56.43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42513</v>
      </c>
      <c r="X26" s="10">
        <v>56.6</v>
      </c>
      <c r="Y26" s="10">
        <v>56.97</v>
      </c>
      <c r="Z26" s="10">
        <v>55.95</v>
      </c>
      <c r="AA26" s="10">
        <v>55.99</v>
      </c>
      <c r="AB26" s="95">
        <v>7780700</v>
      </c>
      <c r="AC26" s="10">
        <v>55.83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42510</v>
      </c>
      <c r="X27" s="10">
        <v>55.88</v>
      </c>
      <c r="Y27" s="10">
        <v>57.06</v>
      </c>
      <c r="Z27" s="10">
        <v>55.41</v>
      </c>
      <c r="AA27" s="10">
        <v>56.48</v>
      </c>
      <c r="AB27" s="95">
        <v>13745300</v>
      </c>
      <c r="AC27" s="10">
        <v>56.32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42509</v>
      </c>
      <c r="X28" s="10">
        <v>55.82</v>
      </c>
      <c r="Y28" s="10">
        <v>57.3</v>
      </c>
      <c r="Z28" s="10">
        <v>55.67</v>
      </c>
      <c r="AA28" s="10">
        <v>57.04</v>
      </c>
      <c r="AB28" s="95">
        <v>9376500</v>
      </c>
      <c r="AC28" s="10">
        <v>56.87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42508</v>
      </c>
      <c r="X29" s="10">
        <v>56.76</v>
      </c>
      <c r="Y29" s="10">
        <v>56.87</v>
      </c>
      <c r="Z29" s="10">
        <v>55.67</v>
      </c>
      <c r="AA29" s="10">
        <v>56.12</v>
      </c>
      <c r="AB29" s="95">
        <v>11532800</v>
      </c>
      <c r="AC29" s="10">
        <v>55.96</v>
      </c>
      <c r="AE29" s="138"/>
    </row>
    <row r="30" spans="1:41" x14ac:dyDescent="0.25">
      <c r="B30" s="201">
        <v>42542</v>
      </c>
      <c r="C30" s="10">
        <v>120</v>
      </c>
      <c r="D30" s="210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4">
        <f t="shared" si="2"/>
        <v>-9.3153658315997742E-3</v>
      </c>
      <c r="I30" s="40"/>
      <c r="W30" s="133">
        <v>42507</v>
      </c>
      <c r="X30" s="10">
        <v>57.15</v>
      </c>
      <c r="Y30" s="10">
        <v>57.38</v>
      </c>
      <c r="Z30" s="10">
        <v>56.65</v>
      </c>
      <c r="AA30" s="10">
        <v>57.1</v>
      </c>
      <c r="AB30" s="95">
        <v>7620700</v>
      </c>
      <c r="AC30" s="10">
        <v>56.93</v>
      </c>
      <c r="AE30" s="138"/>
    </row>
    <row r="31" spans="1:41" x14ac:dyDescent="0.25">
      <c r="B31" s="201">
        <v>42546</v>
      </c>
      <c r="C31" s="10">
        <v>150</v>
      </c>
      <c r="D31" s="210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4">
        <f t="shared" si="2"/>
        <v>-3.8644340450424051E-2</v>
      </c>
      <c r="I31" s="40"/>
      <c r="W31" s="133">
        <v>42506</v>
      </c>
      <c r="X31" s="10">
        <v>57.27</v>
      </c>
      <c r="Y31" s="10">
        <v>57.53</v>
      </c>
      <c r="Z31" s="10">
        <v>56.63</v>
      </c>
      <c r="AA31" s="10">
        <v>57.14</v>
      </c>
      <c r="AB31" s="95">
        <v>8045900</v>
      </c>
      <c r="AC31" s="10">
        <v>56.97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42503</v>
      </c>
      <c r="X32" s="10">
        <v>57.74</v>
      </c>
      <c r="Y32" s="10">
        <v>58.12</v>
      </c>
      <c r="Z32" s="10">
        <v>57.28</v>
      </c>
      <c r="AA32" s="10">
        <v>57.31</v>
      </c>
      <c r="AB32" s="95">
        <v>7392600</v>
      </c>
      <c r="AC32" s="10">
        <v>57.14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42502</v>
      </c>
      <c r="X33" s="10">
        <v>57.52</v>
      </c>
      <c r="Y33" s="10">
        <v>58.34</v>
      </c>
      <c r="Z33" s="10">
        <v>57.31</v>
      </c>
      <c r="AA33" s="10">
        <v>57.99</v>
      </c>
      <c r="AB33" s="95">
        <v>8083700</v>
      </c>
      <c r="AC33" s="10">
        <v>57.82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42501</v>
      </c>
      <c r="X34" s="10">
        <v>58.5</v>
      </c>
      <c r="Y34" s="10">
        <v>58.68</v>
      </c>
      <c r="Z34" s="10">
        <v>56.85</v>
      </c>
      <c r="AA34" s="10">
        <v>57.01</v>
      </c>
      <c r="AB34" s="95">
        <v>12823000</v>
      </c>
      <c r="AC34" s="10">
        <v>56.84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42500</v>
      </c>
      <c r="X35" s="10">
        <v>58.61</v>
      </c>
      <c r="Y35" s="10">
        <v>59.99</v>
      </c>
      <c r="Z35" s="10">
        <v>58.61</v>
      </c>
      <c r="AA35" s="10">
        <v>59.2</v>
      </c>
      <c r="AB35" s="95">
        <v>7600200</v>
      </c>
      <c r="AC35" s="10">
        <v>59.03</v>
      </c>
      <c r="AE35" s="138"/>
    </row>
    <row r="36" spans="2:41" x14ac:dyDescent="0.25">
      <c r="W36" s="133">
        <v>42499</v>
      </c>
      <c r="X36" s="10">
        <v>58.59</v>
      </c>
      <c r="Y36" s="10">
        <v>59.19</v>
      </c>
      <c r="Z36" s="10">
        <v>58.45</v>
      </c>
      <c r="AA36" s="10">
        <v>58.72</v>
      </c>
      <c r="AB36" s="95">
        <v>5604900</v>
      </c>
      <c r="AC36" s="10">
        <v>58.55</v>
      </c>
      <c r="AE36" s="138"/>
      <c r="AL36" s="246"/>
    </row>
    <row r="37" spans="2:41" x14ac:dyDescent="0.25">
      <c r="W37" s="133">
        <v>42496</v>
      </c>
      <c r="X37" s="10">
        <v>58.16</v>
      </c>
      <c r="Y37" s="10">
        <v>58.44</v>
      </c>
      <c r="Z37" s="10">
        <v>57.38</v>
      </c>
      <c r="AA37" s="10">
        <v>58.43</v>
      </c>
      <c r="AB37" s="95">
        <v>7308000</v>
      </c>
      <c r="AC37" s="10">
        <v>58.26</v>
      </c>
      <c r="AE37" s="138"/>
    </row>
    <row r="38" spans="2:41" x14ac:dyDescent="0.25">
      <c r="W38" s="133">
        <v>42495</v>
      </c>
      <c r="X38" s="10">
        <v>58.94</v>
      </c>
      <c r="Y38" s="10">
        <v>58.98</v>
      </c>
      <c r="Z38" s="10">
        <v>58</v>
      </c>
      <c r="AA38" s="10">
        <v>58.19</v>
      </c>
      <c r="AB38" s="95">
        <v>7846000</v>
      </c>
      <c r="AC38" s="10">
        <v>58.02</v>
      </c>
      <c r="AE38" s="138"/>
    </row>
    <row r="39" spans="2:41" x14ac:dyDescent="0.25">
      <c r="W39" s="133">
        <v>42494</v>
      </c>
      <c r="X39" s="10">
        <v>59.23</v>
      </c>
      <c r="Y39" s="10">
        <v>59.96</v>
      </c>
      <c r="Z39" s="10">
        <v>58.82</v>
      </c>
      <c r="AA39" s="10">
        <v>59.11</v>
      </c>
      <c r="AB39" s="95">
        <v>8062800</v>
      </c>
      <c r="AC39" s="10">
        <v>58.94</v>
      </c>
      <c r="AE39" s="138"/>
    </row>
    <row r="40" spans="2:41" x14ac:dyDescent="0.25">
      <c r="W40" s="133">
        <v>42493</v>
      </c>
      <c r="X40" s="10">
        <v>59.24</v>
      </c>
      <c r="Y40" s="10">
        <v>59.85</v>
      </c>
      <c r="Z40" s="10">
        <v>59.03</v>
      </c>
      <c r="AA40" s="10">
        <v>59.52</v>
      </c>
      <c r="AB40" s="95">
        <v>8061300</v>
      </c>
      <c r="AC40" s="10">
        <v>59.35</v>
      </c>
      <c r="AE40" s="138"/>
    </row>
    <row r="41" spans="2:41" x14ac:dyDescent="0.25">
      <c r="W41" s="133">
        <v>42492</v>
      </c>
      <c r="X41" s="10">
        <v>59.09</v>
      </c>
      <c r="Y41" s="10">
        <v>59.75</v>
      </c>
      <c r="Z41" s="10">
        <v>58.99</v>
      </c>
      <c r="AA41" s="10">
        <v>59.59</v>
      </c>
      <c r="AB41" s="95">
        <v>8647800</v>
      </c>
      <c r="AC41" s="10">
        <v>59.42</v>
      </c>
      <c r="AE41" s="138"/>
    </row>
    <row r="42" spans="2:41" ht="20.25" thickBot="1" x14ac:dyDescent="0.35">
      <c r="T42" s="91" t="s">
        <v>113</v>
      </c>
      <c r="W42" s="133">
        <v>42489</v>
      </c>
      <c r="X42" s="10">
        <v>58.41</v>
      </c>
      <c r="Y42" s="10">
        <v>59.09</v>
      </c>
      <c r="Z42" s="10">
        <v>58.1</v>
      </c>
      <c r="AA42" s="10">
        <v>58.94</v>
      </c>
      <c r="AB42" s="95">
        <v>8178700</v>
      </c>
      <c r="AC42" s="10">
        <v>58.77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54.12</v>
      </c>
      <c r="W43" s="133">
        <v>42488</v>
      </c>
      <c r="X43" s="10">
        <v>58.95</v>
      </c>
      <c r="Y43" s="10">
        <v>59.89</v>
      </c>
      <c r="Z43" s="10">
        <v>58.42</v>
      </c>
      <c r="AA43" s="10">
        <v>58.54</v>
      </c>
      <c r="AB43" s="95">
        <v>6028600</v>
      </c>
      <c r="AC43" s="10">
        <v>58.37</v>
      </c>
      <c r="AE43" s="138"/>
    </row>
    <row r="44" spans="2:41" ht="20.25" thickBot="1" x14ac:dyDescent="0.35">
      <c r="O44" s="477" t="s">
        <v>78</v>
      </c>
      <c r="P44" s="477"/>
      <c r="T44" s="93" t="s">
        <v>99</v>
      </c>
      <c r="U44" s="130">
        <v>52.36</v>
      </c>
      <c r="W44" s="133">
        <v>42487</v>
      </c>
      <c r="X44" s="10">
        <v>59.63</v>
      </c>
      <c r="Y44" s="10">
        <v>59.73</v>
      </c>
      <c r="Z44" s="10">
        <v>58.63</v>
      </c>
      <c r="AA44" s="10">
        <v>59.27</v>
      </c>
      <c r="AB44" s="95">
        <v>8094600</v>
      </c>
      <c r="AC44" s="10">
        <v>59.1</v>
      </c>
      <c r="AE44" s="138"/>
    </row>
    <row r="45" spans="2:41" ht="15.75" thickTop="1" x14ac:dyDescent="0.25">
      <c r="O45" s="83">
        <v>1.1000000000000001</v>
      </c>
      <c r="P45" s="83">
        <f>O45*$Q$4</f>
        <v>57.849000000000011</v>
      </c>
      <c r="T45" s="93" t="s">
        <v>100</v>
      </c>
      <c r="U45" s="130" t="s">
        <v>479</v>
      </c>
      <c r="W45" s="133">
        <v>42486</v>
      </c>
      <c r="X45" s="10">
        <v>59.31</v>
      </c>
      <c r="Y45" s="10">
        <v>59.97</v>
      </c>
      <c r="Z45" s="10">
        <v>59.27</v>
      </c>
      <c r="AA45" s="10">
        <v>59.54</v>
      </c>
      <c r="AB45" s="95">
        <v>5582200</v>
      </c>
      <c r="AC45" s="10">
        <v>59.37</v>
      </c>
      <c r="AE45" s="138"/>
    </row>
    <row r="46" spans="2:41" x14ac:dyDescent="0.25">
      <c r="O46" s="83">
        <v>1.0900000000000001</v>
      </c>
      <c r="P46" s="83">
        <f t="shared" ref="P46:P65" si="3">O46*$Q$4</f>
        <v>57.323100000000011</v>
      </c>
      <c r="T46" s="93" t="s">
        <v>101</v>
      </c>
      <c r="U46" s="130" t="s">
        <v>480</v>
      </c>
      <c r="W46" s="133">
        <v>42485</v>
      </c>
      <c r="X46" s="10">
        <v>59.34</v>
      </c>
      <c r="Y46" s="10">
        <v>59.42</v>
      </c>
      <c r="Z46" s="10">
        <v>58.76</v>
      </c>
      <c r="AA46" s="10">
        <v>59.21</v>
      </c>
      <c r="AB46" s="95">
        <v>6117700</v>
      </c>
      <c r="AC46" s="10">
        <v>59.04</v>
      </c>
      <c r="AE46" s="138"/>
    </row>
    <row r="47" spans="2:41" x14ac:dyDescent="0.25">
      <c r="O47" s="83">
        <v>1.08</v>
      </c>
      <c r="P47" s="83">
        <f t="shared" si="3"/>
        <v>56.797200000000011</v>
      </c>
      <c r="T47" s="93" t="s">
        <v>102</v>
      </c>
      <c r="U47" s="130">
        <v>71.05</v>
      </c>
      <c r="W47" s="133">
        <v>42482</v>
      </c>
      <c r="X47" s="10">
        <v>60.18</v>
      </c>
      <c r="Y47" s="10">
        <v>60.22</v>
      </c>
      <c r="Z47" s="10">
        <v>58.97</v>
      </c>
      <c r="AA47" s="10">
        <v>59.43</v>
      </c>
      <c r="AB47" s="95">
        <v>8294300</v>
      </c>
      <c r="AC47" s="10">
        <v>59.26</v>
      </c>
      <c r="AE47" s="138"/>
    </row>
    <row r="48" spans="2:41" x14ac:dyDescent="0.25">
      <c r="O48" s="83">
        <v>1.07</v>
      </c>
      <c r="P48" s="83">
        <f t="shared" si="3"/>
        <v>56.271300000000004</v>
      </c>
      <c r="T48" s="93" t="s">
        <v>103</v>
      </c>
      <c r="U48" s="130">
        <v>0.50823499999999999</v>
      </c>
      <c r="W48" s="133">
        <v>42481</v>
      </c>
      <c r="X48" s="10">
        <v>60.53</v>
      </c>
      <c r="Y48" s="10">
        <v>60.53</v>
      </c>
      <c r="Z48" s="10">
        <v>59.71</v>
      </c>
      <c r="AA48" s="10">
        <v>60.08</v>
      </c>
      <c r="AB48" s="95">
        <v>7156700</v>
      </c>
      <c r="AC48" s="10">
        <v>59.91</v>
      </c>
      <c r="AE48" s="138"/>
    </row>
    <row r="49" spans="15:41" x14ac:dyDescent="0.25">
      <c r="O49" s="83">
        <v>1.06</v>
      </c>
      <c r="P49" s="83">
        <f t="shared" si="3"/>
        <v>55.745400000000004</v>
      </c>
      <c r="T49" s="93" t="s">
        <v>104</v>
      </c>
      <c r="U49" s="130" t="s">
        <v>307</v>
      </c>
      <c r="W49" s="133">
        <v>42480</v>
      </c>
      <c r="X49" s="10">
        <v>59.43</v>
      </c>
      <c r="Y49" s="10">
        <v>60.24</v>
      </c>
      <c r="Z49" s="10">
        <v>59.43</v>
      </c>
      <c r="AA49" s="10">
        <v>59.62</v>
      </c>
      <c r="AB49" s="95">
        <v>7177500</v>
      </c>
      <c r="AC49" s="10">
        <v>59.45</v>
      </c>
      <c r="AE49" s="138"/>
    </row>
    <row r="50" spans="15:41" x14ac:dyDescent="0.25">
      <c r="O50" s="83">
        <v>1.05</v>
      </c>
      <c r="P50" s="83">
        <f t="shared" si="3"/>
        <v>55.219500000000004</v>
      </c>
      <c r="T50" s="93"/>
      <c r="U50" s="130"/>
      <c r="W50" s="133">
        <v>42479</v>
      </c>
      <c r="X50" s="10">
        <v>59.96</v>
      </c>
      <c r="Y50" s="10">
        <v>59.99</v>
      </c>
      <c r="Z50" s="10">
        <v>59.33</v>
      </c>
      <c r="AA50" s="10">
        <v>59.56</v>
      </c>
      <c r="AB50" s="95">
        <v>6594400</v>
      </c>
      <c r="AC50" s="10">
        <v>59.39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54.693600000000004</v>
      </c>
      <c r="T51" s="93" t="s">
        <v>105</v>
      </c>
      <c r="U51" s="130" t="s">
        <v>481</v>
      </c>
      <c r="W51" s="133">
        <v>42478</v>
      </c>
      <c r="X51" s="10">
        <v>59.38</v>
      </c>
      <c r="Y51" s="10">
        <v>60</v>
      </c>
      <c r="Z51" s="10">
        <v>59.38</v>
      </c>
      <c r="AA51" s="10">
        <v>59.57</v>
      </c>
      <c r="AB51" s="95">
        <v>6075900</v>
      </c>
      <c r="AC51" s="10">
        <v>59.4</v>
      </c>
      <c r="AE51" s="138"/>
    </row>
    <row r="52" spans="15:41" x14ac:dyDescent="0.25">
      <c r="O52" s="83">
        <v>1.03</v>
      </c>
      <c r="P52" s="83">
        <f t="shared" si="3"/>
        <v>54.167700000000004</v>
      </c>
      <c r="T52" s="93" t="s">
        <v>106</v>
      </c>
      <c r="U52" s="130" t="s">
        <v>216</v>
      </c>
      <c r="W52" s="133">
        <v>42475</v>
      </c>
      <c r="X52" s="10">
        <v>59.02</v>
      </c>
      <c r="Y52" s="10">
        <v>59.59</v>
      </c>
      <c r="Z52" s="10">
        <v>58.39</v>
      </c>
      <c r="AA52" s="10">
        <v>59.5</v>
      </c>
      <c r="AB52" s="95">
        <v>7653600</v>
      </c>
      <c r="AC52" s="10">
        <v>59.33</v>
      </c>
      <c r="AE52" s="138"/>
    </row>
    <row r="53" spans="15:41" x14ac:dyDescent="0.25">
      <c r="O53" s="83">
        <v>1.02</v>
      </c>
      <c r="P53" s="83">
        <f t="shared" si="3"/>
        <v>53.641800000000003</v>
      </c>
      <c r="T53" s="93" t="s">
        <v>107</v>
      </c>
      <c r="U53" s="131">
        <v>18481189</v>
      </c>
      <c r="W53" s="133">
        <v>42474</v>
      </c>
      <c r="X53" s="10">
        <v>59.71</v>
      </c>
      <c r="Y53" s="10">
        <v>60.34</v>
      </c>
      <c r="Z53" s="10">
        <v>59.44</v>
      </c>
      <c r="AA53" s="10">
        <v>59.49</v>
      </c>
      <c r="AB53" s="95">
        <v>7785200</v>
      </c>
      <c r="AC53" s="10">
        <v>59.32</v>
      </c>
      <c r="AE53" s="138"/>
    </row>
    <row r="54" spans="15:41" x14ac:dyDescent="0.25">
      <c r="O54" s="83">
        <v>1.01</v>
      </c>
      <c r="P54" s="83">
        <f t="shared" si="3"/>
        <v>53.115900000000003</v>
      </c>
      <c r="T54" s="93" t="s">
        <v>110</v>
      </c>
      <c r="U54" s="131">
        <v>9834050</v>
      </c>
      <c r="W54" s="133">
        <v>42473</v>
      </c>
      <c r="X54" s="10">
        <v>59.02</v>
      </c>
      <c r="Y54" s="10">
        <v>59.95</v>
      </c>
      <c r="Z54" s="10">
        <v>58.83</v>
      </c>
      <c r="AA54" s="10">
        <v>59.58</v>
      </c>
      <c r="AB54" s="95">
        <v>10629100</v>
      </c>
      <c r="AC54" s="10">
        <v>59.41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52.59</v>
      </c>
      <c r="T55" s="93" t="s">
        <v>108</v>
      </c>
      <c r="U55" s="130" t="s">
        <v>482</v>
      </c>
      <c r="W55" s="133">
        <v>42472</v>
      </c>
      <c r="X55" s="10">
        <v>58</v>
      </c>
      <c r="Y55" s="10">
        <v>58.62</v>
      </c>
      <c r="Z55" s="10">
        <v>56.89</v>
      </c>
      <c r="AA55" s="10">
        <v>58.55</v>
      </c>
      <c r="AB55" s="95">
        <v>12471100</v>
      </c>
      <c r="AC55" s="10">
        <v>58.38</v>
      </c>
      <c r="AE55" s="138"/>
    </row>
    <row r="56" spans="15:41" x14ac:dyDescent="0.25">
      <c r="O56" s="83">
        <v>0.99</v>
      </c>
      <c r="P56" s="83">
        <f t="shared" si="3"/>
        <v>52.064100000000003</v>
      </c>
      <c r="T56" s="93" t="s">
        <v>111</v>
      </c>
      <c r="U56" s="130">
        <v>24.35</v>
      </c>
      <c r="W56" s="133">
        <v>42471</v>
      </c>
      <c r="X56" s="10">
        <v>59.73</v>
      </c>
      <c r="Y56" s="10">
        <v>59.78</v>
      </c>
      <c r="Z56" s="10">
        <v>57.82</v>
      </c>
      <c r="AA56" s="10">
        <v>57.92</v>
      </c>
      <c r="AB56" s="95">
        <v>12593400</v>
      </c>
      <c r="AC56" s="10">
        <v>57.75</v>
      </c>
      <c r="AE56" s="138"/>
    </row>
    <row r="57" spans="15:41" x14ac:dyDescent="0.25">
      <c r="O57" s="83">
        <v>0.98</v>
      </c>
      <c r="P57" s="83">
        <f t="shared" si="3"/>
        <v>51.538200000000003</v>
      </c>
      <c r="T57" s="93" t="s">
        <v>112</v>
      </c>
      <c r="U57" s="130">
        <v>2.16</v>
      </c>
      <c r="W57" s="133">
        <v>42468</v>
      </c>
      <c r="X57" s="10">
        <v>60.49</v>
      </c>
      <c r="Y57" s="10">
        <v>60.56</v>
      </c>
      <c r="Z57" s="10">
        <v>59.32</v>
      </c>
      <c r="AA57" s="10">
        <v>59.42</v>
      </c>
      <c r="AB57" s="95">
        <v>8761700</v>
      </c>
      <c r="AC57" s="10">
        <v>59.25</v>
      </c>
      <c r="AE57" s="138"/>
    </row>
    <row r="58" spans="15:41" x14ac:dyDescent="0.25">
      <c r="O58" s="83">
        <v>0.97</v>
      </c>
      <c r="P58" s="83">
        <f t="shared" si="3"/>
        <v>51.012300000000003</v>
      </c>
      <c r="T58" s="93" t="s">
        <v>109</v>
      </c>
      <c r="U58" s="130" t="s">
        <v>341</v>
      </c>
      <c r="W58" s="133">
        <v>42467</v>
      </c>
      <c r="X58" s="10">
        <v>59.79</v>
      </c>
      <c r="Y58" s="10">
        <v>60.58</v>
      </c>
      <c r="Z58" s="10">
        <v>59.71</v>
      </c>
      <c r="AA58" s="10">
        <v>60.3</v>
      </c>
      <c r="AB58" s="95">
        <v>7092900</v>
      </c>
      <c r="AC58" s="10">
        <v>60.12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50.486400000000003</v>
      </c>
      <c r="W59" s="133">
        <v>42466</v>
      </c>
      <c r="X59" s="10">
        <v>59.6</v>
      </c>
      <c r="Y59" s="10">
        <v>60.68</v>
      </c>
      <c r="Z59" s="10">
        <v>59.19</v>
      </c>
      <c r="AA59" s="10">
        <v>60.31</v>
      </c>
      <c r="AB59" s="95">
        <v>10201500</v>
      </c>
      <c r="AC59" s="10">
        <v>60.13</v>
      </c>
      <c r="AE59" s="138"/>
    </row>
    <row r="60" spans="15:41" x14ac:dyDescent="0.25">
      <c r="O60" s="83">
        <v>0.95</v>
      </c>
      <c r="P60" s="83">
        <f t="shared" si="3"/>
        <v>49.960500000000003</v>
      </c>
      <c r="W60" s="133">
        <v>42465</v>
      </c>
      <c r="X60" s="10">
        <v>59.62</v>
      </c>
      <c r="Y60" s="10">
        <v>60.17</v>
      </c>
      <c r="Z60" s="10">
        <v>59.44</v>
      </c>
      <c r="AA60" s="10">
        <v>59.67</v>
      </c>
      <c r="AB60" s="95">
        <v>7554000</v>
      </c>
      <c r="AC60" s="10">
        <v>59.5</v>
      </c>
      <c r="AE60" s="138"/>
    </row>
    <row r="61" spans="15:41" x14ac:dyDescent="0.25">
      <c r="O61" s="83">
        <v>0.94</v>
      </c>
      <c r="P61" s="83">
        <f t="shared" si="3"/>
        <v>49.434600000000003</v>
      </c>
      <c r="W61" s="133">
        <v>42464</v>
      </c>
      <c r="X61" s="10">
        <v>61.73</v>
      </c>
      <c r="Y61" s="10">
        <v>61.85</v>
      </c>
      <c r="Z61" s="10">
        <v>59.42</v>
      </c>
      <c r="AA61" s="10">
        <v>59.97</v>
      </c>
      <c r="AB61" s="95">
        <v>16523400</v>
      </c>
      <c r="AC61" s="10">
        <v>59.8</v>
      </c>
      <c r="AE61" s="138"/>
    </row>
    <row r="62" spans="15:41" x14ac:dyDescent="0.25">
      <c r="O62" s="83">
        <v>0.93</v>
      </c>
      <c r="P62" s="83">
        <f t="shared" si="3"/>
        <v>48.908700000000003</v>
      </c>
      <c r="W62" s="133">
        <v>42461</v>
      </c>
      <c r="X62" s="10">
        <v>61.22</v>
      </c>
      <c r="Y62" s="10">
        <v>61.82</v>
      </c>
      <c r="Z62" s="10">
        <v>61.15</v>
      </c>
      <c r="AA62" s="10">
        <v>61.59</v>
      </c>
      <c r="AB62" s="95">
        <v>7555300</v>
      </c>
      <c r="AC62" s="10">
        <v>61.41</v>
      </c>
      <c r="AE62" s="138"/>
    </row>
    <row r="63" spans="15:41" x14ac:dyDescent="0.25">
      <c r="O63" s="83">
        <v>0.92</v>
      </c>
      <c r="P63" s="83">
        <f t="shared" si="3"/>
        <v>48.382800000000003</v>
      </c>
      <c r="W63" s="133">
        <v>42460</v>
      </c>
      <c r="X63" s="10">
        <v>61.99</v>
      </c>
      <c r="Y63" s="10">
        <v>62.64</v>
      </c>
      <c r="Z63" s="10">
        <v>61.31</v>
      </c>
      <c r="AA63" s="10">
        <v>61.47</v>
      </c>
      <c r="AB63" s="95">
        <v>8257800</v>
      </c>
      <c r="AC63" s="10">
        <v>61.29</v>
      </c>
      <c r="AE63" s="138"/>
    </row>
    <row r="64" spans="15:41" x14ac:dyDescent="0.25">
      <c r="O64" s="83">
        <v>0.91</v>
      </c>
      <c r="P64" s="83">
        <f t="shared" si="3"/>
        <v>47.856900000000003</v>
      </c>
      <c r="W64" s="133">
        <v>42459</v>
      </c>
      <c r="X64" s="10">
        <v>61.77</v>
      </c>
      <c r="Y64" s="10">
        <v>62.41</v>
      </c>
      <c r="Z64" s="10">
        <v>61.77</v>
      </c>
      <c r="AA64" s="10">
        <v>62.04</v>
      </c>
      <c r="AB64" s="95">
        <v>7859300</v>
      </c>
      <c r="AC64" s="10">
        <v>61.86</v>
      </c>
      <c r="AE64" s="138"/>
    </row>
    <row r="65" spans="15:31" x14ac:dyDescent="0.25">
      <c r="O65" s="83">
        <v>0.9</v>
      </c>
      <c r="P65" s="83">
        <f t="shared" si="3"/>
        <v>47.331000000000003</v>
      </c>
      <c r="W65" s="133">
        <v>42458</v>
      </c>
      <c r="X65" s="10">
        <v>61.26</v>
      </c>
      <c r="Y65" s="10">
        <v>61.9</v>
      </c>
      <c r="Z65" s="10">
        <v>61.25</v>
      </c>
      <c r="AA65" s="10">
        <v>61.49</v>
      </c>
      <c r="AB65" s="95">
        <v>7837800</v>
      </c>
      <c r="AC65" s="10">
        <v>61.31</v>
      </c>
      <c r="AE65" s="138"/>
    </row>
    <row r="66" spans="15:31" x14ac:dyDescent="0.25">
      <c r="W66" s="133">
        <v>42457</v>
      </c>
      <c r="X66" s="10">
        <v>61.58</v>
      </c>
      <c r="Y66" s="10">
        <v>61.98</v>
      </c>
      <c r="Z66" s="10">
        <v>61.25</v>
      </c>
      <c r="AA66" s="10">
        <v>61.34</v>
      </c>
      <c r="AB66" s="95">
        <v>7899000</v>
      </c>
      <c r="AC66" s="10">
        <v>61.16</v>
      </c>
      <c r="AE66" s="138"/>
    </row>
    <row r="67" spans="15:31" x14ac:dyDescent="0.25">
      <c r="W67" s="133">
        <v>42453</v>
      </c>
      <c r="X67" s="10">
        <v>62.06</v>
      </c>
      <c r="Y67" s="10">
        <v>62.14</v>
      </c>
      <c r="Z67" s="10">
        <v>61.12</v>
      </c>
      <c r="AA67" s="10">
        <v>61.65</v>
      </c>
      <c r="AB67" s="95">
        <v>12231300</v>
      </c>
      <c r="AC67" s="10">
        <v>61.47</v>
      </c>
      <c r="AE67" s="138"/>
    </row>
    <row r="68" spans="15:31" x14ac:dyDescent="0.25">
      <c r="W68" s="133">
        <v>42452</v>
      </c>
      <c r="X68" s="10">
        <v>61.33</v>
      </c>
      <c r="Y68" s="10">
        <v>63.45</v>
      </c>
      <c r="Z68" s="10">
        <v>61.15</v>
      </c>
      <c r="AA68" s="10">
        <v>62.44</v>
      </c>
      <c r="AB68" s="95">
        <v>26987000</v>
      </c>
      <c r="AC68" s="10">
        <v>62.26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5" priority="25">
      <formula>F27&gt;0</formula>
    </cfRule>
    <cfRule type="expression" dxfId="474" priority="26">
      <formula>F27&lt;0</formula>
    </cfRule>
  </conditionalFormatting>
  <conditionalFormatting sqref="H27:H35">
    <cfRule type="expression" dxfId="473" priority="21">
      <formula>H27&gt;0</formula>
    </cfRule>
    <cfRule type="expression" dxfId="472" priority="22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346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240</v>
      </c>
      <c r="W2" s="133">
        <v>42545</v>
      </c>
      <c r="X2" s="10">
        <v>26.54</v>
      </c>
      <c r="Y2" s="10">
        <v>26.62</v>
      </c>
      <c r="Z2" s="10">
        <v>24.76</v>
      </c>
      <c r="AA2" s="10">
        <v>25.43</v>
      </c>
      <c r="AB2" s="95">
        <v>10753800</v>
      </c>
      <c r="AC2" s="10">
        <v>25.43</v>
      </c>
      <c r="AD2" s="2">
        <f>Y2-Z2</f>
        <v>1.8599999999999994</v>
      </c>
      <c r="AE2" s="138">
        <f>AC2/AC3-1</f>
        <v>-7.9956584659913177E-2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8"/>
      <c r="I3" s="3"/>
      <c r="J3" s="3"/>
      <c r="K3" s="3"/>
      <c r="L3" s="4"/>
      <c r="O3" s="11" t="s">
        <v>58</v>
      </c>
      <c r="Q3" s="242">
        <f>IF(Q2=0, Q4, (F18-K18-M18)/Q2)</f>
        <v>25.25</v>
      </c>
      <c r="T3" s="1" t="s">
        <v>242</v>
      </c>
      <c r="W3" s="133">
        <v>42544</v>
      </c>
      <c r="X3" s="10">
        <v>27.19</v>
      </c>
      <c r="Y3" s="10">
        <v>27.66</v>
      </c>
      <c r="Z3" s="10">
        <v>26.83</v>
      </c>
      <c r="AA3" s="10">
        <v>27.64</v>
      </c>
      <c r="AB3" s="95">
        <v>4859600</v>
      </c>
      <c r="AC3" s="10">
        <v>27.64</v>
      </c>
      <c r="AD3" s="2">
        <f t="shared" ref="AD3:AD66" si="0">Y3-Z3</f>
        <v>0.83000000000000185</v>
      </c>
      <c r="AE3" s="138">
        <f t="shared" ref="AE3:AE66" si="1">AC3/AC4-1</f>
        <v>2.2945965951147285E-2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L4" s="4"/>
      <c r="O4" s="11" t="s">
        <v>66</v>
      </c>
      <c r="Q4" s="55">
        <v>25.43</v>
      </c>
      <c r="T4" s="163" t="s">
        <v>263</v>
      </c>
      <c r="U4" s="1">
        <v>42550</v>
      </c>
      <c r="W4" s="133">
        <v>42543</v>
      </c>
      <c r="X4" s="10">
        <v>27.5</v>
      </c>
      <c r="Y4" s="10">
        <v>27.77</v>
      </c>
      <c r="Z4" s="10">
        <v>26.97</v>
      </c>
      <c r="AA4" s="10">
        <v>27.02</v>
      </c>
      <c r="AB4" s="95">
        <v>3785900</v>
      </c>
      <c r="AC4" s="10">
        <v>27.02</v>
      </c>
      <c r="AD4" s="2">
        <f t="shared" si="0"/>
        <v>0.80000000000000071</v>
      </c>
      <c r="AE4" s="138">
        <f t="shared" si="1"/>
        <v>-1.0618820944708895E-2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L5" s="4"/>
      <c r="O5" s="11" t="s">
        <v>67</v>
      </c>
      <c r="Q5" s="3">
        <f>Q4*Q2</f>
        <v>2543</v>
      </c>
      <c r="W5" s="133">
        <v>42542</v>
      </c>
      <c r="X5" s="10">
        <v>27.87</v>
      </c>
      <c r="Y5" s="10">
        <v>28.05</v>
      </c>
      <c r="Z5" s="10">
        <v>27.15</v>
      </c>
      <c r="AA5" s="10">
        <v>27.31</v>
      </c>
      <c r="AB5" s="95">
        <v>4606600</v>
      </c>
      <c r="AC5" s="10">
        <v>27.31</v>
      </c>
      <c r="AD5" s="2">
        <f t="shared" si="0"/>
        <v>0.90000000000000213</v>
      </c>
      <c r="AE5" s="138">
        <f t="shared" si="1"/>
        <v>-2.3247496423462133E-2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L6" s="4"/>
      <c r="O6" s="11" t="s">
        <v>64</v>
      </c>
      <c r="Q6" s="2">
        <f>Q3*Q2</f>
        <v>2525</v>
      </c>
      <c r="W6" s="133">
        <v>42541</v>
      </c>
      <c r="X6" s="10">
        <v>28.54</v>
      </c>
      <c r="Y6" s="10">
        <v>29.25</v>
      </c>
      <c r="Z6" s="10">
        <v>27.91</v>
      </c>
      <c r="AA6" s="10">
        <v>27.96</v>
      </c>
      <c r="AB6" s="95">
        <v>3461400</v>
      </c>
      <c r="AC6" s="10">
        <v>27.96</v>
      </c>
      <c r="AD6" s="2">
        <f t="shared" si="0"/>
        <v>1.3399999999999999</v>
      </c>
      <c r="AE6" s="138">
        <f t="shared" si="1"/>
        <v>-1.3756613756613745E-2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L7" s="4"/>
      <c r="O7" s="11" t="s">
        <v>193</v>
      </c>
      <c r="Q7" s="2">
        <f>Q10+Q8</f>
        <v>18</v>
      </c>
      <c r="R7" s="450"/>
      <c r="W7" s="133">
        <v>42538</v>
      </c>
      <c r="X7" s="10">
        <v>27.65</v>
      </c>
      <c r="Y7" s="10">
        <v>28.73</v>
      </c>
      <c r="Z7" s="10">
        <v>27.63</v>
      </c>
      <c r="AA7" s="10">
        <v>28.35</v>
      </c>
      <c r="AB7" s="95">
        <v>6562300</v>
      </c>
      <c r="AC7" s="10">
        <v>28.35</v>
      </c>
      <c r="AD7" s="2">
        <f t="shared" si="0"/>
        <v>1.1000000000000014</v>
      </c>
      <c r="AE7" s="138">
        <f t="shared" si="1"/>
        <v>2.7546212395795688E-2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L8" s="4"/>
      <c r="O8" s="11" t="s">
        <v>198</v>
      </c>
      <c r="P8" s="34"/>
      <c r="Q8" s="2">
        <f>K18+M18-F18+Q2*Q4</f>
        <v>18</v>
      </c>
      <c r="W8" s="133">
        <v>42537</v>
      </c>
      <c r="X8" s="10">
        <v>27.4</v>
      </c>
      <c r="Y8" s="10">
        <v>27.8</v>
      </c>
      <c r="Z8" s="10">
        <v>26.55</v>
      </c>
      <c r="AA8" s="10">
        <v>27.59</v>
      </c>
      <c r="AB8" s="95">
        <v>4312900</v>
      </c>
      <c r="AC8" s="10">
        <v>27.59</v>
      </c>
      <c r="AD8" s="2">
        <f t="shared" si="0"/>
        <v>1.25</v>
      </c>
      <c r="AE8" s="138">
        <f t="shared" si="1"/>
        <v>-3.2514450867051625E-3</v>
      </c>
    </row>
    <row r="9" spans="1:31" x14ac:dyDescent="0.25">
      <c r="H9" s="72"/>
      <c r="O9" s="11" t="s">
        <v>262</v>
      </c>
      <c r="Q9" s="138">
        <f>IF(Q2=0, 0, Q8/Q6)</f>
        <v>7.128712871287129E-3</v>
      </c>
      <c r="W9" s="133">
        <v>42536</v>
      </c>
      <c r="X9" s="10">
        <v>27.82</v>
      </c>
      <c r="Y9" s="10">
        <v>28.33</v>
      </c>
      <c r="Z9" s="10">
        <v>27.25</v>
      </c>
      <c r="AA9" s="10">
        <v>27.68</v>
      </c>
      <c r="AB9" s="95">
        <v>4604300</v>
      </c>
      <c r="AC9" s="10">
        <v>27.68</v>
      </c>
      <c r="AD9" s="2">
        <f t="shared" si="0"/>
        <v>1.0799999999999983</v>
      </c>
      <c r="AE9" s="138">
        <f t="shared" si="1"/>
        <v>-1.8031013342950653E-3</v>
      </c>
    </row>
    <row r="10" spans="1:31" x14ac:dyDescent="0.25">
      <c r="H10" s="72"/>
      <c r="O10" s="11" t="s">
        <v>261</v>
      </c>
      <c r="P10" s="34"/>
      <c r="Q10" s="2">
        <v>0</v>
      </c>
      <c r="W10" s="133">
        <v>42535</v>
      </c>
      <c r="X10" s="10">
        <v>28.58</v>
      </c>
      <c r="Y10" s="10">
        <v>29.17</v>
      </c>
      <c r="Z10" s="10">
        <v>27.43</v>
      </c>
      <c r="AA10" s="10">
        <v>27.73</v>
      </c>
      <c r="AB10" s="95">
        <v>4031700</v>
      </c>
      <c r="AC10" s="10">
        <v>27.73</v>
      </c>
      <c r="AD10" s="2">
        <f t="shared" si="0"/>
        <v>1.740000000000002</v>
      </c>
      <c r="AE10" s="138">
        <f t="shared" si="1"/>
        <v>-3.1097134870719745E-2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4.3900000000000002E-2</v>
      </c>
      <c r="W11" s="133">
        <v>42534</v>
      </c>
      <c r="X11" s="10">
        <v>29.43</v>
      </c>
      <c r="Y11" s="10">
        <v>30.07</v>
      </c>
      <c r="Z11" s="10">
        <v>28.58</v>
      </c>
      <c r="AA11" s="10">
        <v>28.62</v>
      </c>
      <c r="AB11" s="95">
        <v>3426500</v>
      </c>
      <c r="AC11" s="10">
        <v>28.62</v>
      </c>
      <c r="AD11" s="2">
        <f t="shared" si="0"/>
        <v>1.490000000000002</v>
      </c>
      <c r="AE11" s="138">
        <f t="shared" si="1"/>
        <v>-2.0868970236058826E-2</v>
      </c>
    </row>
    <row r="12" spans="1:31" x14ac:dyDescent="0.25">
      <c r="H12" s="72"/>
      <c r="W12" s="133">
        <v>42531</v>
      </c>
      <c r="X12" s="10">
        <v>29.4</v>
      </c>
      <c r="Y12" s="10">
        <v>30.03</v>
      </c>
      <c r="Z12" s="10">
        <v>28.83</v>
      </c>
      <c r="AA12" s="10">
        <v>29.23</v>
      </c>
      <c r="AB12" s="95">
        <v>4877400</v>
      </c>
      <c r="AC12" s="10">
        <v>29.23</v>
      </c>
      <c r="AD12" s="2">
        <f t="shared" si="0"/>
        <v>1.2000000000000028</v>
      </c>
      <c r="AE12" s="138">
        <f t="shared" si="1"/>
        <v>-1.8798254447801255E-2</v>
      </c>
    </row>
    <row r="13" spans="1:31" x14ac:dyDescent="0.25">
      <c r="H13" s="72"/>
      <c r="W13" s="133">
        <v>42530</v>
      </c>
      <c r="X13" s="10">
        <v>30.59</v>
      </c>
      <c r="Y13" s="10">
        <v>30.59</v>
      </c>
      <c r="Z13" s="10">
        <v>29.47</v>
      </c>
      <c r="AA13" s="10">
        <v>29.79</v>
      </c>
      <c r="AB13" s="95">
        <v>4885900</v>
      </c>
      <c r="AC13" s="10">
        <v>29.79</v>
      </c>
      <c r="AD13" s="2">
        <f t="shared" si="0"/>
        <v>1.120000000000001</v>
      </c>
      <c r="AE13" s="138">
        <f t="shared" si="1"/>
        <v>-4.1505791505791478E-2</v>
      </c>
    </row>
    <row r="14" spans="1:31" x14ac:dyDescent="0.25">
      <c r="H14" s="72"/>
      <c r="W14" s="133">
        <v>42529</v>
      </c>
      <c r="X14" s="10">
        <v>31.97</v>
      </c>
      <c r="Y14" s="10">
        <v>32.08</v>
      </c>
      <c r="Z14" s="10">
        <v>30.58</v>
      </c>
      <c r="AA14" s="10">
        <v>31.08</v>
      </c>
      <c r="AB14" s="95">
        <v>3669000</v>
      </c>
      <c r="AC14" s="10">
        <v>31.08</v>
      </c>
      <c r="AD14" s="2">
        <f t="shared" si="0"/>
        <v>1.5</v>
      </c>
      <c r="AE14" s="138">
        <f t="shared" si="1"/>
        <v>-2.7534418022528206E-2</v>
      </c>
    </row>
    <row r="15" spans="1:31" x14ac:dyDescent="0.25">
      <c r="H15" s="72"/>
      <c r="W15" s="133">
        <v>42528</v>
      </c>
      <c r="X15" s="10">
        <v>31.39</v>
      </c>
      <c r="Y15" s="10">
        <v>32.42</v>
      </c>
      <c r="Z15" s="10">
        <v>31.3</v>
      </c>
      <c r="AA15" s="10">
        <v>31.96</v>
      </c>
      <c r="AB15" s="95">
        <v>6235400</v>
      </c>
      <c r="AC15" s="10">
        <v>31.96</v>
      </c>
      <c r="AD15" s="2">
        <f t="shared" si="0"/>
        <v>1.120000000000001</v>
      </c>
      <c r="AE15" s="138">
        <f t="shared" si="1"/>
        <v>2.6003210272873334E-2</v>
      </c>
    </row>
    <row r="16" spans="1:31" x14ac:dyDescent="0.25">
      <c r="H16" s="72"/>
      <c r="W16" s="133">
        <v>42527</v>
      </c>
      <c r="X16" s="10">
        <v>29.45</v>
      </c>
      <c r="Y16" s="10">
        <v>31.16</v>
      </c>
      <c r="Z16" s="10">
        <v>29.2</v>
      </c>
      <c r="AA16" s="10">
        <v>31.15</v>
      </c>
      <c r="AB16" s="95">
        <v>7725100</v>
      </c>
      <c r="AC16" s="10">
        <v>31.15</v>
      </c>
      <c r="AD16" s="2">
        <f t="shared" si="0"/>
        <v>1.9600000000000009</v>
      </c>
      <c r="AE16" s="138">
        <f t="shared" si="1"/>
        <v>8.878014680181745E-2</v>
      </c>
    </row>
    <row r="17" spans="1:31" x14ac:dyDescent="0.25">
      <c r="W17" s="133">
        <v>42524</v>
      </c>
      <c r="X17" s="10">
        <v>27.93</v>
      </c>
      <c r="Y17" s="10">
        <v>28.7</v>
      </c>
      <c r="Z17" s="10">
        <v>27.61</v>
      </c>
      <c r="AA17" s="10">
        <v>28.61</v>
      </c>
      <c r="AB17" s="95">
        <v>4221700</v>
      </c>
      <c r="AC17" s="10">
        <v>28.61</v>
      </c>
      <c r="AD17" s="2">
        <f t="shared" si="0"/>
        <v>1.0899999999999999</v>
      </c>
      <c r="AE17" s="138">
        <f t="shared" si="1"/>
        <v>2.2516082916368862E-2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27.64</v>
      </c>
      <c r="Y18" s="10">
        <v>28.27</v>
      </c>
      <c r="Z18" s="10">
        <v>27.5</v>
      </c>
      <c r="AA18" s="10">
        <v>27.98</v>
      </c>
      <c r="AB18" s="95">
        <v>6245100</v>
      </c>
      <c r="AC18" s="10">
        <v>27.98</v>
      </c>
      <c r="AD18" s="2">
        <f t="shared" si="0"/>
        <v>0.76999999999999957</v>
      </c>
      <c r="AE18" s="138">
        <f t="shared" si="1"/>
        <v>1.2301013024601959E-2</v>
      </c>
    </row>
    <row r="19" spans="1:31" x14ac:dyDescent="0.25">
      <c r="W19" s="133">
        <v>42522</v>
      </c>
      <c r="X19" s="10">
        <v>27.66</v>
      </c>
      <c r="Y19" s="10">
        <v>27.73</v>
      </c>
      <c r="Z19" s="10">
        <v>27</v>
      </c>
      <c r="AA19" s="10">
        <v>27.64</v>
      </c>
      <c r="AB19" s="95">
        <v>3918000</v>
      </c>
      <c r="AC19" s="10">
        <v>27.64</v>
      </c>
      <c r="AD19" s="2">
        <f t="shared" si="0"/>
        <v>0.73000000000000043</v>
      </c>
      <c r="AE19" s="138">
        <f t="shared" si="1"/>
        <v>-7.2306579898773204E-4</v>
      </c>
    </row>
    <row r="20" spans="1:31" x14ac:dyDescent="0.25">
      <c r="W20" s="133">
        <v>42521</v>
      </c>
      <c r="X20" s="10">
        <v>27.7</v>
      </c>
      <c r="Y20" s="10">
        <v>27.74</v>
      </c>
      <c r="Z20" s="10">
        <v>27</v>
      </c>
      <c r="AA20" s="10">
        <v>27.66</v>
      </c>
      <c r="AB20" s="95">
        <v>5957500</v>
      </c>
      <c r="AC20" s="10">
        <v>27.66</v>
      </c>
      <c r="AD20" s="2">
        <f t="shared" si="0"/>
        <v>0.73999999999999844</v>
      </c>
      <c r="AE20" s="138">
        <f t="shared" si="1"/>
        <v>-1.4440433212996595E-3</v>
      </c>
    </row>
    <row r="21" spans="1:31" x14ac:dyDescent="0.25">
      <c r="W21" s="133">
        <v>42517</v>
      </c>
      <c r="X21" s="10">
        <v>28.9</v>
      </c>
      <c r="Y21" s="10">
        <v>29.36</v>
      </c>
      <c r="Z21" s="10">
        <v>27.52</v>
      </c>
      <c r="AA21" s="10">
        <v>27.7</v>
      </c>
      <c r="AB21" s="95">
        <v>6979500</v>
      </c>
      <c r="AC21" s="10">
        <v>27.7</v>
      </c>
      <c r="AD21" s="2">
        <f t="shared" si="0"/>
        <v>1.8399999999999999</v>
      </c>
      <c r="AE21" s="138">
        <f t="shared" si="1"/>
        <v>-4.3508287292817749E-2</v>
      </c>
    </row>
    <row r="22" spans="1:31" x14ac:dyDescent="0.25">
      <c r="W22" s="133">
        <v>42516</v>
      </c>
      <c r="X22" s="10">
        <v>29.96</v>
      </c>
      <c r="Y22" s="10">
        <v>30.15</v>
      </c>
      <c r="Z22" s="10">
        <v>28.86</v>
      </c>
      <c r="AA22" s="10">
        <v>28.96</v>
      </c>
      <c r="AB22" s="95">
        <v>6044200</v>
      </c>
      <c r="AC22" s="10">
        <v>28.96</v>
      </c>
      <c r="AD22" s="2">
        <f t="shared" si="0"/>
        <v>1.2899999999999991</v>
      </c>
      <c r="AE22" s="138">
        <f t="shared" si="1"/>
        <v>-1.8970189701897011E-2</v>
      </c>
    </row>
    <row r="23" spans="1:31" x14ac:dyDescent="0.25">
      <c r="W23" s="133">
        <v>42515</v>
      </c>
      <c r="X23" s="10">
        <v>28</v>
      </c>
      <c r="Y23" s="10">
        <v>29.7</v>
      </c>
      <c r="Z23" s="10">
        <v>27.9</v>
      </c>
      <c r="AA23" s="10">
        <v>29.52</v>
      </c>
      <c r="AB23" s="95">
        <v>7885300</v>
      </c>
      <c r="AC23" s="10">
        <v>29.52</v>
      </c>
      <c r="AD23" s="2">
        <f t="shared" si="0"/>
        <v>1.8000000000000007</v>
      </c>
      <c r="AE23" s="138">
        <f t="shared" si="1"/>
        <v>6.91778341180731E-2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29.51</v>
      </c>
      <c r="Y24" s="10">
        <v>29.6</v>
      </c>
      <c r="Z24" s="10">
        <v>27.38</v>
      </c>
      <c r="AA24" s="10">
        <v>27.61</v>
      </c>
      <c r="AB24" s="95">
        <v>12220100</v>
      </c>
      <c r="AC24" s="10">
        <v>27.61</v>
      </c>
      <c r="AD24" s="2">
        <f t="shared" si="0"/>
        <v>2.2200000000000024</v>
      </c>
      <c r="AE24" s="138">
        <f t="shared" si="1"/>
        <v>-7.5041876046901268E-2</v>
      </c>
    </row>
    <row r="25" spans="1:31" x14ac:dyDescent="0.25">
      <c r="B25" s="201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3">
        <f t="shared" ref="H25" si="4">(E25-D25)/D25</f>
        <v>7.1287128712871177E-3</v>
      </c>
      <c r="I25" s="40"/>
      <c r="W25" s="133">
        <v>42513</v>
      </c>
      <c r="X25" s="10">
        <v>30.06</v>
      </c>
      <c r="Y25" s="10">
        <v>30.76</v>
      </c>
      <c r="Z25" s="10">
        <v>29.5</v>
      </c>
      <c r="AA25" s="10">
        <v>29.85</v>
      </c>
      <c r="AB25" s="95">
        <v>8479100</v>
      </c>
      <c r="AC25" s="10">
        <v>29.85</v>
      </c>
      <c r="AD25" s="2">
        <f t="shared" si="0"/>
        <v>1.2600000000000016</v>
      </c>
      <c r="AE25" s="138">
        <f t="shared" si="1"/>
        <v>4.4071353620146914E-2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42510</v>
      </c>
      <c r="X26" s="10">
        <v>28.8</v>
      </c>
      <c r="Y26" s="10">
        <v>29.04</v>
      </c>
      <c r="Z26" s="10">
        <v>28.32</v>
      </c>
      <c r="AA26" s="10">
        <v>28.59</v>
      </c>
      <c r="AB26" s="95">
        <v>4374900</v>
      </c>
      <c r="AC26" s="10">
        <v>28.59</v>
      </c>
      <c r="AD26" s="2">
        <f t="shared" si="0"/>
        <v>0.71999999999999886</v>
      </c>
      <c r="AE26" s="138">
        <f t="shared" si="1"/>
        <v>-5.2192066805845094E-3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33">
        <v>42509</v>
      </c>
      <c r="X27" s="10">
        <v>28.63</v>
      </c>
      <c r="Y27" s="10">
        <v>29.22</v>
      </c>
      <c r="Z27" s="10">
        <v>28.23</v>
      </c>
      <c r="AA27" s="10">
        <v>28.74</v>
      </c>
      <c r="AB27" s="95">
        <v>3459100</v>
      </c>
      <c r="AC27" s="10">
        <v>28.74</v>
      </c>
      <c r="AD27" s="2">
        <f t="shared" si="0"/>
        <v>0.98999999999999844</v>
      </c>
      <c r="AE27" s="138">
        <f t="shared" si="1"/>
        <v>5.598320503848786E-3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42508</v>
      </c>
      <c r="X28" s="10">
        <v>29.07</v>
      </c>
      <c r="Y28" s="10">
        <v>29.74</v>
      </c>
      <c r="Z28" s="10">
        <v>28.36</v>
      </c>
      <c r="AA28" s="10">
        <v>28.58</v>
      </c>
      <c r="AB28" s="95">
        <v>3720900</v>
      </c>
      <c r="AC28" s="10">
        <v>28.58</v>
      </c>
      <c r="AD28" s="2">
        <f t="shared" si="0"/>
        <v>1.379999999999999</v>
      </c>
      <c r="AE28" s="138">
        <f t="shared" si="1"/>
        <v>-1.8543956043956089E-2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42507</v>
      </c>
      <c r="X29" s="10">
        <v>28.35</v>
      </c>
      <c r="Y29" s="10">
        <v>29.24</v>
      </c>
      <c r="Z29" s="10">
        <v>28.3</v>
      </c>
      <c r="AA29" s="10">
        <v>29.12</v>
      </c>
      <c r="AB29" s="95">
        <v>3500500</v>
      </c>
      <c r="AC29" s="10">
        <v>29.12</v>
      </c>
      <c r="AD29" s="2">
        <f t="shared" si="0"/>
        <v>0.93999999999999773</v>
      </c>
      <c r="AE29" s="138">
        <f t="shared" si="1"/>
        <v>1.7470300489168311E-2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42506</v>
      </c>
      <c r="X30" s="10">
        <v>27.79</v>
      </c>
      <c r="Y30" s="10">
        <v>28.8</v>
      </c>
      <c r="Z30" s="10">
        <v>27.78</v>
      </c>
      <c r="AA30" s="10">
        <v>28.62</v>
      </c>
      <c r="AB30" s="95">
        <v>3367900</v>
      </c>
      <c r="AC30" s="10">
        <v>28.62</v>
      </c>
      <c r="AD30" s="2">
        <f t="shared" si="0"/>
        <v>1.0199999999999996</v>
      </c>
      <c r="AE30" s="138">
        <f t="shared" si="1"/>
        <v>3.5081374321880743E-2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42503</v>
      </c>
      <c r="X31" s="10">
        <v>27.92</v>
      </c>
      <c r="Y31" s="10">
        <v>28.26</v>
      </c>
      <c r="Z31" s="10">
        <v>27.15</v>
      </c>
      <c r="AA31" s="10">
        <v>27.65</v>
      </c>
      <c r="AB31" s="95">
        <v>4671700</v>
      </c>
      <c r="AC31" s="10">
        <v>27.65</v>
      </c>
      <c r="AD31" s="2">
        <f t="shared" si="0"/>
        <v>1.110000000000003</v>
      </c>
      <c r="AE31" s="138">
        <f t="shared" si="1"/>
        <v>-7.1813285457810183E-3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42502</v>
      </c>
      <c r="X32" s="10">
        <v>30.29</v>
      </c>
      <c r="Y32" s="10">
        <v>30.42</v>
      </c>
      <c r="Z32" s="10">
        <v>27.58</v>
      </c>
      <c r="AA32" s="10">
        <v>27.85</v>
      </c>
      <c r="AB32" s="95">
        <v>5469800</v>
      </c>
      <c r="AC32" s="10">
        <v>27.85</v>
      </c>
      <c r="AD32" s="2">
        <f t="shared" si="0"/>
        <v>2.8400000000000034</v>
      </c>
      <c r="AE32" s="138">
        <f t="shared" si="1"/>
        <v>-5.4650373387644224E-2</v>
      </c>
    </row>
    <row r="33" spans="15:31" x14ac:dyDescent="0.25">
      <c r="W33" s="133">
        <v>42501</v>
      </c>
      <c r="X33" s="10">
        <v>30.05</v>
      </c>
      <c r="Y33" s="10">
        <v>30.29</v>
      </c>
      <c r="Z33" s="10">
        <v>29.12</v>
      </c>
      <c r="AA33" s="10">
        <v>29.46</v>
      </c>
      <c r="AB33" s="95">
        <v>3785100</v>
      </c>
      <c r="AC33" s="10">
        <v>29.46</v>
      </c>
      <c r="AD33" s="2">
        <f t="shared" si="0"/>
        <v>1.1699999999999982</v>
      </c>
      <c r="AE33" s="138" t="e">
        <f t="shared" si="1"/>
        <v>#DIV/0!</v>
      </c>
    </row>
    <row r="34" spans="15:31" x14ac:dyDescent="0.25">
      <c r="W34" s="133">
        <v>42501</v>
      </c>
      <c r="X34" s="10" t="s">
        <v>348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42500</v>
      </c>
      <c r="X35" s="10">
        <v>30.39</v>
      </c>
      <c r="Y35" s="10">
        <v>30.81</v>
      </c>
      <c r="Z35" s="10">
        <v>28.88</v>
      </c>
      <c r="AA35" s="10">
        <v>30.5</v>
      </c>
      <c r="AB35" s="95">
        <v>5296000</v>
      </c>
      <c r="AC35" s="10">
        <v>30.2</v>
      </c>
      <c r="AD35" s="2">
        <f t="shared" si="0"/>
        <v>1.9299999999999997</v>
      </c>
      <c r="AE35" s="138">
        <f t="shared" si="1"/>
        <v>2.9890401859846705E-3</v>
      </c>
    </row>
    <row r="36" spans="15:31" x14ac:dyDescent="0.25">
      <c r="W36" s="133">
        <v>42499</v>
      </c>
      <c r="X36" s="10">
        <v>30.98</v>
      </c>
      <c r="Y36" s="10">
        <v>31.15</v>
      </c>
      <c r="Z36" s="10">
        <v>30.32</v>
      </c>
      <c r="AA36" s="10">
        <v>30.41</v>
      </c>
      <c r="AB36" s="95">
        <v>2339800</v>
      </c>
      <c r="AC36" s="10">
        <v>30.11</v>
      </c>
      <c r="AD36" s="2">
        <f t="shared" si="0"/>
        <v>0.82999999999999829</v>
      </c>
      <c r="AE36" s="138">
        <f t="shared" si="1"/>
        <v>-1.9218241042345263E-2</v>
      </c>
    </row>
    <row r="37" spans="15:31" x14ac:dyDescent="0.25">
      <c r="W37" s="133">
        <v>42496</v>
      </c>
      <c r="X37" s="10">
        <v>30.49</v>
      </c>
      <c r="Y37" s="10">
        <v>31.76</v>
      </c>
      <c r="Z37" s="10">
        <v>30.45</v>
      </c>
      <c r="AA37" s="10">
        <v>31</v>
      </c>
      <c r="AB37" s="95">
        <v>2945400</v>
      </c>
      <c r="AC37" s="10">
        <v>30.7</v>
      </c>
      <c r="AD37" s="2">
        <f t="shared" si="0"/>
        <v>1.3100000000000023</v>
      </c>
      <c r="AE37" s="138">
        <f t="shared" si="1"/>
        <v>6.8875040997049553E-3</v>
      </c>
    </row>
    <row r="38" spans="15:31" x14ac:dyDescent="0.25">
      <c r="W38" s="133">
        <v>42495</v>
      </c>
      <c r="X38" s="10">
        <v>31</v>
      </c>
      <c r="Y38" s="10">
        <v>32.04</v>
      </c>
      <c r="Z38" s="10">
        <v>30.03</v>
      </c>
      <c r="AA38" s="10">
        <v>30.79</v>
      </c>
      <c r="AB38" s="95">
        <v>7510900</v>
      </c>
      <c r="AC38" s="10">
        <v>30.49</v>
      </c>
      <c r="AD38" s="2">
        <f t="shared" si="0"/>
        <v>2.009999999999998</v>
      </c>
      <c r="AE38" s="138">
        <f t="shared" si="1"/>
        <v>-4.0893362692670632E-2</v>
      </c>
    </row>
    <row r="39" spans="15:31" x14ac:dyDescent="0.25">
      <c r="W39" s="133">
        <v>42494</v>
      </c>
      <c r="X39" s="10">
        <v>31.15</v>
      </c>
      <c r="Y39" s="10">
        <v>32.200000000000003</v>
      </c>
      <c r="Z39" s="10">
        <v>30.8</v>
      </c>
      <c r="AA39" s="10">
        <v>32.11</v>
      </c>
      <c r="AB39" s="95">
        <v>5003600</v>
      </c>
      <c r="AC39" s="10">
        <v>31.79</v>
      </c>
      <c r="AD39" s="2">
        <f t="shared" si="0"/>
        <v>1.4000000000000021</v>
      </c>
      <c r="AE39" s="138">
        <f t="shared" si="1"/>
        <v>1.3711734693877542E-2</v>
      </c>
    </row>
    <row r="40" spans="15:31" ht="20.25" thickBot="1" x14ac:dyDescent="0.35">
      <c r="O40" s="477" t="s">
        <v>78</v>
      </c>
      <c r="P40" s="477"/>
      <c r="W40" s="133">
        <v>42493</v>
      </c>
      <c r="X40" s="10">
        <v>32.950000000000003</v>
      </c>
      <c r="Y40" s="10">
        <v>33.03</v>
      </c>
      <c r="Z40" s="10">
        <v>31.19</v>
      </c>
      <c r="AA40" s="10">
        <v>31.67</v>
      </c>
      <c r="AB40" s="95">
        <v>3431500</v>
      </c>
      <c r="AC40" s="10">
        <v>31.36</v>
      </c>
      <c r="AD40" s="2">
        <f t="shared" si="0"/>
        <v>1.8399999999999999</v>
      </c>
      <c r="AE40" s="138">
        <f t="shared" si="1"/>
        <v>-4.9984853074825808E-2</v>
      </c>
    </row>
    <row r="41" spans="15:31" ht="15.75" thickTop="1" x14ac:dyDescent="0.25">
      <c r="O41" s="83">
        <v>1.1000000000000001</v>
      </c>
      <c r="P41" s="83">
        <f>O41*$Q$4</f>
        <v>27.973000000000003</v>
      </c>
      <c r="Q41" s="2"/>
      <c r="W41" s="133">
        <v>42492</v>
      </c>
      <c r="X41" s="10">
        <v>33.159999999999997</v>
      </c>
      <c r="Y41" s="10">
        <v>33.479999999999997</v>
      </c>
      <c r="Z41" s="10">
        <v>32.21</v>
      </c>
      <c r="AA41" s="10">
        <v>33.340000000000003</v>
      </c>
      <c r="AB41" s="95">
        <v>2476200</v>
      </c>
      <c r="AC41" s="10">
        <v>33.01</v>
      </c>
      <c r="AD41" s="2">
        <f t="shared" si="0"/>
        <v>1.269999999999996</v>
      </c>
      <c r="AE41" s="138">
        <f t="shared" si="1"/>
        <v>8.2467929138667628E-3</v>
      </c>
    </row>
    <row r="42" spans="15:31" ht="20.25" thickBot="1" x14ac:dyDescent="0.35">
      <c r="O42" s="83">
        <v>1.0900000000000001</v>
      </c>
      <c r="P42" s="83">
        <f t="shared" ref="P42:P61" si="5">O42*$Q$4</f>
        <v>27.718700000000002</v>
      </c>
      <c r="Q42" s="2"/>
      <c r="T42" s="91" t="s">
        <v>113</v>
      </c>
      <c r="W42" s="133">
        <v>42489</v>
      </c>
      <c r="X42" s="10">
        <v>34.130000000000003</v>
      </c>
      <c r="Y42" s="10">
        <v>34.56</v>
      </c>
      <c r="Z42" s="10">
        <v>32.71</v>
      </c>
      <c r="AA42" s="10">
        <v>33.07</v>
      </c>
      <c r="AB42" s="95">
        <v>2902900</v>
      </c>
      <c r="AC42" s="10">
        <v>32.74</v>
      </c>
      <c r="AD42" s="2">
        <f t="shared" si="0"/>
        <v>1.8500000000000014</v>
      </c>
      <c r="AE42" s="138">
        <f t="shared" si="1"/>
        <v>-3.649205414949952E-2</v>
      </c>
    </row>
    <row r="43" spans="15:31" ht="15.75" thickTop="1" x14ac:dyDescent="0.25">
      <c r="O43" s="83">
        <v>1.08</v>
      </c>
      <c r="P43" s="83">
        <f t="shared" si="5"/>
        <v>27.464400000000001</v>
      </c>
      <c r="Q43" s="2"/>
      <c r="T43" s="128" t="s">
        <v>98</v>
      </c>
      <c r="U43" s="129">
        <v>27.64</v>
      </c>
      <c r="W43" s="133">
        <v>42488</v>
      </c>
      <c r="X43" s="10">
        <v>33.119999999999997</v>
      </c>
      <c r="Y43" s="10">
        <v>35.17</v>
      </c>
      <c r="Z43" s="10">
        <v>32.69</v>
      </c>
      <c r="AA43" s="10">
        <v>34.32</v>
      </c>
      <c r="AB43" s="95">
        <v>3609600</v>
      </c>
      <c r="AC43" s="10">
        <v>33.979999999999997</v>
      </c>
      <c r="AD43" s="2">
        <f t="shared" si="0"/>
        <v>2.480000000000004</v>
      </c>
      <c r="AE43" s="138">
        <f t="shared" si="1"/>
        <v>1.5540944411237101E-2</v>
      </c>
    </row>
    <row r="44" spans="15:31" x14ac:dyDescent="0.25">
      <c r="O44" s="83">
        <v>1.07</v>
      </c>
      <c r="P44" s="83">
        <f t="shared" si="5"/>
        <v>27.210100000000001</v>
      </c>
      <c r="Q44" s="2"/>
      <c r="T44" s="93" t="s">
        <v>99</v>
      </c>
      <c r="U44" s="130">
        <v>26.54</v>
      </c>
      <c r="W44" s="133">
        <v>42487</v>
      </c>
      <c r="X44" s="10">
        <v>33.67</v>
      </c>
      <c r="Y44" s="10">
        <v>33.840000000000003</v>
      </c>
      <c r="Z44" s="10">
        <v>32.49</v>
      </c>
      <c r="AA44" s="10">
        <v>33.79</v>
      </c>
      <c r="AB44" s="95">
        <v>3059800</v>
      </c>
      <c r="AC44" s="10">
        <v>33.46</v>
      </c>
      <c r="AD44" s="2">
        <f t="shared" si="0"/>
        <v>1.3500000000000014</v>
      </c>
      <c r="AE44" s="138">
        <f t="shared" si="1"/>
        <v>2.9976019184652092E-3</v>
      </c>
    </row>
    <row r="45" spans="15:31" x14ac:dyDescent="0.25">
      <c r="O45" s="83">
        <v>1.06</v>
      </c>
      <c r="P45" s="83">
        <f t="shared" si="5"/>
        <v>26.9558</v>
      </c>
      <c r="Q45" s="2"/>
      <c r="T45" s="93" t="s">
        <v>100</v>
      </c>
      <c r="U45" s="130" t="s">
        <v>483</v>
      </c>
      <c r="W45" s="133">
        <v>42486</v>
      </c>
      <c r="X45" s="10">
        <v>33.21</v>
      </c>
      <c r="Y45" s="10">
        <v>34.1</v>
      </c>
      <c r="Z45" s="10">
        <v>33.07</v>
      </c>
      <c r="AA45" s="10">
        <v>33.69</v>
      </c>
      <c r="AB45" s="95">
        <v>2266500</v>
      </c>
      <c r="AC45" s="10">
        <v>33.36</v>
      </c>
      <c r="AD45" s="2">
        <f t="shared" si="0"/>
        <v>1.0300000000000011</v>
      </c>
      <c r="AE45" s="138">
        <f t="shared" si="1"/>
        <v>1.5834348355663774E-2</v>
      </c>
    </row>
    <row r="46" spans="15:31" x14ac:dyDescent="0.25">
      <c r="O46" s="83">
        <v>1.05</v>
      </c>
      <c r="P46" s="83">
        <f t="shared" si="5"/>
        <v>26.701499999999999</v>
      </c>
      <c r="Q46" s="2"/>
      <c r="T46" s="93" t="s">
        <v>101</v>
      </c>
      <c r="U46" s="130" t="s">
        <v>484</v>
      </c>
      <c r="W46" s="133">
        <v>42485</v>
      </c>
      <c r="X46" s="10">
        <v>33.200000000000003</v>
      </c>
      <c r="Y46" s="10">
        <v>33.99</v>
      </c>
      <c r="Z46" s="10">
        <v>33.049999999999997</v>
      </c>
      <c r="AA46" s="10">
        <v>33.17</v>
      </c>
      <c r="AB46" s="95">
        <v>2275400</v>
      </c>
      <c r="AC46" s="10">
        <v>32.840000000000003</v>
      </c>
      <c r="AD46" s="2">
        <f t="shared" si="0"/>
        <v>0.94000000000000483</v>
      </c>
      <c r="AE46" s="138">
        <f t="shared" si="1"/>
        <v>-2.1270130659372111E-3</v>
      </c>
    </row>
    <row r="47" spans="15:31" x14ac:dyDescent="0.25">
      <c r="O47" s="83">
        <v>1.04</v>
      </c>
      <c r="P47" s="83">
        <f t="shared" si="5"/>
        <v>26.447200000000002</v>
      </c>
      <c r="Q47" s="2"/>
      <c r="T47" s="93" t="s">
        <v>102</v>
      </c>
      <c r="U47" s="130">
        <v>32.729999999999997</v>
      </c>
      <c r="W47" s="133">
        <v>42482</v>
      </c>
      <c r="X47" s="10">
        <v>34.49</v>
      </c>
      <c r="Y47" s="10">
        <v>35.03</v>
      </c>
      <c r="Z47" s="10">
        <v>33.049999999999997</v>
      </c>
      <c r="AA47" s="10">
        <v>33.24</v>
      </c>
      <c r="AB47" s="95">
        <v>3580000</v>
      </c>
      <c r="AC47" s="10">
        <v>32.909999999999997</v>
      </c>
      <c r="AD47" s="2">
        <f t="shared" si="0"/>
        <v>1.980000000000004</v>
      </c>
      <c r="AE47" s="138">
        <f t="shared" si="1"/>
        <v>-2.9203539823008939E-2</v>
      </c>
    </row>
    <row r="48" spans="15:31" x14ac:dyDescent="0.25">
      <c r="O48" s="83">
        <v>1.03</v>
      </c>
      <c r="P48" s="83">
        <f t="shared" si="5"/>
        <v>26.192900000000002</v>
      </c>
      <c r="Q48" s="2"/>
      <c r="T48" s="93" t="s">
        <v>103</v>
      </c>
      <c r="U48" s="130">
        <v>0.99961</v>
      </c>
      <c r="W48" s="133">
        <v>42481</v>
      </c>
      <c r="X48" s="10">
        <v>35</v>
      </c>
      <c r="Y48" s="10">
        <v>35.840000000000003</v>
      </c>
      <c r="Z48" s="10">
        <v>34.19</v>
      </c>
      <c r="AA48" s="10">
        <v>34.24</v>
      </c>
      <c r="AB48" s="95">
        <v>3663600</v>
      </c>
      <c r="AC48" s="10">
        <v>33.9</v>
      </c>
      <c r="AD48" s="2">
        <f t="shared" si="0"/>
        <v>1.6500000000000057</v>
      </c>
      <c r="AE48" s="138">
        <f t="shared" si="1"/>
        <v>-1.8245004344048743E-2</v>
      </c>
    </row>
    <row r="49" spans="15:31" x14ac:dyDescent="0.25">
      <c r="O49" s="83">
        <v>1.02</v>
      </c>
      <c r="P49" s="83">
        <f t="shared" si="5"/>
        <v>25.938600000000001</v>
      </c>
      <c r="Q49" s="2"/>
      <c r="T49" s="93" t="s">
        <v>123</v>
      </c>
      <c r="U49" s="130" t="s">
        <v>349</v>
      </c>
      <c r="W49" s="133">
        <v>42480</v>
      </c>
      <c r="X49" s="10">
        <v>33.92</v>
      </c>
      <c r="Y49" s="10">
        <v>35.200000000000003</v>
      </c>
      <c r="Z49" s="10">
        <v>33.47</v>
      </c>
      <c r="AA49" s="10">
        <v>34.869999999999997</v>
      </c>
      <c r="AB49" s="95">
        <v>6447000</v>
      </c>
      <c r="AC49" s="10">
        <v>34.53</v>
      </c>
      <c r="AD49" s="2">
        <f t="shared" si="0"/>
        <v>1.730000000000004</v>
      </c>
      <c r="AE49" s="138">
        <f t="shared" si="1"/>
        <v>3.4761762061732204E-2</v>
      </c>
    </row>
    <row r="50" spans="15:31" x14ac:dyDescent="0.25">
      <c r="O50" s="83">
        <v>1.01</v>
      </c>
      <c r="P50" s="83">
        <f t="shared" si="5"/>
        <v>25.6843</v>
      </c>
      <c r="Q50" s="2"/>
      <c r="T50" s="93"/>
      <c r="U50" s="130"/>
      <c r="W50" s="133">
        <v>42479</v>
      </c>
      <c r="X50" s="10">
        <v>31.32</v>
      </c>
      <c r="Y50" s="10">
        <v>33.880000000000003</v>
      </c>
      <c r="Z50" s="10">
        <v>31.28</v>
      </c>
      <c r="AA50" s="10">
        <v>33.700000000000003</v>
      </c>
      <c r="AB50" s="95">
        <v>4677200</v>
      </c>
      <c r="AC50" s="10">
        <v>33.369999999999997</v>
      </c>
      <c r="AD50" s="2">
        <f t="shared" si="0"/>
        <v>2.6000000000000014</v>
      </c>
      <c r="AE50" s="138">
        <f t="shared" si="1"/>
        <v>7.437218287186087E-2</v>
      </c>
    </row>
    <row r="51" spans="15:31" x14ac:dyDescent="0.25">
      <c r="O51" s="83">
        <v>1</v>
      </c>
      <c r="P51" s="83">
        <f t="shared" si="5"/>
        <v>25.43</v>
      </c>
      <c r="Q51" s="2"/>
      <c r="T51" s="93" t="s">
        <v>105</v>
      </c>
      <c r="U51" s="130" t="s">
        <v>350</v>
      </c>
      <c r="W51" s="133">
        <v>42478</v>
      </c>
      <c r="X51" s="10">
        <v>30.65</v>
      </c>
      <c r="Y51" s="10">
        <v>31.65</v>
      </c>
      <c r="Z51" s="10">
        <v>30.5</v>
      </c>
      <c r="AA51" s="10">
        <v>31.37</v>
      </c>
      <c r="AB51" s="95">
        <v>2509400</v>
      </c>
      <c r="AC51" s="10">
        <v>31.06</v>
      </c>
      <c r="AD51" s="2">
        <f t="shared" si="0"/>
        <v>1.1499999999999986</v>
      </c>
      <c r="AE51" s="138">
        <f t="shared" si="1"/>
        <v>1.1067708333333259E-2</v>
      </c>
    </row>
    <row r="52" spans="15:31" x14ac:dyDescent="0.25">
      <c r="O52" s="83">
        <v>0.99</v>
      </c>
      <c r="P52" s="83">
        <f t="shared" si="5"/>
        <v>25.175699999999999</v>
      </c>
      <c r="Q52" s="2"/>
      <c r="T52" s="93" t="s">
        <v>106</v>
      </c>
      <c r="U52" s="130" t="s">
        <v>351</v>
      </c>
      <c r="W52" s="133">
        <v>42475</v>
      </c>
      <c r="X52" s="10">
        <v>30.44</v>
      </c>
      <c r="Y52" s="10">
        <v>31.37</v>
      </c>
      <c r="Z52" s="10">
        <v>30.1</v>
      </c>
      <c r="AA52" s="10">
        <v>31.03</v>
      </c>
      <c r="AB52" s="95">
        <v>3523800</v>
      </c>
      <c r="AC52" s="10">
        <v>30.72</v>
      </c>
      <c r="AD52" s="2">
        <f t="shared" si="0"/>
        <v>1.2699999999999996</v>
      </c>
      <c r="AE52" s="138">
        <f t="shared" si="1"/>
        <v>1.4196104324859737E-2</v>
      </c>
    </row>
    <row r="53" spans="15:31" x14ac:dyDescent="0.25">
      <c r="O53" s="83">
        <v>0.98</v>
      </c>
      <c r="P53" s="83">
        <f t="shared" si="5"/>
        <v>24.921399999999998</v>
      </c>
      <c r="Q53" s="2"/>
      <c r="T53" s="93" t="s">
        <v>107</v>
      </c>
      <c r="U53" s="131">
        <v>11112214</v>
      </c>
      <c r="W53" s="133">
        <v>42474</v>
      </c>
      <c r="X53" s="10">
        <v>30.59</v>
      </c>
      <c r="Y53" s="10">
        <v>30.94</v>
      </c>
      <c r="Z53" s="10">
        <v>30.15</v>
      </c>
      <c r="AA53" s="10">
        <v>30.59</v>
      </c>
      <c r="AB53" s="95">
        <v>4094700</v>
      </c>
      <c r="AC53" s="10">
        <v>30.29</v>
      </c>
      <c r="AD53" s="2">
        <f t="shared" si="0"/>
        <v>0.7900000000000027</v>
      </c>
      <c r="AE53" s="138">
        <f t="shared" si="1"/>
        <v>-2.005823358136527E-2</v>
      </c>
    </row>
    <row r="54" spans="15:31" x14ac:dyDescent="0.25">
      <c r="O54" s="83">
        <v>0.97</v>
      </c>
      <c r="P54" s="83">
        <f t="shared" si="5"/>
        <v>24.667099999999998</v>
      </c>
      <c r="T54" s="93" t="s">
        <v>110</v>
      </c>
      <c r="U54" s="131">
        <v>4574040</v>
      </c>
      <c r="W54" s="133">
        <v>42473</v>
      </c>
      <c r="X54" s="10">
        <v>30.85</v>
      </c>
      <c r="Y54" s="10">
        <v>31.46</v>
      </c>
      <c r="Z54" s="10">
        <v>30.55</v>
      </c>
      <c r="AA54" s="10">
        <v>31.22</v>
      </c>
      <c r="AB54" s="95">
        <v>4429600</v>
      </c>
      <c r="AC54" s="10">
        <v>30.91</v>
      </c>
      <c r="AD54" s="2">
        <f t="shared" si="0"/>
        <v>0.91000000000000014</v>
      </c>
      <c r="AE54" s="138">
        <f t="shared" si="1"/>
        <v>2.2156084656084651E-2</v>
      </c>
    </row>
    <row r="55" spans="15:31" x14ac:dyDescent="0.25">
      <c r="O55" s="83">
        <v>0.96</v>
      </c>
      <c r="P55" s="83">
        <f t="shared" si="5"/>
        <v>24.412799999999997</v>
      </c>
      <c r="T55" s="93" t="s">
        <v>108</v>
      </c>
      <c r="U55" s="130" t="s">
        <v>485</v>
      </c>
      <c r="W55" s="133">
        <v>42472</v>
      </c>
      <c r="X55" s="10">
        <v>30.19</v>
      </c>
      <c r="Y55" s="10">
        <v>30.75</v>
      </c>
      <c r="Z55" s="10">
        <v>29.51</v>
      </c>
      <c r="AA55" s="10">
        <v>30.54</v>
      </c>
      <c r="AB55" s="95">
        <v>3270700</v>
      </c>
      <c r="AC55" s="10">
        <v>30.24</v>
      </c>
      <c r="AD55" s="2">
        <f t="shared" si="0"/>
        <v>1.2399999999999984</v>
      </c>
      <c r="AE55" s="138">
        <f t="shared" si="1"/>
        <v>1.306532663316573E-2</v>
      </c>
    </row>
    <row r="56" spans="15:31" x14ac:dyDescent="0.25">
      <c r="O56" s="83">
        <v>0.95</v>
      </c>
      <c r="P56" s="83">
        <f t="shared" si="5"/>
        <v>24.1585</v>
      </c>
      <c r="T56" s="93" t="s">
        <v>111</v>
      </c>
      <c r="U56" s="130">
        <v>12.08</v>
      </c>
      <c r="W56" s="133">
        <v>42471</v>
      </c>
      <c r="X56" s="10">
        <v>30.15</v>
      </c>
      <c r="Y56" s="10">
        <v>30.75</v>
      </c>
      <c r="Z56" s="10">
        <v>29.82</v>
      </c>
      <c r="AA56" s="10">
        <v>30.15</v>
      </c>
      <c r="AB56" s="95">
        <v>3028300</v>
      </c>
      <c r="AC56" s="10">
        <v>29.85</v>
      </c>
      <c r="AD56" s="2">
        <f t="shared" si="0"/>
        <v>0.92999999999999972</v>
      </c>
      <c r="AE56" s="138">
        <f t="shared" si="1"/>
        <v>1.255088195386711E-2</v>
      </c>
    </row>
    <row r="57" spans="15:31" x14ac:dyDescent="0.25">
      <c r="O57" s="83">
        <v>0.94</v>
      </c>
      <c r="P57" s="83">
        <f t="shared" si="5"/>
        <v>23.904199999999999</v>
      </c>
      <c r="T57" s="93" t="s">
        <v>112</v>
      </c>
      <c r="U57" s="130">
        <v>2.11</v>
      </c>
      <c r="W57" s="133">
        <v>42468</v>
      </c>
      <c r="X57" s="10">
        <v>29.56</v>
      </c>
      <c r="Y57" s="10">
        <v>30.57</v>
      </c>
      <c r="Z57" s="10">
        <v>29.54</v>
      </c>
      <c r="AA57" s="10">
        <v>29.77</v>
      </c>
      <c r="AB57" s="95">
        <v>3354500</v>
      </c>
      <c r="AC57" s="10">
        <v>29.48</v>
      </c>
      <c r="AD57" s="2">
        <f t="shared" si="0"/>
        <v>1.0300000000000011</v>
      </c>
      <c r="AE57" s="138">
        <f t="shared" si="1"/>
        <v>2.006920415224922E-2</v>
      </c>
    </row>
    <row r="58" spans="15:31" x14ac:dyDescent="0.25">
      <c r="O58" s="83">
        <v>0.93</v>
      </c>
      <c r="P58" s="83">
        <f t="shared" si="5"/>
        <v>23.649900000000002</v>
      </c>
      <c r="T58" s="93" t="s">
        <v>109</v>
      </c>
      <c r="U58" s="130" t="s">
        <v>486</v>
      </c>
      <c r="W58" s="133">
        <v>42467</v>
      </c>
      <c r="X58" s="10">
        <v>29.1</v>
      </c>
      <c r="Y58" s="10">
        <v>29.65</v>
      </c>
      <c r="Z58" s="10">
        <v>28.75</v>
      </c>
      <c r="AA58" s="10">
        <v>29.19</v>
      </c>
      <c r="AB58" s="95">
        <v>5144500</v>
      </c>
      <c r="AC58" s="10">
        <v>28.9</v>
      </c>
      <c r="AD58" s="2">
        <f t="shared" si="0"/>
        <v>0.89999999999999858</v>
      </c>
      <c r="AE58" s="138">
        <f t="shared" si="1"/>
        <v>-4.4781260764726882E-3</v>
      </c>
    </row>
    <row r="59" spans="15:31" x14ac:dyDescent="0.25">
      <c r="O59" s="83">
        <v>0.92</v>
      </c>
      <c r="P59" s="83">
        <f t="shared" si="5"/>
        <v>23.395600000000002</v>
      </c>
      <c r="W59" s="133">
        <v>42466</v>
      </c>
      <c r="X59" s="10">
        <v>29.63</v>
      </c>
      <c r="Y59" s="10">
        <v>30.14</v>
      </c>
      <c r="Z59" s="10">
        <v>28.7</v>
      </c>
      <c r="AA59" s="10">
        <v>29.32</v>
      </c>
      <c r="AB59" s="95">
        <v>4996900</v>
      </c>
      <c r="AC59" s="10">
        <v>29.03</v>
      </c>
      <c r="AD59" s="2">
        <f t="shared" si="0"/>
        <v>1.4400000000000013</v>
      </c>
      <c r="AE59" s="138">
        <f t="shared" si="1"/>
        <v>-2.616571620261654E-2</v>
      </c>
    </row>
    <row r="60" spans="15:31" x14ac:dyDescent="0.25">
      <c r="O60" s="83">
        <v>0.91</v>
      </c>
      <c r="P60" s="83">
        <f t="shared" si="5"/>
        <v>23.141300000000001</v>
      </c>
      <c r="W60" s="133">
        <v>42465</v>
      </c>
      <c r="X60" s="10">
        <v>30.04</v>
      </c>
      <c r="Y60" s="10">
        <v>31.34</v>
      </c>
      <c r="Z60" s="10">
        <v>29.67</v>
      </c>
      <c r="AA60" s="10">
        <v>30.11</v>
      </c>
      <c r="AB60" s="95">
        <v>4790600</v>
      </c>
      <c r="AC60" s="10">
        <v>29.81</v>
      </c>
      <c r="AD60" s="2">
        <f t="shared" si="0"/>
        <v>1.6699999999999982</v>
      </c>
      <c r="AE60" s="138">
        <f t="shared" si="1"/>
        <v>-3.5275080906148837E-2</v>
      </c>
    </row>
    <row r="61" spans="15:31" x14ac:dyDescent="0.25">
      <c r="O61" s="83">
        <v>0.9</v>
      </c>
      <c r="P61" s="83">
        <f t="shared" si="5"/>
        <v>22.887</v>
      </c>
      <c r="W61" s="133">
        <v>42464</v>
      </c>
      <c r="X61" s="10">
        <v>31.89</v>
      </c>
      <c r="Y61" s="10">
        <v>32.32</v>
      </c>
      <c r="Z61" s="10">
        <v>31.08</v>
      </c>
      <c r="AA61" s="10">
        <v>31.21</v>
      </c>
      <c r="AB61" s="95">
        <v>2445500</v>
      </c>
      <c r="AC61" s="10">
        <v>30.9</v>
      </c>
      <c r="AD61" s="2">
        <f t="shared" si="0"/>
        <v>1.240000000000002</v>
      </c>
      <c r="AE61" s="138">
        <f t="shared" si="1"/>
        <v>-2.8607356177302701E-2</v>
      </c>
    </row>
    <row r="62" spans="15:31" x14ac:dyDescent="0.25">
      <c r="W62" s="133">
        <v>42461</v>
      </c>
      <c r="X62" s="10">
        <v>30.87</v>
      </c>
      <c r="Y62" s="10">
        <v>32.28</v>
      </c>
      <c r="Z62" s="10">
        <v>29.9</v>
      </c>
      <c r="AA62" s="10">
        <v>32.130000000000003</v>
      </c>
      <c r="AB62" s="95">
        <v>3874600</v>
      </c>
      <c r="AC62" s="10">
        <v>31.81</v>
      </c>
      <c r="AD62" s="2">
        <f t="shared" si="0"/>
        <v>2.3800000000000026</v>
      </c>
      <c r="AE62" s="138">
        <f t="shared" si="1"/>
        <v>2.5136964228166248E-2</v>
      </c>
    </row>
    <row r="63" spans="15:31" x14ac:dyDescent="0.25">
      <c r="W63" s="133">
        <v>42460</v>
      </c>
      <c r="X63" s="10">
        <v>31.91</v>
      </c>
      <c r="Y63" s="10">
        <v>32.18</v>
      </c>
      <c r="Z63" s="10">
        <v>30.8</v>
      </c>
      <c r="AA63" s="10">
        <v>31.34</v>
      </c>
      <c r="AB63" s="95">
        <v>4166300</v>
      </c>
      <c r="AC63" s="10">
        <v>31.03</v>
      </c>
      <c r="AD63" s="2">
        <f t="shared" si="0"/>
        <v>1.379999999999999</v>
      </c>
      <c r="AE63" s="138">
        <f t="shared" si="1"/>
        <v>-2.0208399115882569E-2</v>
      </c>
    </row>
    <row r="64" spans="15:31" x14ac:dyDescent="0.25">
      <c r="W64" s="133">
        <v>42459</v>
      </c>
      <c r="X64" s="10">
        <v>32.049999999999997</v>
      </c>
      <c r="Y64" s="10">
        <v>32.4</v>
      </c>
      <c r="Z64" s="10">
        <v>31.62</v>
      </c>
      <c r="AA64" s="10">
        <v>31.98</v>
      </c>
      <c r="AB64" s="95">
        <v>2715600</v>
      </c>
      <c r="AC64" s="10">
        <v>31.67</v>
      </c>
      <c r="AD64" s="2">
        <f t="shared" si="0"/>
        <v>0.77999999999999758</v>
      </c>
      <c r="AE64" s="138">
        <f t="shared" si="1"/>
        <v>2.2151898734177333E-3</v>
      </c>
    </row>
    <row r="65" spans="23:31" x14ac:dyDescent="0.25">
      <c r="W65" s="133">
        <v>42458</v>
      </c>
      <c r="X65" s="10">
        <v>31.47</v>
      </c>
      <c r="Y65" s="10">
        <v>32.270000000000003</v>
      </c>
      <c r="Z65" s="10">
        <v>30.77</v>
      </c>
      <c r="AA65" s="10">
        <v>31.91</v>
      </c>
      <c r="AB65" s="95">
        <v>2598300</v>
      </c>
      <c r="AC65" s="10">
        <v>31.6</v>
      </c>
      <c r="AD65" s="2">
        <f t="shared" si="0"/>
        <v>1.5000000000000036</v>
      </c>
      <c r="AE65" s="138">
        <f t="shared" si="1"/>
        <v>3.8119440914867742E-3</v>
      </c>
    </row>
    <row r="66" spans="23:31" x14ac:dyDescent="0.25">
      <c r="W66" s="133">
        <v>42457</v>
      </c>
      <c r="X66" s="10">
        <v>31.48</v>
      </c>
      <c r="Y66" s="10">
        <v>32.33</v>
      </c>
      <c r="Z66" s="10">
        <v>30.85</v>
      </c>
      <c r="AA66" s="10">
        <v>31.79</v>
      </c>
      <c r="AB66" s="95">
        <v>3901000</v>
      </c>
      <c r="AC66" s="10">
        <v>31.48</v>
      </c>
      <c r="AD66" s="2">
        <f t="shared" si="0"/>
        <v>1.4799999999999969</v>
      </c>
      <c r="AE66" s="138">
        <f t="shared" si="1"/>
        <v>-4.7423332279481478E-3</v>
      </c>
    </row>
    <row r="67" spans="23:31" x14ac:dyDescent="0.25">
      <c r="W67" s="133">
        <v>42453</v>
      </c>
      <c r="X67" s="10">
        <v>32.44</v>
      </c>
      <c r="Y67" s="10">
        <v>32.44</v>
      </c>
      <c r="Z67" s="10">
        <v>31.45</v>
      </c>
      <c r="AA67" s="10">
        <v>31.94</v>
      </c>
      <c r="AB67" s="95">
        <v>4183300</v>
      </c>
      <c r="AC67" s="10">
        <v>31.63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42452</v>
      </c>
      <c r="X68" s="10">
        <v>33.76</v>
      </c>
      <c r="Y68" s="10">
        <v>33.79</v>
      </c>
      <c r="Z68" s="10">
        <v>32.880000000000003</v>
      </c>
      <c r="AA68" s="10">
        <v>32.97</v>
      </c>
      <c r="AB68" s="95">
        <v>3035300</v>
      </c>
      <c r="AC68" s="10">
        <v>32.65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463" priority="15">
      <formula>F27&gt;0</formula>
    </cfRule>
    <cfRule type="expression" dxfId="462" priority="16">
      <formula>F27&lt;0</formula>
    </cfRule>
  </conditionalFormatting>
  <conditionalFormatting sqref="F25:F26">
    <cfRule type="expression" dxfId="461" priority="7">
      <formula>F25&gt;0</formula>
    </cfRule>
    <cfRule type="expression" dxfId="460" priority="8">
      <formula>F25&lt;0</formula>
    </cfRule>
  </conditionalFormatting>
  <conditionalFormatting sqref="H25:H26">
    <cfRule type="expression" dxfId="459" priority="5">
      <formula>H25&gt;0</formula>
    </cfRule>
    <cfRule type="expression" dxfId="458" priority="6">
      <formula>H25&lt;0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347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240</v>
      </c>
      <c r="W2" s="133">
        <v>42545</v>
      </c>
      <c r="X2" s="10">
        <v>75.64</v>
      </c>
      <c r="Y2" s="10">
        <v>76.25</v>
      </c>
      <c r="Z2" s="10">
        <v>75.040000000000006</v>
      </c>
      <c r="AA2" s="10">
        <v>75.23</v>
      </c>
      <c r="AB2" s="95">
        <v>3263600</v>
      </c>
      <c r="AC2" s="10">
        <v>75.23</v>
      </c>
      <c r="AD2" s="2">
        <f>Y2-Z2</f>
        <v>1.2099999999999937</v>
      </c>
      <c r="AE2" s="138">
        <f>AC2/AC3-1</f>
        <v>-3.6994367639528902E-2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8"/>
      <c r="I3" s="3"/>
      <c r="J3" s="3"/>
      <c r="K3" s="3"/>
      <c r="L3" s="4"/>
      <c r="O3" s="11" t="s">
        <v>58</v>
      </c>
      <c r="Q3" s="242">
        <f>IF(Q2=0, Q4, (F18-K18-M18)/Q2)</f>
        <v>45.25</v>
      </c>
      <c r="T3" s="1" t="s">
        <v>242</v>
      </c>
      <c r="W3" s="133">
        <v>42544</v>
      </c>
      <c r="X3" s="10">
        <v>77.98</v>
      </c>
      <c r="Y3" s="10">
        <v>78.14</v>
      </c>
      <c r="Z3" s="10">
        <v>77.44</v>
      </c>
      <c r="AA3" s="10">
        <v>78.12</v>
      </c>
      <c r="AB3" s="95">
        <v>1279300</v>
      </c>
      <c r="AC3" s="10">
        <v>78.12</v>
      </c>
      <c r="AD3" s="2">
        <f t="shared" ref="AD3:AD66" si="0">Y3-Z3</f>
        <v>0.70000000000000284</v>
      </c>
      <c r="AE3" s="138">
        <f t="shared" ref="AE3:AE66" si="1">AC3/AC4-1</f>
        <v>1.4018691588784993E-2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L4" s="4"/>
      <c r="O4" s="11" t="s">
        <v>66</v>
      </c>
      <c r="Q4" s="55">
        <v>44.48</v>
      </c>
      <c r="T4" s="163" t="s">
        <v>263</v>
      </c>
      <c r="U4" s="1">
        <v>42550</v>
      </c>
      <c r="W4" s="133">
        <v>42543</v>
      </c>
      <c r="X4" s="10">
        <v>76.900000000000006</v>
      </c>
      <c r="Y4" s="10">
        <v>77.69</v>
      </c>
      <c r="Z4" s="10">
        <v>76.8</v>
      </c>
      <c r="AA4" s="10">
        <v>77.040000000000006</v>
      </c>
      <c r="AB4" s="95">
        <v>2148500</v>
      </c>
      <c r="AC4" s="10">
        <v>77.040000000000006</v>
      </c>
      <c r="AD4" s="2">
        <f t="shared" si="0"/>
        <v>0.89000000000000057</v>
      </c>
      <c r="AE4" s="138">
        <f t="shared" si="1"/>
        <v>1.9508388607101246E-3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L5" s="4"/>
      <c r="O5" s="11" t="s">
        <v>67</v>
      </c>
      <c r="Q5" s="3">
        <f>Q4*Q2</f>
        <v>4448</v>
      </c>
      <c r="W5" s="133">
        <v>42542</v>
      </c>
      <c r="X5" s="10">
        <v>76.819999999999993</v>
      </c>
      <c r="Y5" s="10">
        <v>77.06</v>
      </c>
      <c r="Z5" s="10">
        <v>76.31</v>
      </c>
      <c r="AA5" s="10">
        <v>76.89</v>
      </c>
      <c r="AB5" s="95">
        <v>1855000</v>
      </c>
      <c r="AC5" s="10">
        <v>76.89</v>
      </c>
      <c r="AD5" s="2">
        <f t="shared" si="0"/>
        <v>0.75</v>
      </c>
      <c r="AE5" s="138">
        <f t="shared" si="1"/>
        <v>5.36087866108792E-3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L6" s="4"/>
      <c r="O6" s="11" t="s">
        <v>64</v>
      </c>
      <c r="Q6" s="2">
        <f>Q3*Q2</f>
        <v>4525</v>
      </c>
      <c r="W6" s="133">
        <v>42541</v>
      </c>
      <c r="X6" s="10">
        <v>76.400000000000006</v>
      </c>
      <c r="Y6" s="10">
        <v>77.06</v>
      </c>
      <c r="Z6" s="10">
        <v>76.23</v>
      </c>
      <c r="AA6" s="10">
        <v>76.48</v>
      </c>
      <c r="AB6" s="95">
        <v>2193800</v>
      </c>
      <c r="AC6" s="10">
        <v>76.48</v>
      </c>
      <c r="AD6" s="2">
        <f t="shared" si="0"/>
        <v>0.82999999999999829</v>
      </c>
      <c r="AE6" s="138">
        <f t="shared" si="1"/>
        <v>1.2845980664812684E-2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L7" s="4"/>
      <c r="O7" s="11" t="s">
        <v>193</v>
      </c>
      <c r="Q7" s="2">
        <f>Q10+Q8</f>
        <v>-77</v>
      </c>
      <c r="R7" s="450"/>
      <c r="W7" s="133">
        <v>42538</v>
      </c>
      <c r="X7" s="10">
        <v>76.56</v>
      </c>
      <c r="Y7" s="10">
        <v>76.569999999999993</v>
      </c>
      <c r="Z7" s="10">
        <v>75.37</v>
      </c>
      <c r="AA7" s="10">
        <v>75.510000000000005</v>
      </c>
      <c r="AB7" s="95">
        <v>2897500</v>
      </c>
      <c r="AC7" s="10">
        <v>75.510000000000005</v>
      </c>
      <c r="AD7" s="2">
        <f t="shared" si="0"/>
        <v>1.1999999999999886</v>
      </c>
      <c r="AE7" s="138">
        <f t="shared" si="1"/>
        <v>-1.3457015939378092E-2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L8" s="4"/>
      <c r="O8" s="11" t="s">
        <v>198</v>
      </c>
      <c r="P8" s="34"/>
      <c r="Q8" s="2">
        <f>K18+M18-F18+Q2*Q4</f>
        <v>-77</v>
      </c>
      <c r="W8" s="133">
        <v>42537</v>
      </c>
      <c r="X8" s="10">
        <v>76.400000000000006</v>
      </c>
      <c r="Y8" s="10">
        <v>76.599999999999994</v>
      </c>
      <c r="Z8" s="10">
        <v>75.430000000000007</v>
      </c>
      <c r="AA8" s="10">
        <v>76.540000000000006</v>
      </c>
      <c r="AB8" s="95">
        <v>3228300</v>
      </c>
      <c r="AC8" s="10">
        <v>76.540000000000006</v>
      </c>
      <c r="AD8" s="2">
        <f t="shared" si="0"/>
        <v>1.1699999999999875</v>
      </c>
      <c r="AE8" s="138">
        <f t="shared" si="1"/>
        <v>-1.8257694314032236E-3</v>
      </c>
    </row>
    <row r="9" spans="1:31" x14ac:dyDescent="0.25">
      <c r="H9" s="72"/>
      <c r="O9" s="11" t="s">
        <v>262</v>
      </c>
      <c r="Q9" s="138">
        <f>IF(Q2=0, 0, Q8/Q6)</f>
        <v>-1.7016574585635359E-2</v>
      </c>
      <c r="W9" s="133">
        <v>42536</v>
      </c>
      <c r="X9" s="10">
        <v>78.02</v>
      </c>
      <c r="Y9" s="10">
        <v>78.08</v>
      </c>
      <c r="Z9" s="10">
        <v>76.61</v>
      </c>
      <c r="AA9" s="10">
        <v>76.680000000000007</v>
      </c>
      <c r="AB9" s="95">
        <v>3548700</v>
      </c>
      <c r="AC9" s="10">
        <v>76.680000000000007</v>
      </c>
      <c r="AD9" s="2">
        <f t="shared" si="0"/>
        <v>1.4699999999999989</v>
      </c>
      <c r="AE9" s="138">
        <f t="shared" si="1"/>
        <v>-1.6040035929680507E-2</v>
      </c>
    </row>
    <row r="10" spans="1:31" x14ac:dyDescent="0.25">
      <c r="H10" s="72"/>
      <c r="O10" s="11" t="s">
        <v>261</v>
      </c>
      <c r="P10" s="34"/>
      <c r="Q10" s="2">
        <v>0</v>
      </c>
      <c r="W10" s="133">
        <v>42535</v>
      </c>
      <c r="X10" s="10">
        <v>78.010000000000005</v>
      </c>
      <c r="Y10" s="10">
        <v>78.319999999999993</v>
      </c>
      <c r="Z10" s="10">
        <v>77.569999999999993</v>
      </c>
      <c r="AA10" s="10">
        <v>77.930000000000007</v>
      </c>
      <c r="AB10" s="95">
        <v>1707400</v>
      </c>
      <c r="AC10" s="10">
        <v>77.930000000000007</v>
      </c>
      <c r="AD10" s="2">
        <f t="shared" si="0"/>
        <v>0.75</v>
      </c>
      <c r="AE10" s="138">
        <f t="shared" si="1"/>
        <v>-3.4526854219948389E-3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2.3400000000000001E-2</v>
      </c>
      <c r="W11" s="133">
        <v>42534</v>
      </c>
      <c r="X11" s="10">
        <v>78.53</v>
      </c>
      <c r="Y11" s="10">
        <v>78.790000000000006</v>
      </c>
      <c r="Z11" s="10">
        <v>78.150000000000006</v>
      </c>
      <c r="AA11" s="10">
        <v>78.2</v>
      </c>
      <c r="AB11" s="95">
        <v>2042100</v>
      </c>
      <c r="AC11" s="10">
        <v>78.2</v>
      </c>
      <c r="AD11" s="2">
        <f t="shared" si="0"/>
        <v>0.64000000000000057</v>
      </c>
      <c r="AE11" s="138">
        <f t="shared" si="1"/>
        <v>-4.2022157137399097E-3</v>
      </c>
    </row>
    <row r="12" spans="1:31" x14ac:dyDescent="0.25">
      <c r="H12" s="72"/>
      <c r="W12" s="133">
        <v>42531</v>
      </c>
      <c r="X12" s="10">
        <v>79</v>
      </c>
      <c r="Y12" s="10">
        <v>79.06</v>
      </c>
      <c r="Z12" s="10">
        <v>78.05</v>
      </c>
      <c r="AA12" s="10">
        <v>78.53</v>
      </c>
      <c r="AB12" s="95">
        <v>2714500</v>
      </c>
      <c r="AC12" s="10">
        <v>78.53</v>
      </c>
      <c r="AD12" s="2">
        <f t="shared" si="0"/>
        <v>1.0100000000000051</v>
      </c>
      <c r="AE12" s="138">
        <f t="shared" si="1"/>
        <v>-9.5850674738302555E-3</v>
      </c>
    </row>
    <row r="13" spans="1:31" x14ac:dyDescent="0.25">
      <c r="H13" s="72"/>
      <c r="W13" s="133">
        <v>42530</v>
      </c>
      <c r="X13" s="10">
        <v>79.56</v>
      </c>
      <c r="Y13" s="10">
        <v>79.959999999999994</v>
      </c>
      <c r="Z13" s="10">
        <v>79.11</v>
      </c>
      <c r="AA13" s="10">
        <v>79.290000000000006</v>
      </c>
      <c r="AB13" s="95">
        <v>3082300</v>
      </c>
      <c r="AC13" s="10">
        <v>79.290000000000006</v>
      </c>
      <c r="AD13" s="2">
        <f t="shared" si="0"/>
        <v>0.84999999999999432</v>
      </c>
      <c r="AE13" s="138">
        <f t="shared" si="1"/>
        <v>-4.6447401456187754E-3</v>
      </c>
    </row>
    <row r="14" spans="1:31" x14ac:dyDescent="0.25">
      <c r="H14" s="72"/>
      <c r="W14" s="133">
        <v>42529</v>
      </c>
      <c r="X14" s="10">
        <v>79.849999999999994</v>
      </c>
      <c r="Y14" s="10">
        <v>80.13</v>
      </c>
      <c r="Z14" s="10">
        <v>79.5</v>
      </c>
      <c r="AA14" s="10">
        <v>79.66</v>
      </c>
      <c r="AB14" s="95">
        <v>3437900</v>
      </c>
      <c r="AC14" s="10">
        <v>79.66</v>
      </c>
      <c r="AD14" s="2">
        <f t="shared" si="0"/>
        <v>0.62999999999999545</v>
      </c>
      <c r="AE14" s="138">
        <f t="shared" si="1"/>
        <v>-4.250000000000087E-3</v>
      </c>
    </row>
    <row r="15" spans="1:31" x14ac:dyDescent="0.25">
      <c r="H15" s="72"/>
      <c r="W15" s="133">
        <v>42528</v>
      </c>
      <c r="X15" s="10">
        <v>80.099999999999994</v>
      </c>
      <c r="Y15" s="10">
        <v>80.41</v>
      </c>
      <c r="Z15" s="10">
        <v>79.72</v>
      </c>
      <c r="AA15" s="10">
        <v>80</v>
      </c>
      <c r="AB15" s="95">
        <v>2142200</v>
      </c>
      <c r="AC15" s="10">
        <v>80</v>
      </c>
      <c r="AD15" s="2">
        <f t="shared" si="0"/>
        <v>0.68999999999999773</v>
      </c>
      <c r="AE15" s="138">
        <f t="shared" si="1"/>
        <v>-5.2225814474011756E-3</v>
      </c>
    </row>
    <row r="16" spans="1:31" x14ac:dyDescent="0.25">
      <c r="H16" s="72"/>
      <c r="W16" s="133">
        <v>42527</v>
      </c>
      <c r="X16" s="10">
        <v>79.72</v>
      </c>
      <c r="Y16" s="10">
        <v>80.52</v>
      </c>
      <c r="Z16" s="10">
        <v>79.37</v>
      </c>
      <c r="AA16" s="10">
        <v>80.42</v>
      </c>
      <c r="AB16" s="95">
        <v>2021800</v>
      </c>
      <c r="AC16" s="10">
        <v>80.42</v>
      </c>
      <c r="AD16" s="2">
        <f t="shared" si="0"/>
        <v>1.1499999999999915</v>
      </c>
      <c r="AE16" s="138">
        <f t="shared" si="1"/>
        <v>7.8957262814889351E-3</v>
      </c>
    </row>
    <row r="17" spans="1:31" x14ac:dyDescent="0.25">
      <c r="W17" s="133">
        <v>42524</v>
      </c>
      <c r="X17" s="10">
        <v>79.72</v>
      </c>
      <c r="Y17" s="10">
        <v>79.989999999999995</v>
      </c>
      <c r="Z17" s="10">
        <v>79.209999999999994</v>
      </c>
      <c r="AA17" s="10">
        <v>79.790000000000006</v>
      </c>
      <c r="AB17" s="95">
        <v>1988000</v>
      </c>
      <c r="AC17" s="10">
        <v>79.790000000000006</v>
      </c>
      <c r="AD17" s="2">
        <f t="shared" si="0"/>
        <v>0.78000000000000114</v>
      </c>
      <c r="AE17" s="138">
        <f t="shared" si="1"/>
        <v>-1.2517211165351538E-3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78.7</v>
      </c>
      <c r="Y18" s="10">
        <v>79.89</v>
      </c>
      <c r="Z18" s="10">
        <v>78.61</v>
      </c>
      <c r="AA18" s="10">
        <v>79.89</v>
      </c>
      <c r="AB18" s="95">
        <v>2361100</v>
      </c>
      <c r="AC18" s="10">
        <v>79.89</v>
      </c>
      <c r="AD18" s="2">
        <f t="shared" si="0"/>
        <v>1.2800000000000011</v>
      </c>
      <c r="AE18" s="138">
        <f t="shared" si="1"/>
        <v>1.4862804878048808E-2</v>
      </c>
    </row>
    <row r="19" spans="1:31" x14ac:dyDescent="0.25">
      <c r="W19" s="133">
        <v>42522</v>
      </c>
      <c r="X19" s="10">
        <v>78.58</v>
      </c>
      <c r="Y19" s="10">
        <v>79.05</v>
      </c>
      <c r="Z19" s="10">
        <v>78.44</v>
      </c>
      <c r="AA19" s="10">
        <v>78.72</v>
      </c>
      <c r="AB19" s="95">
        <v>2595700</v>
      </c>
      <c r="AC19" s="10">
        <v>78.72</v>
      </c>
      <c r="AD19" s="2">
        <f t="shared" si="0"/>
        <v>0.60999999999999943</v>
      </c>
      <c r="AE19" s="138">
        <f t="shared" si="1"/>
        <v>-2.9132362254592481E-3</v>
      </c>
    </row>
    <row r="20" spans="1:31" x14ac:dyDescent="0.25">
      <c r="W20" s="133">
        <v>42521</v>
      </c>
      <c r="X20" s="10">
        <v>78.16</v>
      </c>
      <c r="Y20" s="10">
        <v>79.17</v>
      </c>
      <c r="Z20" s="10">
        <v>78.150000000000006</v>
      </c>
      <c r="AA20" s="10">
        <v>78.95</v>
      </c>
      <c r="AB20" s="95">
        <v>3613000</v>
      </c>
      <c r="AC20" s="10">
        <v>78.95</v>
      </c>
      <c r="AD20" s="2">
        <f t="shared" si="0"/>
        <v>1.019999999999996</v>
      </c>
      <c r="AE20" s="138">
        <f t="shared" si="1"/>
        <v>1.0236724248240625E-2</v>
      </c>
    </row>
    <row r="21" spans="1:31" x14ac:dyDescent="0.25">
      <c r="W21" s="133">
        <v>42517</v>
      </c>
      <c r="X21" s="10">
        <v>77.55</v>
      </c>
      <c r="Y21" s="10">
        <v>78.36</v>
      </c>
      <c r="Z21" s="10">
        <v>77.45</v>
      </c>
      <c r="AA21" s="10">
        <v>78.150000000000006</v>
      </c>
      <c r="AB21" s="95">
        <v>1857200</v>
      </c>
      <c r="AC21" s="10">
        <v>78.150000000000006</v>
      </c>
      <c r="AD21" s="2">
        <f t="shared" si="0"/>
        <v>0.90999999999999659</v>
      </c>
      <c r="AE21" s="138">
        <f t="shared" si="1"/>
        <v>1.1126924569802021E-2</v>
      </c>
    </row>
    <row r="22" spans="1:31" x14ac:dyDescent="0.25">
      <c r="W22" s="133">
        <v>42516</v>
      </c>
      <c r="X22" s="10">
        <v>76.650000000000006</v>
      </c>
      <c r="Y22" s="10">
        <v>77.459999999999994</v>
      </c>
      <c r="Z22" s="10">
        <v>76.400000000000006</v>
      </c>
      <c r="AA22" s="10">
        <v>77.290000000000006</v>
      </c>
      <c r="AB22" s="95">
        <v>2036500</v>
      </c>
      <c r="AC22" s="10">
        <v>77.290000000000006</v>
      </c>
      <c r="AD22" s="2">
        <f t="shared" si="0"/>
        <v>1.0599999999999881</v>
      </c>
      <c r="AE22" s="138">
        <f t="shared" si="1"/>
        <v>7.2983187801380911E-3</v>
      </c>
    </row>
    <row r="23" spans="1:31" x14ac:dyDescent="0.25">
      <c r="W23" s="133">
        <v>42515</v>
      </c>
      <c r="X23" s="10">
        <v>77.78</v>
      </c>
      <c r="Y23" s="10">
        <v>77.989999999999995</v>
      </c>
      <c r="Z23" s="10">
        <v>76.69</v>
      </c>
      <c r="AA23" s="10">
        <v>76.73</v>
      </c>
      <c r="AB23" s="95">
        <v>3011000</v>
      </c>
      <c r="AC23" s="10">
        <v>76.73</v>
      </c>
      <c r="AD23" s="2">
        <f t="shared" si="0"/>
        <v>1.2999999999999972</v>
      </c>
      <c r="AE23" s="138">
        <f t="shared" si="1"/>
        <v>-9.4242189517168562E-3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77.069999999999993</v>
      </c>
      <c r="Y24" s="10">
        <v>77.66</v>
      </c>
      <c r="Z24" s="10">
        <v>76.92</v>
      </c>
      <c r="AA24" s="10">
        <v>77.459999999999994</v>
      </c>
      <c r="AB24" s="95">
        <v>1674500</v>
      </c>
      <c r="AC24" s="10">
        <v>77.459999999999994</v>
      </c>
      <c r="AD24" s="2">
        <f t="shared" si="0"/>
        <v>0.73999999999999488</v>
      </c>
      <c r="AE24" s="138">
        <f t="shared" si="1"/>
        <v>9.3823299452697739E-3</v>
      </c>
    </row>
    <row r="25" spans="1:31" x14ac:dyDescent="0.25">
      <c r="B25" s="201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3">
        <f t="shared" ref="H25" si="4">(E25-D25)/D25</f>
        <v>0</v>
      </c>
      <c r="I25" s="40"/>
      <c r="W25" s="133">
        <v>42513</v>
      </c>
      <c r="X25" s="10">
        <v>77.27</v>
      </c>
      <c r="Y25" s="10">
        <v>77.62</v>
      </c>
      <c r="Z25" s="10">
        <v>76.73</v>
      </c>
      <c r="AA25" s="10">
        <v>76.739999999999995</v>
      </c>
      <c r="AB25" s="95">
        <v>2032500</v>
      </c>
      <c r="AC25" s="10">
        <v>76.739999999999995</v>
      </c>
      <c r="AD25" s="2">
        <f t="shared" si="0"/>
        <v>0.89000000000000057</v>
      </c>
      <c r="AE25" s="138">
        <f t="shared" si="1"/>
        <v>-8.6552125048443562E-3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42510</v>
      </c>
      <c r="X26" s="10">
        <v>77.819999999999993</v>
      </c>
      <c r="Y26" s="10">
        <v>77.87</v>
      </c>
      <c r="Z26" s="10">
        <v>77.069999999999993</v>
      </c>
      <c r="AA26" s="10">
        <v>77.41</v>
      </c>
      <c r="AB26" s="95">
        <v>2707500</v>
      </c>
      <c r="AC26" s="10">
        <v>77.41</v>
      </c>
      <c r="AD26" s="2">
        <f t="shared" si="0"/>
        <v>0.80000000000001137</v>
      </c>
      <c r="AE26" s="138">
        <f t="shared" si="1"/>
        <v>1.0345273503167274E-3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33">
        <v>42509</v>
      </c>
      <c r="X27" s="10">
        <v>77.19</v>
      </c>
      <c r="Y27" s="10">
        <v>78.2</v>
      </c>
      <c r="Z27" s="10">
        <v>76.709999999999994</v>
      </c>
      <c r="AA27" s="10">
        <v>77.33</v>
      </c>
      <c r="AB27" s="95">
        <v>1692500</v>
      </c>
      <c r="AC27" s="10">
        <v>77.33</v>
      </c>
      <c r="AD27" s="2">
        <f t="shared" si="0"/>
        <v>1.4900000000000091</v>
      </c>
      <c r="AE27" s="138">
        <f t="shared" si="1"/>
        <v>-6.4242579982012327E-3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42508</v>
      </c>
      <c r="X28" s="10">
        <v>77.08</v>
      </c>
      <c r="Y28" s="10">
        <v>78.239999999999995</v>
      </c>
      <c r="Z28" s="10">
        <v>76.739999999999995</v>
      </c>
      <c r="AA28" s="10">
        <v>77.83</v>
      </c>
      <c r="AB28" s="95">
        <v>2440300</v>
      </c>
      <c r="AC28" s="10">
        <v>77.83</v>
      </c>
      <c r="AD28" s="2">
        <f t="shared" si="0"/>
        <v>1.5</v>
      </c>
      <c r="AE28" s="138">
        <f t="shared" si="1"/>
        <v>9.4682230869000961E-3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42507</v>
      </c>
      <c r="X29" s="10">
        <v>77.39</v>
      </c>
      <c r="Y29" s="10">
        <v>77.69</v>
      </c>
      <c r="Z29" s="10">
        <v>76.69</v>
      </c>
      <c r="AA29" s="10">
        <v>77.099999999999994</v>
      </c>
      <c r="AB29" s="95">
        <v>2864400</v>
      </c>
      <c r="AC29" s="10">
        <v>77.099999999999994</v>
      </c>
      <c r="AD29" s="2">
        <f t="shared" si="0"/>
        <v>1</v>
      </c>
      <c r="AE29" s="138">
        <f t="shared" si="1"/>
        <v>-3.7472541672051163E-3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42506</v>
      </c>
      <c r="X30" s="10">
        <v>76.34</v>
      </c>
      <c r="Y30" s="10">
        <v>77.459999999999994</v>
      </c>
      <c r="Z30" s="10">
        <v>76.22</v>
      </c>
      <c r="AA30" s="10">
        <v>77.39</v>
      </c>
      <c r="AB30" s="95">
        <v>1704100</v>
      </c>
      <c r="AC30" s="10">
        <v>77.39</v>
      </c>
      <c r="AD30" s="2">
        <f t="shared" si="0"/>
        <v>1.2399999999999949</v>
      </c>
      <c r="AE30" s="138">
        <f t="shared" si="1"/>
        <v>1.4950819672131077E-2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42503</v>
      </c>
      <c r="X31" s="10">
        <v>77.040000000000006</v>
      </c>
      <c r="Y31" s="10">
        <v>77.31</v>
      </c>
      <c r="Z31" s="10">
        <v>76.180000000000007</v>
      </c>
      <c r="AA31" s="10">
        <v>76.25</v>
      </c>
      <c r="AB31" s="95">
        <v>2173700</v>
      </c>
      <c r="AC31" s="10">
        <v>76.25</v>
      </c>
      <c r="AD31" s="2">
        <f t="shared" si="0"/>
        <v>1.1299999999999955</v>
      </c>
      <c r="AE31" s="138">
        <f t="shared" si="1"/>
        <v>-9.7402597402597157E-3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42502</v>
      </c>
      <c r="X32" s="10">
        <v>77.31</v>
      </c>
      <c r="Y32" s="10">
        <v>77.459999999999994</v>
      </c>
      <c r="Z32" s="10">
        <v>76.61</v>
      </c>
      <c r="AA32" s="10">
        <v>77</v>
      </c>
      <c r="AB32" s="95">
        <v>2850200</v>
      </c>
      <c r="AC32" s="10">
        <v>77</v>
      </c>
      <c r="AD32" s="2">
        <f t="shared" si="0"/>
        <v>0.84999999999999432</v>
      </c>
      <c r="AE32" s="138">
        <f t="shared" si="1"/>
        <v>5.197505197505059E-4</v>
      </c>
    </row>
    <row r="33" spans="15:31" x14ac:dyDescent="0.25">
      <c r="W33" s="133">
        <v>42501</v>
      </c>
      <c r="X33" s="10">
        <v>78.599999999999994</v>
      </c>
      <c r="Y33" s="10">
        <v>78.78</v>
      </c>
      <c r="Z33" s="10">
        <v>76.92</v>
      </c>
      <c r="AA33" s="10">
        <v>76.959999999999994</v>
      </c>
      <c r="AB33" s="95">
        <v>3106200</v>
      </c>
      <c r="AC33" s="10">
        <v>76.959999999999994</v>
      </c>
      <c r="AD33" s="2">
        <f t="shared" si="0"/>
        <v>1.8599999999999994</v>
      </c>
      <c r="AE33" s="138">
        <f t="shared" si="1"/>
        <v>-1.9243022811265553E-2</v>
      </c>
    </row>
    <row r="34" spans="15:31" x14ac:dyDescent="0.25">
      <c r="W34" s="133">
        <v>42500</v>
      </c>
      <c r="X34" s="10">
        <v>78.67</v>
      </c>
      <c r="Y34" s="10">
        <v>79.239999999999995</v>
      </c>
      <c r="Z34" s="10">
        <v>78.28</v>
      </c>
      <c r="AA34" s="10">
        <v>78.47</v>
      </c>
      <c r="AB34" s="95">
        <v>2568000</v>
      </c>
      <c r="AC34" s="10">
        <v>78.47</v>
      </c>
      <c r="AD34" s="2">
        <f t="shared" si="0"/>
        <v>0.95999999999999375</v>
      </c>
      <c r="AE34" s="138">
        <f t="shared" si="1"/>
        <v>0</v>
      </c>
    </row>
    <row r="35" spans="15:31" x14ac:dyDescent="0.25">
      <c r="W35" s="133">
        <v>42499</v>
      </c>
      <c r="X35" s="10">
        <v>77.05</v>
      </c>
      <c r="Y35" s="10">
        <v>78.73</v>
      </c>
      <c r="Z35" s="10">
        <v>76.91</v>
      </c>
      <c r="AA35" s="10">
        <v>78.47</v>
      </c>
      <c r="AB35" s="95">
        <v>2785000</v>
      </c>
      <c r="AC35" s="10">
        <v>78.47</v>
      </c>
      <c r="AD35" s="2">
        <f t="shared" si="0"/>
        <v>1.8200000000000074</v>
      </c>
      <c r="AE35" s="138">
        <f t="shared" si="1"/>
        <v>2.1080026024723475E-2</v>
      </c>
    </row>
    <row r="36" spans="15:31" x14ac:dyDescent="0.25">
      <c r="W36" s="133">
        <v>42496</v>
      </c>
      <c r="X36" s="10">
        <v>78.55</v>
      </c>
      <c r="Y36" s="10">
        <v>78.819999999999993</v>
      </c>
      <c r="Z36" s="10">
        <v>76.599999999999994</v>
      </c>
      <c r="AA36" s="10">
        <v>76.849999999999994</v>
      </c>
      <c r="AB36" s="95">
        <v>3745600</v>
      </c>
      <c r="AC36" s="10">
        <v>76.849999999999994</v>
      </c>
      <c r="AD36" s="2">
        <f t="shared" si="0"/>
        <v>2.2199999999999989</v>
      </c>
      <c r="AE36" s="138">
        <f t="shared" si="1"/>
        <v>-2.1642266072565253E-2</v>
      </c>
    </row>
    <row r="37" spans="15:31" x14ac:dyDescent="0.25">
      <c r="W37" s="133">
        <v>42495</v>
      </c>
      <c r="X37" s="10">
        <v>76.5</v>
      </c>
      <c r="Y37" s="10">
        <v>79.069999999999993</v>
      </c>
      <c r="Z37" s="10">
        <v>75.5</v>
      </c>
      <c r="AA37" s="10">
        <v>78.55</v>
      </c>
      <c r="AB37" s="95">
        <v>5766300</v>
      </c>
      <c r="AC37" s="10">
        <v>78.55</v>
      </c>
      <c r="AD37" s="2">
        <f t="shared" si="0"/>
        <v>3.5699999999999932</v>
      </c>
      <c r="AE37" s="138">
        <f t="shared" si="1"/>
        <v>1.3417623532447243E-2</v>
      </c>
    </row>
    <row r="38" spans="15:31" x14ac:dyDescent="0.25">
      <c r="W38" s="133">
        <v>42494</v>
      </c>
      <c r="X38" s="10">
        <v>79.09</v>
      </c>
      <c r="Y38" s="10">
        <v>79.430000000000007</v>
      </c>
      <c r="Z38" s="10">
        <v>77.36</v>
      </c>
      <c r="AA38" s="10">
        <v>77.510000000000005</v>
      </c>
      <c r="AB38" s="95">
        <v>3899400</v>
      </c>
      <c r="AC38" s="10">
        <v>77.510000000000005</v>
      </c>
      <c r="AD38" s="2">
        <f t="shared" si="0"/>
        <v>2.0700000000000074</v>
      </c>
      <c r="AE38" s="138">
        <f t="shared" si="1"/>
        <v>-2.1832407874810555E-2</v>
      </c>
    </row>
    <row r="39" spans="15:31" x14ac:dyDescent="0.25">
      <c r="W39" s="133">
        <v>42493</v>
      </c>
      <c r="X39" s="10">
        <v>79.150000000000006</v>
      </c>
      <c r="Y39" s="10">
        <v>79.84</v>
      </c>
      <c r="Z39" s="10">
        <v>78.489999999999995</v>
      </c>
      <c r="AA39" s="10">
        <v>79.239999999999995</v>
      </c>
      <c r="AB39" s="95">
        <v>2777200</v>
      </c>
      <c r="AC39" s="10">
        <v>79.239999999999995</v>
      </c>
      <c r="AD39" s="2">
        <f t="shared" si="0"/>
        <v>1.3500000000000085</v>
      </c>
      <c r="AE39" s="138">
        <f t="shared" si="1"/>
        <v>-3.2704402515724151E-3</v>
      </c>
    </row>
    <row r="40" spans="15:31" ht="20.25" thickBot="1" x14ac:dyDescent="0.35">
      <c r="O40" s="477" t="s">
        <v>78</v>
      </c>
      <c r="P40" s="477"/>
      <c r="W40" s="133">
        <v>42492</v>
      </c>
      <c r="X40" s="10">
        <v>77.5</v>
      </c>
      <c r="Y40" s="10">
        <v>79.599999999999994</v>
      </c>
      <c r="Z40" s="10">
        <v>77.14</v>
      </c>
      <c r="AA40" s="10">
        <v>79.5</v>
      </c>
      <c r="AB40" s="95">
        <v>3795100</v>
      </c>
      <c r="AC40" s="10">
        <v>79.5</v>
      </c>
      <c r="AD40" s="2">
        <f t="shared" si="0"/>
        <v>2.4599999999999937</v>
      </c>
      <c r="AE40" s="138">
        <f t="shared" si="1"/>
        <v>1.3255161865919129E-2</v>
      </c>
    </row>
    <row r="41" spans="15:31" ht="15.75" thickTop="1" x14ac:dyDescent="0.25">
      <c r="O41" s="83">
        <v>1.1000000000000001</v>
      </c>
      <c r="P41" s="83">
        <f>O41*$Q$4</f>
        <v>48.927999999999997</v>
      </c>
      <c r="Q41" s="2"/>
      <c r="W41" s="133">
        <v>42489</v>
      </c>
      <c r="X41" s="10">
        <v>78.02</v>
      </c>
      <c r="Y41" s="10">
        <v>80.02</v>
      </c>
      <c r="Z41" s="10">
        <v>76.540000000000006</v>
      </c>
      <c r="AA41" s="10">
        <v>78.459999999999994</v>
      </c>
      <c r="AB41" s="95">
        <v>6334900</v>
      </c>
      <c r="AC41" s="10">
        <v>78.459999999999994</v>
      </c>
      <c r="AD41" s="2">
        <f t="shared" si="0"/>
        <v>3.4799999999999898</v>
      </c>
      <c r="AE41" s="138">
        <f t="shared" si="1"/>
        <v>-6.368615462999383E-4</v>
      </c>
    </row>
    <row r="42" spans="15:31" ht="20.25" thickBot="1" x14ac:dyDescent="0.35">
      <c r="O42" s="83">
        <v>1.0900000000000001</v>
      </c>
      <c r="P42" s="83">
        <f t="shared" ref="P42:P61" si="5">O42*$Q$4</f>
        <v>48.483200000000004</v>
      </c>
      <c r="Q42" s="2"/>
      <c r="T42" s="91" t="s">
        <v>113</v>
      </c>
      <c r="W42" s="133">
        <v>42488</v>
      </c>
      <c r="X42" s="10">
        <v>82.82</v>
      </c>
      <c r="Y42" s="10">
        <v>83.91</v>
      </c>
      <c r="Z42" s="10">
        <v>78.13</v>
      </c>
      <c r="AA42" s="10">
        <v>78.510000000000005</v>
      </c>
      <c r="AB42" s="95">
        <v>7081400</v>
      </c>
      <c r="AC42" s="10">
        <v>78.510000000000005</v>
      </c>
      <c r="AD42" s="2">
        <f t="shared" si="0"/>
        <v>5.7800000000000011</v>
      </c>
      <c r="AE42" s="138">
        <f t="shared" si="1"/>
        <v>-9.2789461520684124E-2</v>
      </c>
    </row>
    <row r="43" spans="15:31" ht="15.75" thickTop="1" x14ac:dyDescent="0.25">
      <c r="O43" s="83">
        <v>1.08</v>
      </c>
      <c r="P43" s="83">
        <f t="shared" si="5"/>
        <v>48.038400000000003</v>
      </c>
      <c r="Q43" s="2"/>
      <c r="T43" s="128" t="s">
        <v>98</v>
      </c>
      <c r="U43" s="98">
        <v>78.12</v>
      </c>
      <c r="W43" s="133">
        <v>42487</v>
      </c>
      <c r="X43" s="10">
        <v>86.89</v>
      </c>
      <c r="Y43" s="10">
        <v>87.16</v>
      </c>
      <c r="Z43" s="10">
        <v>86.37</v>
      </c>
      <c r="AA43" s="10">
        <v>86.54</v>
      </c>
      <c r="AB43" s="95">
        <v>1907200</v>
      </c>
      <c r="AC43" s="10">
        <v>86.54</v>
      </c>
      <c r="AD43" s="2">
        <f t="shared" si="0"/>
        <v>0.78999999999999204</v>
      </c>
      <c r="AE43" s="138">
        <f t="shared" si="1"/>
        <v>-4.6200046200040035E-4</v>
      </c>
    </row>
    <row r="44" spans="15:31" x14ac:dyDescent="0.25">
      <c r="O44" s="83">
        <v>1.07</v>
      </c>
      <c r="P44" s="83">
        <f t="shared" si="5"/>
        <v>47.593600000000002</v>
      </c>
      <c r="Q44" s="2"/>
      <c r="T44" s="93" t="s">
        <v>99</v>
      </c>
      <c r="U44" s="88">
        <v>75.64</v>
      </c>
      <c r="W44" s="133">
        <v>42486</v>
      </c>
      <c r="X44" s="10">
        <v>86.49</v>
      </c>
      <c r="Y44" s="10">
        <v>86.91</v>
      </c>
      <c r="Z44" s="10">
        <v>86.28</v>
      </c>
      <c r="AA44" s="10">
        <v>86.58</v>
      </c>
      <c r="AB44" s="95">
        <v>1135200</v>
      </c>
      <c r="AC44" s="10">
        <v>86.58</v>
      </c>
      <c r="AD44" s="2">
        <f t="shared" si="0"/>
        <v>0.62999999999999545</v>
      </c>
      <c r="AE44" s="138">
        <f t="shared" si="1"/>
        <v>2.6635784597568435E-3</v>
      </c>
    </row>
    <row r="45" spans="15:31" x14ac:dyDescent="0.25">
      <c r="O45" s="83">
        <v>1.06</v>
      </c>
      <c r="P45" s="83">
        <f t="shared" si="5"/>
        <v>47.148800000000001</v>
      </c>
      <c r="Q45" s="2"/>
      <c r="T45" s="93" t="s">
        <v>100</v>
      </c>
      <c r="U45" s="88" t="s">
        <v>487</v>
      </c>
      <c r="W45" s="133">
        <v>42485</v>
      </c>
      <c r="X45" s="10">
        <v>86.56</v>
      </c>
      <c r="Y45" s="10">
        <v>86.91</v>
      </c>
      <c r="Z45" s="10">
        <v>85.72</v>
      </c>
      <c r="AA45" s="10">
        <v>86.35</v>
      </c>
      <c r="AB45" s="95">
        <v>1157200</v>
      </c>
      <c r="AC45" s="10">
        <v>86.35</v>
      </c>
      <c r="AD45" s="2">
        <f t="shared" si="0"/>
        <v>1.1899999999999977</v>
      </c>
      <c r="AE45" s="138">
        <f t="shared" si="1"/>
        <v>-6.4434472442757018E-3</v>
      </c>
    </row>
    <row r="46" spans="15:31" x14ac:dyDescent="0.25">
      <c r="O46" s="83">
        <v>1.05</v>
      </c>
      <c r="P46" s="83">
        <f t="shared" si="5"/>
        <v>46.704000000000001</v>
      </c>
      <c r="Q46" s="2"/>
      <c r="T46" s="93" t="s">
        <v>101</v>
      </c>
      <c r="U46" s="88" t="s">
        <v>488</v>
      </c>
      <c r="W46" s="133">
        <v>42482</v>
      </c>
      <c r="X46" s="10">
        <v>86.9</v>
      </c>
      <c r="Y46" s="10">
        <v>87.33</v>
      </c>
      <c r="Z46" s="10">
        <v>86.1</v>
      </c>
      <c r="AA46" s="10">
        <v>86.91</v>
      </c>
      <c r="AB46" s="95">
        <v>1371900</v>
      </c>
      <c r="AC46" s="10">
        <v>86.91</v>
      </c>
      <c r="AD46" s="2">
        <f t="shared" si="0"/>
        <v>1.230000000000004</v>
      </c>
      <c r="AE46" s="138">
        <f t="shared" si="1"/>
        <v>1.0366275051831852E-3</v>
      </c>
    </row>
    <row r="47" spans="15:31" x14ac:dyDescent="0.25">
      <c r="O47" s="83">
        <v>1.04</v>
      </c>
      <c r="P47" s="83">
        <f t="shared" si="5"/>
        <v>46.2592</v>
      </c>
      <c r="Q47" s="2"/>
      <c r="T47" s="93" t="s">
        <v>102</v>
      </c>
      <c r="U47" s="88">
        <v>91.38</v>
      </c>
      <c r="W47" s="133">
        <v>42481</v>
      </c>
      <c r="X47" s="10">
        <v>87.11</v>
      </c>
      <c r="Y47" s="10">
        <v>87.85</v>
      </c>
      <c r="Z47" s="10">
        <v>86.5</v>
      </c>
      <c r="AA47" s="10">
        <v>86.82</v>
      </c>
      <c r="AB47" s="95">
        <v>1990800</v>
      </c>
      <c r="AC47" s="10">
        <v>86.82</v>
      </c>
      <c r="AD47" s="2">
        <f t="shared" si="0"/>
        <v>1.3499999999999943</v>
      </c>
      <c r="AE47" s="138">
        <f t="shared" si="1"/>
        <v>-4.3577981651377051E-3</v>
      </c>
    </row>
    <row r="48" spans="15:31" x14ac:dyDescent="0.25">
      <c r="O48" s="83">
        <v>1.03</v>
      </c>
      <c r="P48" s="83">
        <f t="shared" si="5"/>
        <v>45.814399999999999</v>
      </c>
      <c r="Q48" s="2"/>
      <c r="T48" s="93" t="s">
        <v>103</v>
      </c>
      <c r="U48" s="88">
        <v>0.78440900000000002</v>
      </c>
      <c r="W48" s="133">
        <v>42480</v>
      </c>
      <c r="X48" s="10">
        <v>85.45</v>
      </c>
      <c r="Y48" s="10">
        <v>87.76</v>
      </c>
      <c r="Z48" s="10">
        <v>85.45</v>
      </c>
      <c r="AA48" s="10">
        <v>87.2</v>
      </c>
      <c r="AB48" s="95">
        <v>2165000</v>
      </c>
      <c r="AC48" s="10">
        <v>87.2</v>
      </c>
      <c r="AD48" s="2">
        <f t="shared" si="0"/>
        <v>2.3100000000000023</v>
      </c>
      <c r="AE48" s="138">
        <f t="shared" si="1"/>
        <v>1.88106087159714E-2</v>
      </c>
    </row>
    <row r="49" spans="15:31" x14ac:dyDescent="0.25">
      <c r="O49" s="83">
        <v>1.02</v>
      </c>
      <c r="P49" s="83">
        <f t="shared" si="5"/>
        <v>45.369599999999998</v>
      </c>
      <c r="Q49" s="2"/>
      <c r="T49" s="93" t="s">
        <v>104</v>
      </c>
      <c r="U49" s="88" t="s">
        <v>342</v>
      </c>
      <c r="W49" s="133">
        <v>42479</v>
      </c>
      <c r="X49" s="10">
        <v>85.21</v>
      </c>
      <c r="Y49" s="10">
        <v>86.17</v>
      </c>
      <c r="Z49" s="10">
        <v>85.02</v>
      </c>
      <c r="AA49" s="10">
        <v>85.59</v>
      </c>
      <c r="AB49" s="95">
        <v>1495600</v>
      </c>
      <c r="AC49" s="10">
        <v>85.59</v>
      </c>
      <c r="AD49" s="2">
        <f t="shared" si="0"/>
        <v>1.1500000000000057</v>
      </c>
      <c r="AE49" s="138">
        <f t="shared" si="1"/>
        <v>1.2061014544164639E-2</v>
      </c>
    </row>
    <row r="50" spans="15:31" x14ac:dyDescent="0.25">
      <c r="O50" s="83">
        <v>1.01</v>
      </c>
      <c r="P50" s="83">
        <f t="shared" si="5"/>
        <v>44.924799999999998</v>
      </c>
      <c r="Q50" s="2"/>
      <c r="T50" s="93"/>
      <c r="U50" s="88"/>
      <c r="W50" s="133">
        <v>42478</v>
      </c>
      <c r="X50" s="10">
        <v>83.79</v>
      </c>
      <c r="Y50" s="10">
        <v>84.64</v>
      </c>
      <c r="Z50" s="10">
        <v>83.58</v>
      </c>
      <c r="AA50" s="10">
        <v>84.57</v>
      </c>
      <c r="AB50" s="95">
        <v>946600</v>
      </c>
      <c r="AC50" s="10">
        <v>84.57</v>
      </c>
      <c r="AD50" s="2">
        <f t="shared" si="0"/>
        <v>1.0600000000000023</v>
      </c>
      <c r="AE50" s="138">
        <f t="shared" si="1"/>
        <v>3.7982195845696065E-3</v>
      </c>
    </row>
    <row r="51" spans="15:31" x14ac:dyDescent="0.25">
      <c r="O51" s="83">
        <v>1</v>
      </c>
      <c r="P51" s="83">
        <f t="shared" si="5"/>
        <v>44.48</v>
      </c>
      <c r="Q51" s="2"/>
      <c r="T51" s="93" t="s">
        <v>105</v>
      </c>
      <c r="U51" s="88" t="s">
        <v>489</v>
      </c>
      <c r="W51" s="133">
        <v>42475</v>
      </c>
      <c r="X51" s="10">
        <v>83.72</v>
      </c>
      <c r="Y51" s="10">
        <v>84.34</v>
      </c>
      <c r="Z51" s="10">
        <v>83.45</v>
      </c>
      <c r="AA51" s="10">
        <v>84.25</v>
      </c>
      <c r="AB51" s="95">
        <v>1216600</v>
      </c>
      <c r="AC51" s="10">
        <v>84.25</v>
      </c>
      <c r="AD51" s="2">
        <f t="shared" si="0"/>
        <v>0.89000000000000057</v>
      </c>
      <c r="AE51" s="138">
        <f t="shared" si="1"/>
        <v>4.0519604337980741E-3</v>
      </c>
    </row>
    <row r="52" spans="15:31" x14ac:dyDescent="0.25">
      <c r="O52" s="83">
        <v>0.99</v>
      </c>
      <c r="P52" s="83">
        <f t="shared" si="5"/>
        <v>44.035199999999996</v>
      </c>
      <c r="Q52" s="2"/>
      <c r="T52" s="93" t="s">
        <v>106</v>
      </c>
      <c r="U52" s="88" t="s">
        <v>233</v>
      </c>
      <c r="W52" s="133">
        <v>42474</v>
      </c>
      <c r="X52" s="10">
        <v>83.87</v>
      </c>
      <c r="Y52" s="10">
        <v>84.38</v>
      </c>
      <c r="Z52" s="10">
        <v>83.44</v>
      </c>
      <c r="AA52" s="10">
        <v>83.91</v>
      </c>
      <c r="AB52" s="95">
        <v>1181000</v>
      </c>
      <c r="AC52" s="10">
        <v>83.91</v>
      </c>
      <c r="AD52" s="2">
        <f t="shared" si="0"/>
        <v>0.93999999999999773</v>
      </c>
      <c r="AE52" s="138">
        <f t="shared" si="1"/>
        <v>4.7692857994507953E-4</v>
      </c>
    </row>
    <row r="53" spans="15:31" x14ac:dyDescent="0.25">
      <c r="O53" s="83">
        <v>0.98</v>
      </c>
      <c r="P53" s="83">
        <f t="shared" si="5"/>
        <v>43.590399999999995</v>
      </c>
      <c r="Q53" s="2"/>
      <c r="T53" s="93" t="s">
        <v>107</v>
      </c>
      <c r="U53" s="90">
        <v>3282019</v>
      </c>
      <c r="W53" s="133">
        <v>42473</v>
      </c>
      <c r="X53" s="10">
        <v>83.04</v>
      </c>
      <c r="Y53" s="10">
        <v>83.92</v>
      </c>
      <c r="Z53" s="10">
        <v>82.67</v>
      </c>
      <c r="AA53" s="10">
        <v>83.87</v>
      </c>
      <c r="AB53" s="95">
        <v>1238800</v>
      </c>
      <c r="AC53" s="10">
        <v>83.87</v>
      </c>
      <c r="AD53" s="2">
        <f t="shared" si="0"/>
        <v>1.25</v>
      </c>
      <c r="AE53" s="138">
        <f t="shared" si="1"/>
        <v>1.5867248062015449E-2</v>
      </c>
    </row>
    <row r="54" spans="15:31" x14ac:dyDescent="0.25">
      <c r="O54" s="83">
        <v>0.97</v>
      </c>
      <c r="P54" s="83">
        <f t="shared" si="5"/>
        <v>43.145599999999995</v>
      </c>
      <c r="T54" s="93" t="s">
        <v>110</v>
      </c>
      <c r="U54" s="90">
        <v>2388620</v>
      </c>
      <c r="W54" s="133">
        <v>42472</v>
      </c>
      <c r="X54" s="10">
        <v>82.33</v>
      </c>
      <c r="Y54" s="10">
        <v>82.86</v>
      </c>
      <c r="Z54" s="10">
        <v>81.92</v>
      </c>
      <c r="AA54" s="10">
        <v>82.56</v>
      </c>
      <c r="AB54" s="95">
        <v>1405000</v>
      </c>
      <c r="AC54" s="10">
        <v>82.56</v>
      </c>
      <c r="AD54" s="2">
        <f t="shared" si="0"/>
        <v>0.93999999999999773</v>
      </c>
      <c r="AE54" s="138">
        <f t="shared" si="1"/>
        <v>4.3795620437956373E-3</v>
      </c>
    </row>
    <row r="55" spans="15:31" x14ac:dyDescent="0.25">
      <c r="O55" s="83">
        <v>0.96</v>
      </c>
      <c r="P55" s="83">
        <f t="shared" si="5"/>
        <v>42.700799999999994</v>
      </c>
      <c r="T55" s="93" t="s">
        <v>108</v>
      </c>
      <c r="U55" s="88" t="s">
        <v>490</v>
      </c>
      <c r="W55" s="133">
        <v>42471</v>
      </c>
      <c r="X55" s="10">
        <v>83.11</v>
      </c>
      <c r="Y55" s="10">
        <v>83.27</v>
      </c>
      <c r="Z55" s="10">
        <v>82.01</v>
      </c>
      <c r="AA55" s="10">
        <v>82.2</v>
      </c>
      <c r="AB55" s="95">
        <v>1185800</v>
      </c>
      <c r="AC55" s="10">
        <v>82.2</v>
      </c>
      <c r="AD55" s="2">
        <f t="shared" si="0"/>
        <v>1.2599999999999909</v>
      </c>
      <c r="AE55" s="138">
        <f t="shared" si="1"/>
        <v>-9.6385542168674343E-3</v>
      </c>
    </row>
    <row r="56" spans="15:31" x14ac:dyDescent="0.25">
      <c r="O56" s="83">
        <v>0.95</v>
      </c>
      <c r="P56" s="83">
        <f t="shared" si="5"/>
        <v>42.255999999999993</v>
      </c>
      <c r="T56" s="93" t="s">
        <v>111</v>
      </c>
      <c r="U56" s="88">
        <v>18.010000000000002</v>
      </c>
      <c r="W56" s="133">
        <v>42468</v>
      </c>
      <c r="X56" s="10">
        <v>84.11</v>
      </c>
      <c r="Y56" s="10">
        <v>84.63</v>
      </c>
      <c r="Z56" s="10">
        <v>82.64</v>
      </c>
      <c r="AA56" s="10">
        <v>83</v>
      </c>
      <c r="AB56" s="95">
        <v>1408100</v>
      </c>
      <c r="AC56" s="10">
        <v>83</v>
      </c>
      <c r="AD56" s="2">
        <f t="shared" si="0"/>
        <v>1.9899999999999949</v>
      </c>
      <c r="AE56" s="138">
        <f t="shared" si="1"/>
        <v>-9.0735434574976681E-3</v>
      </c>
    </row>
    <row r="57" spans="15:31" x14ac:dyDescent="0.25">
      <c r="O57" s="83">
        <v>0.94</v>
      </c>
      <c r="P57" s="83">
        <f t="shared" si="5"/>
        <v>41.811199999999992</v>
      </c>
      <c r="T57" s="93" t="s">
        <v>112</v>
      </c>
      <c r="U57" s="88">
        <v>4.18</v>
      </c>
      <c r="W57" s="133">
        <v>42467</v>
      </c>
      <c r="X57" s="10">
        <v>83.66</v>
      </c>
      <c r="Y57" s="10">
        <v>84.71</v>
      </c>
      <c r="Z57" s="10">
        <v>83.34</v>
      </c>
      <c r="AA57" s="10">
        <v>83.76</v>
      </c>
      <c r="AB57" s="95">
        <v>1858900</v>
      </c>
      <c r="AC57" s="10">
        <v>83.76</v>
      </c>
      <c r="AD57" s="2">
        <f t="shared" si="0"/>
        <v>1.3699999999999903</v>
      </c>
      <c r="AE57" s="138">
        <f t="shared" si="1"/>
        <v>-3.5688793718772205E-3</v>
      </c>
    </row>
    <row r="58" spans="15:31" x14ac:dyDescent="0.25">
      <c r="O58" s="83">
        <v>0.93</v>
      </c>
      <c r="P58" s="83">
        <f t="shared" si="5"/>
        <v>41.366399999999999</v>
      </c>
      <c r="T58" s="93" t="s">
        <v>109</v>
      </c>
      <c r="U58" s="88" t="s">
        <v>343</v>
      </c>
      <c r="W58" s="133">
        <v>42466</v>
      </c>
      <c r="X58" s="10">
        <v>81.62</v>
      </c>
      <c r="Y58" s="10">
        <v>84.12</v>
      </c>
      <c r="Z58" s="10">
        <v>81.62</v>
      </c>
      <c r="AA58" s="10">
        <v>84.06</v>
      </c>
      <c r="AB58" s="95">
        <v>2460000</v>
      </c>
      <c r="AC58" s="10">
        <v>84.06</v>
      </c>
      <c r="AD58" s="2">
        <f t="shared" si="0"/>
        <v>2.5</v>
      </c>
      <c r="AE58" s="138">
        <f t="shared" si="1"/>
        <v>3.3821178206862701E-2</v>
      </c>
    </row>
    <row r="59" spans="15:31" x14ac:dyDescent="0.25">
      <c r="O59" s="83">
        <v>0.92</v>
      </c>
      <c r="P59" s="83">
        <f t="shared" si="5"/>
        <v>40.921599999999998</v>
      </c>
      <c r="W59" s="133">
        <v>42465</v>
      </c>
      <c r="X59" s="10">
        <v>82.54</v>
      </c>
      <c r="Y59" s="10">
        <v>82.86</v>
      </c>
      <c r="Z59" s="10">
        <v>81.19</v>
      </c>
      <c r="AA59" s="10">
        <v>81.31</v>
      </c>
      <c r="AB59" s="95">
        <v>1883300</v>
      </c>
      <c r="AC59" s="10">
        <v>81.31</v>
      </c>
      <c r="AD59" s="2">
        <f t="shared" si="0"/>
        <v>1.6700000000000017</v>
      </c>
      <c r="AE59" s="138">
        <f t="shared" si="1"/>
        <v>-2.1893419944664871E-2</v>
      </c>
    </row>
    <row r="60" spans="15:31" x14ac:dyDescent="0.25">
      <c r="O60" s="83">
        <v>0.91</v>
      </c>
      <c r="P60" s="83">
        <f t="shared" si="5"/>
        <v>40.476799999999997</v>
      </c>
      <c r="W60" s="133">
        <v>42464</v>
      </c>
      <c r="X60" s="10">
        <v>82.29</v>
      </c>
      <c r="Y60" s="10">
        <v>83.27</v>
      </c>
      <c r="Z60" s="10">
        <v>82.29</v>
      </c>
      <c r="AA60" s="10">
        <v>83.13</v>
      </c>
      <c r="AB60" s="95">
        <v>1793000</v>
      </c>
      <c r="AC60" s="10">
        <v>83.13</v>
      </c>
      <c r="AD60" s="2">
        <f t="shared" si="0"/>
        <v>0.97999999999998977</v>
      </c>
      <c r="AE60" s="138">
        <f t="shared" si="1"/>
        <v>1.1806231742940598E-2</v>
      </c>
    </row>
    <row r="61" spans="15:31" x14ac:dyDescent="0.25">
      <c r="O61" s="83">
        <v>0.9</v>
      </c>
      <c r="P61" s="83">
        <f t="shared" si="5"/>
        <v>40.031999999999996</v>
      </c>
      <c r="W61" s="133">
        <v>42461</v>
      </c>
      <c r="X61" s="10">
        <v>81.680000000000007</v>
      </c>
      <c r="Y61" s="10">
        <v>82.28</v>
      </c>
      <c r="Z61" s="10">
        <v>81.33</v>
      </c>
      <c r="AA61" s="10">
        <v>82.16</v>
      </c>
      <c r="AB61" s="95">
        <v>1765700</v>
      </c>
      <c r="AC61" s="10">
        <v>82.16</v>
      </c>
      <c r="AD61" s="2">
        <f t="shared" si="0"/>
        <v>0.95000000000000284</v>
      </c>
      <c r="AE61" s="138">
        <f t="shared" si="1"/>
        <v>2.5625381330078856E-3</v>
      </c>
    </row>
    <row r="62" spans="15:31" x14ac:dyDescent="0.25">
      <c r="W62" s="133">
        <v>42460</v>
      </c>
      <c r="X62" s="10">
        <v>81.78</v>
      </c>
      <c r="Y62" s="10">
        <v>82.43</v>
      </c>
      <c r="Z62" s="10">
        <v>81.459999999999994</v>
      </c>
      <c r="AA62" s="10">
        <v>81.95</v>
      </c>
      <c r="AB62" s="95">
        <v>1663000</v>
      </c>
      <c r="AC62" s="10">
        <v>81.95</v>
      </c>
      <c r="AD62" s="2">
        <f t="shared" si="0"/>
        <v>0.97000000000001307</v>
      </c>
      <c r="AE62" s="138">
        <f t="shared" si="1"/>
        <v>2.0787478601125287E-3</v>
      </c>
    </row>
    <row r="63" spans="15:31" x14ac:dyDescent="0.25">
      <c r="W63" s="133">
        <v>42459</v>
      </c>
      <c r="X63" s="10">
        <v>82.24</v>
      </c>
      <c r="Y63" s="10">
        <v>82.46</v>
      </c>
      <c r="Z63" s="10">
        <v>81.58</v>
      </c>
      <c r="AA63" s="10">
        <v>81.78</v>
      </c>
      <c r="AB63" s="95">
        <v>1151500</v>
      </c>
      <c r="AC63" s="10">
        <v>81.78</v>
      </c>
      <c r="AD63" s="2">
        <f t="shared" si="0"/>
        <v>0.87999999999999545</v>
      </c>
      <c r="AE63" s="138" t="e">
        <f t="shared" si="1"/>
        <v>#DIV/0!</v>
      </c>
    </row>
    <row r="64" spans="15:31" x14ac:dyDescent="0.25">
      <c r="W64" s="133">
        <v>42459</v>
      </c>
      <c r="X64" s="10" t="s">
        <v>231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42458</v>
      </c>
      <c r="X65" s="10">
        <v>80.81</v>
      </c>
      <c r="Y65" s="10">
        <v>81.89</v>
      </c>
      <c r="Z65" s="10">
        <v>80.290000000000006</v>
      </c>
      <c r="AA65" s="10">
        <v>81.819999999999993</v>
      </c>
      <c r="AB65" s="95">
        <v>1904200</v>
      </c>
      <c r="AC65" s="10">
        <v>81.430000000000007</v>
      </c>
      <c r="AD65" s="2">
        <f t="shared" si="0"/>
        <v>1.5999999999999943</v>
      </c>
      <c r="AE65" s="138">
        <f t="shared" si="1"/>
        <v>1.2936932454285399E-2</v>
      </c>
    </row>
    <row r="66" spans="23:31" x14ac:dyDescent="0.25">
      <c r="W66" s="133">
        <v>42457</v>
      </c>
      <c r="X66" s="10">
        <v>81.55</v>
      </c>
      <c r="Y66" s="10">
        <v>81.709999999999994</v>
      </c>
      <c r="Z66" s="10">
        <v>80.28</v>
      </c>
      <c r="AA66" s="10">
        <v>80.77</v>
      </c>
      <c r="AB66" s="95">
        <v>1563100</v>
      </c>
      <c r="AC66" s="10">
        <v>80.39</v>
      </c>
      <c r="AD66" s="2">
        <f t="shared" si="0"/>
        <v>1.4299999999999926</v>
      </c>
      <c r="AE66" s="138">
        <f t="shared" si="1"/>
        <v>-8.6323837711185236E-3</v>
      </c>
    </row>
    <row r="67" spans="23:31" x14ac:dyDescent="0.25">
      <c r="W67" s="133">
        <v>42453</v>
      </c>
      <c r="X67" s="10">
        <v>80.92</v>
      </c>
      <c r="Y67" s="10">
        <v>82.13</v>
      </c>
      <c r="Z67" s="10">
        <v>80.59</v>
      </c>
      <c r="AA67" s="10">
        <v>81.48</v>
      </c>
      <c r="AB67" s="95">
        <v>1729000</v>
      </c>
      <c r="AC67" s="10">
        <v>81.09</v>
      </c>
      <c r="AD67" s="2">
        <f>Y67-Z67</f>
        <v>1.539999999999992</v>
      </c>
      <c r="AE67" s="138" t="e">
        <f>AC67/#REF!-1</f>
        <v>#REF!</v>
      </c>
    </row>
    <row r="68" spans="23:31" x14ac:dyDescent="0.25">
      <c r="W68" s="133">
        <v>42452</v>
      </c>
      <c r="X68" s="10">
        <v>81.349999999999994</v>
      </c>
      <c r="Y68" s="10">
        <v>82.2</v>
      </c>
      <c r="Z68" s="10">
        <v>81.03</v>
      </c>
      <c r="AA68" s="10">
        <v>81.28</v>
      </c>
      <c r="AB68" s="95">
        <v>1731200</v>
      </c>
      <c r="AC68" s="10">
        <v>80.900000000000006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453" priority="9">
      <formula>F27&gt;0</formula>
    </cfRule>
    <cfRule type="expression" dxfId="452" priority="10">
      <formula>F27&lt;0</formula>
    </cfRule>
  </conditionalFormatting>
  <conditionalFormatting sqref="F25:F26">
    <cfRule type="expression" dxfId="451" priority="7">
      <formula>F25&gt;0</formula>
    </cfRule>
    <cfRule type="expression" dxfId="450" priority="8">
      <formula>F25&lt;0</formula>
    </cfRule>
  </conditionalFormatting>
  <conditionalFormatting sqref="H25:H26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4000</v>
      </c>
      <c r="T2" s="16"/>
      <c r="U2" s="127"/>
      <c r="V2" s="16"/>
      <c r="W2" s="141">
        <v>42545</v>
      </c>
      <c r="X2" s="142">
        <v>13.5</v>
      </c>
      <c r="Y2" s="142">
        <v>13.85</v>
      </c>
      <c r="Z2" s="10">
        <v>13.13</v>
      </c>
      <c r="AA2" s="10">
        <v>13.21</v>
      </c>
      <c r="AB2" s="95">
        <v>75705000</v>
      </c>
      <c r="AC2" s="10">
        <v>13.21</v>
      </c>
      <c r="AD2">
        <f>Y2-Z2</f>
        <v>0.71999999999999886</v>
      </c>
      <c r="AE2" s="138">
        <f>AC2/AC3-1</f>
        <v>-5.9786476868327387E-2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(F121-K121)/Q2</f>
        <v>16.882538250000099</v>
      </c>
      <c r="W3" s="133">
        <v>42544</v>
      </c>
      <c r="X3" s="10">
        <v>13.41</v>
      </c>
      <c r="Y3" s="10">
        <v>14.16</v>
      </c>
      <c r="Z3" s="10">
        <v>13.41</v>
      </c>
      <c r="AA3" s="10">
        <v>14.05</v>
      </c>
      <c r="AB3" s="95">
        <v>70731400</v>
      </c>
      <c r="AC3" s="10">
        <v>14.05</v>
      </c>
      <c r="AD3">
        <f t="shared" ref="AD3:AD66" si="2">Y3-Z3</f>
        <v>0.75</v>
      </c>
      <c r="AE3" s="138">
        <f t="shared" ref="AE3:AE66" si="3">AC3/AC4-1</f>
        <v>0.10455974842767302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13.21</v>
      </c>
      <c r="T4" s="1"/>
      <c r="W4" s="133">
        <v>42543</v>
      </c>
      <c r="X4" s="10">
        <v>12.78</v>
      </c>
      <c r="Y4" s="10">
        <v>13.04</v>
      </c>
      <c r="Z4" s="10">
        <v>12.67</v>
      </c>
      <c r="AA4" s="10">
        <v>12.72</v>
      </c>
      <c r="AB4" s="95">
        <v>26652700</v>
      </c>
      <c r="AC4" s="10">
        <v>12.72</v>
      </c>
      <c r="AD4">
        <f t="shared" si="2"/>
        <v>0.36999999999999922</v>
      </c>
      <c r="AE4" s="138">
        <f t="shared" si="3"/>
        <v>-2.3529411764705577E-3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52840</v>
      </c>
      <c r="W5" s="133">
        <v>42542</v>
      </c>
      <c r="X5" s="10">
        <v>12.54</v>
      </c>
      <c r="Y5" s="10">
        <v>12.83</v>
      </c>
      <c r="Z5" s="10">
        <v>12.42</v>
      </c>
      <c r="AA5" s="10">
        <v>12.75</v>
      </c>
      <c r="AB5" s="95">
        <v>25053600</v>
      </c>
      <c r="AC5" s="10">
        <v>12.75</v>
      </c>
      <c r="AD5">
        <f t="shared" si="2"/>
        <v>0.41000000000000014</v>
      </c>
      <c r="AE5" s="138">
        <f t="shared" si="3"/>
        <v>3.490259740259738E-2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67530.153000000399</v>
      </c>
      <c r="W6" s="133">
        <v>42541</v>
      </c>
      <c r="X6" s="10">
        <v>12.51</v>
      </c>
      <c r="Y6" s="10">
        <v>12.66</v>
      </c>
      <c r="Z6" s="10">
        <v>12.29</v>
      </c>
      <c r="AA6" s="10">
        <v>12.32</v>
      </c>
      <c r="AB6" s="95">
        <v>21363700</v>
      </c>
      <c r="AC6" s="10">
        <v>12.32</v>
      </c>
      <c r="AD6">
        <f t="shared" si="2"/>
        <v>0.37000000000000099</v>
      </c>
      <c r="AE6" s="138">
        <f t="shared" si="3"/>
        <v>9.8360655737705915E-3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-14690.153000000399</v>
      </c>
      <c r="R7" s="370"/>
      <c r="W7" s="133">
        <v>42538</v>
      </c>
      <c r="X7" s="10">
        <v>11.97</v>
      </c>
      <c r="Y7" s="10">
        <v>12.35</v>
      </c>
      <c r="Z7" s="10">
        <v>11.95</v>
      </c>
      <c r="AA7" s="10">
        <v>12.2</v>
      </c>
      <c r="AB7" s="95">
        <v>20516500</v>
      </c>
      <c r="AC7" s="10">
        <v>12.2</v>
      </c>
      <c r="AD7">
        <f t="shared" si="2"/>
        <v>0.40000000000000036</v>
      </c>
      <c r="AE7" s="138">
        <f t="shared" si="3"/>
        <v>2.0920502092050208E-2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198</v>
      </c>
      <c r="P8" s="34"/>
      <c r="Q8" s="2">
        <f>K121+M121-F121+Q2*Q4</f>
        <v>-14690.153000000399</v>
      </c>
      <c r="W8" s="133">
        <v>42537</v>
      </c>
      <c r="X8" s="10">
        <v>11.87</v>
      </c>
      <c r="Y8" s="10">
        <v>11.99</v>
      </c>
      <c r="Z8" s="10">
        <v>11.58</v>
      </c>
      <c r="AA8" s="10">
        <v>11.95</v>
      </c>
      <c r="AB8" s="95">
        <v>22450000</v>
      </c>
      <c r="AC8" s="10">
        <v>11.95</v>
      </c>
      <c r="AD8">
        <f t="shared" si="2"/>
        <v>0.41000000000000014</v>
      </c>
      <c r="AE8" s="138">
        <f t="shared" si="3"/>
        <v>-5.8236272878535722E-3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262</v>
      </c>
      <c r="Q9" s="138">
        <f>IF(Q2=0, 0, Q8/Q6)</f>
        <v>-0.21753472111932445</v>
      </c>
      <c r="W9" s="133">
        <v>42536</v>
      </c>
      <c r="X9" s="10">
        <v>12.16</v>
      </c>
      <c r="Y9" s="10">
        <v>12.25</v>
      </c>
      <c r="Z9" s="10">
        <v>11.95</v>
      </c>
      <c r="AA9" s="10">
        <v>12.02</v>
      </c>
      <c r="AB9" s="95">
        <v>17475900</v>
      </c>
      <c r="AC9" s="10">
        <v>12.02</v>
      </c>
      <c r="AD9">
        <f t="shared" si="2"/>
        <v>0.30000000000000071</v>
      </c>
      <c r="AE9" s="138">
        <f t="shared" si="3"/>
        <v>8.3892617449663476E-3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261</v>
      </c>
      <c r="P10" s="34"/>
      <c r="Q10" s="2">
        <f>M35</f>
        <v>0</v>
      </c>
      <c r="T10" s="11"/>
      <c r="W10" s="133">
        <v>42535</v>
      </c>
      <c r="X10" s="10">
        <v>12.07</v>
      </c>
      <c r="Y10" s="10">
        <v>12.32</v>
      </c>
      <c r="Z10" s="10">
        <v>11.74</v>
      </c>
      <c r="AA10" s="10">
        <v>11.92</v>
      </c>
      <c r="AB10" s="95">
        <v>21771000</v>
      </c>
      <c r="AC10" s="10">
        <v>11.92</v>
      </c>
      <c r="AD10">
        <f t="shared" si="2"/>
        <v>0.58000000000000007</v>
      </c>
      <c r="AE10" s="138">
        <f t="shared" si="3"/>
        <v>-1.0788381742738662E-2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42534</v>
      </c>
      <c r="X11" s="10">
        <v>12</v>
      </c>
      <c r="Y11" s="10">
        <v>12.36</v>
      </c>
      <c r="Z11" s="10">
        <v>11.94</v>
      </c>
      <c r="AA11" s="10">
        <v>12.05</v>
      </c>
      <c r="AB11" s="95">
        <v>15538900</v>
      </c>
      <c r="AC11" s="10">
        <v>12.05</v>
      </c>
      <c r="AD11">
        <f t="shared" si="2"/>
        <v>0.41999999999999993</v>
      </c>
      <c r="AE11" s="138">
        <f t="shared" si="3"/>
        <v>-7.4135090609555032E-3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42531</v>
      </c>
      <c r="X12" s="10">
        <v>12.32</v>
      </c>
      <c r="Y12" s="10">
        <v>12.37</v>
      </c>
      <c r="Z12" s="10">
        <v>12.05</v>
      </c>
      <c r="AA12" s="10">
        <v>12.14</v>
      </c>
      <c r="AB12" s="95">
        <v>21363800</v>
      </c>
      <c r="AC12" s="10">
        <v>12.14</v>
      </c>
      <c r="AD12">
        <f t="shared" si="2"/>
        <v>0.31999999999999851</v>
      </c>
      <c r="AE12" s="138">
        <f t="shared" si="3"/>
        <v>-2.9576338928856805E-2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8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42530</v>
      </c>
      <c r="X13" s="10">
        <v>12.47</v>
      </c>
      <c r="Y13" s="10">
        <v>12.7</v>
      </c>
      <c r="Z13" s="10">
        <v>12.24</v>
      </c>
      <c r="AA13" s="10">
        <v>12.51</v>
      </c>
      <c r="AB13" s="95">
        <v>21861200</v>
      </c>
      <c r="AC13" s="10">
        <v>12.51</v>
      </c>
      <c r="AD13">
        <f t="shared" si="2"/>
        <v>0.45999999999999908</v>
      </c>
      <c r="AE13" s="138">
        <f t="shared" si="3"/>
        <v>-5.564387917329161E-3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8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42529</v>
      </c>
      <c r="X14" s="10">
        <v>13.08</v>
      </c>
      <c r="Y14" s="10">
        <v>13.09</v>
      </c>
      <c r="Z14" s="10">
        <v>12.51</v>
      </c>
      <c r="AA14" s="10">
        <v>12.58</v>
      </c>
      <c r="AB14" s="95">
        <v>25808500</v>
      </c>
      <c r="AC14" s="10">
        <v>12.58</v>
      </c>
      <c r="AD14">
        <f t="shared" si="2"/>
        <v>0.58000000000000007</v>
      </c>
      <c r="AE14" s="138">
        <f t="shared" si="3"/>
        <v>-3.230769230769226E-2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42528</v>
      </c>
      <c r="X15" s="10">
        <v>12.83</v>
      </c>
      <c r="Y15" s="10">
        <v>13.15</v>
      </c>
      <c r="Z15" s="10">
        <v>12.81</v>
      </c>
      <c r="AA15" s="10">
        <v>13</v>
      </c>
      <c r="AB15" s="95">
        <v>21338700</v>
      </c>
      <c r="AC15" s="10">
        <v>13</v>
      </c>
      <c r="AD15">
        <f t="shared" si="2"/>
        <v>0.33999999999999986</v>
      </c>
      <c r="AE15" s="138">
        <f t="shared" si="3"/>
        <v>1.8010963194988294E-2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42527</v>
      </c>
      <c r="X16" s="10">
        <v>12.89</v>
      </c>
      <c r="Y16" s="10">
        <v>13.04</v>
      </c>
      <c r="Z16" s="10">
        <v>12.76</v>
      </c>
      <c r="AA16" s="10">
        <v>12.77</v>
      </c>
      <c r="AB16" s="95">
        <v>24790300</v>
      </c>
      <c r="AC16" s="10">
        <v>12.77</v>
      </c>
      <c r="AD16">
        <f t="shared" si="2"/>
        <v>0.27999999999999936</v>
      </c>
      <c r="AE16" s="138">
        <f t="shared" si="3"/>
        <v>-6.9984447900466318E-3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42524</v>
      </c>
      <c r="X17" s="10">
        <v>13.02</v>
      </c>
      <c r="Y17" s="10">
        <v>13.04</v>
      </c>
      <c r="Z17" s="10">
        <v>12.63</v>
      </c>
      <c r="AA17" s="10">
        <v>12.86</v>
      </c>
      <c r="AB17" s="95">
        <v>28210100</v>
      </c>
      <c r="AC17" s="10">
        <v>12.86</v>
      </c>
      <c r="AD17">
        <f t="shared" si="2"/>
        <v>0.40999999999999837</v>
      </c>
      <c r="AE17" s="138">
        <f t="shared" si="3"/>
        <v>-1.9069412662090057E-2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42523</v>
      </c>
      <c r="X18" s="10">
        <v>12.95</v>
      </c>
      <c r="Y18" s="10">
        <v>13.21</v>
      </c>
      <c r="Z18" s="10">
        <v>12.75</v>
      </c>
      <c r="AA18" s="10">
        <v>13.11</v>
      </c>
      <c r="AB18" s="95">
        <v>31899400</v>
      </c>
      <c r="AC18" s="10">
        <v>13.11</v>
      </c>
      <c r="AD18">
        <f t="shared" si="2"/>
        <v>0.46000000000000085</v>
      </c>
      <c r="AE18" s="138">
        <f t="shared" si="3"/>
        <v>1.5278838808250317E-3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42522</v>
      </c>
      <c r="X19" s="10">
        <v>12.61</v>
      </c>
      <c r="Y19" s="10">
        <v>13.09</v>
      </c>
      <c r="Z19" s="10">
        <v>12.31</v>
      </c>
      <c r="AA19" s="10">
        <v>13.09</v>
      </c>
      <c r="AB19" s="95">
        <v>35720900</v>
      </c>
      <c r="AC19" s="10">
        <v>13.09</v>
      </c>
      <c r="AD19">
        <f t="shared" si="2"/>
        <v>0.77999999999999936</v>
      </c>
      <c r="AE19" s="138">
        <f t="shared" si="3"/>
        <v>2.9088050314465264E-2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42521</v>
      </c>
      <c r="X20" s="10">
        <v>12.66</v>
      </c>
      <c r="Y20" s="10">
        <v>12.91</v>
      </c>
      <c r="Z20" s="10">
        <v>12.26</v>
      </c>
      <c r="AA20" s="10">
        <v>12.72</v>
      </c>
      <c r="AB20" s="95">
        <v>49518400</v>
      </c>
      <c r="AC20" s="10">
        <v>12.72</v>
      </c>
      <c r="AD20">
        <f t="shared" si="2"/>
        <v>0.65000000000000036</v>
      </c>
      <c r="AE20" s="138">
        <f t="shared" si="3"/>
        <v>3.3306255077172997E-2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42517</v>
      </c>
      <c r="X21" s="10">
        <v>11.97</v>
      </c>
      <c r="Y21" s="10">
        <v>12.43</v>
      </c>
      <c r="Z21" s="10">
        <v>11.83</v>
      </c>
      <c r="AA21" s="10">
        <v>12.31</v>
      </c>
      <c r="AB21" s="95">
        <v>29829800</v>
      </c>
      <c r="AC21" s="10">
        <v>12.31</v>
      </c>
      <c r="AD21">
        <f t="shared" si="2"/>
        <v>0.59999999999999964</v>
      </c>
      <c r="AE21" s="138">
        <f t="shared" si="3"/>
        <v>3.0125523012552335E-2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42516</v>
      </c>
      <c r="X22" s="10">
        <v>11.71</v>
      </c>
      <c r="Y22" s="10">
        <v>12.03</v>
      </c>
      <c r="Z22" s="10">
        <v>11.69</v>
      </c>
      <c r="AA22" s="10">
        <v>11.95</v>
      </c>
      <c r="AB22" s="95">
        <v>23587100</v>
      </c>
      <c r="AC22" s="10">
        <v>11.95</v>
      </c>
      <c r="AD22">
        <f t="shared" si="2"/>
        <v>0.33999999999999986</v>
      </c>
      <c r="AE22" s="138">
        <f t="shared" si="3"/>
        <v>3.0172413793103425E-2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42515</v>
      </c>
      <c r="X23" s="10">
        <v>11.59</v>
      </c>
      <c r="Y23" s="10">
        <v>11.78</v>
      </c>
      <c r="Z23" s="10">
        <v>11.42</v>
      </c>
      <c r="AA23" s="10">
        <v>11.6</v>
      </c>
      <c r="AB23" s="95">
        <v>29175600</v>
      </c>
      <c r="AC23" s="10">
        <v>11.6</v>
      </c>
      <c r="AD23">
        <f t="shared" si="2"/>
        <v>0.35999999999999943</v>
      </c>
      <c r="AE23" s="138">
        <f t="shared" si="3"/>
        <v>9.5735422106177914E-3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42514</v>
      </c>
      <c r="X24" s="10">
        <v>11.31</v>
      </c>
      <c r="Y24" s="10">
        <v>11.5</v>
      </c>
      <c r="Z24" s="10">
        <v>11.16</v>
      </c>
      <c r="AA24" s="10">
        <v>11.49</v>
      </c>
      <c r="AB24" s="95">
        <v>25158500</v>
      </c>
      <c r="AC24" s="10">
        <v>11.49</v>
      </c>
      <c r="AD24">
        <f t="shared" si="2"/>
        <v>0.33999999999999986</v>
      </c>
      <c r="AE24" s="138">
        <f t="shared" si="3"/>
        <v>3.1418312387791802E-2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42513</v>
      </c>
      <c r="X25" s="10">
        <v>10.84</v>
      </c>
      <c r="Y25" s="10">
        <v>11.17</v>
      </c>
      <c r="Z25" s="10">
        <v>10.82</v>
      </c>
      <c r="AA25" s="10">
        <v>11.14</v>
      </c>
      <c r="AB25" s="95">
        <v>28326500</v>
      </c>
      <c r="AC25" s="10">
        <v>11.14</v>
      </c>
      <c r="AD25">
        <f t="shared" si="2"/>
        <v>0.34999999999999964</v>
      </c>
      <c r="AE25" s="138">
        <f t="shared" si="3"/>
        <v>3.1481481481481444E-2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42510</v>
      </c>
      <c r="X26" s="10">
        <v>10.31</v>
      </c>
      <c r="Y26" s="10">
        <v>10.81</v>
      </c>
      <c r="Z26" s="10">
        <v>10.28</v>
      </c>
      <c r="AA26" s="10">
        <v>10.8</v>
      </c>
      <c r="AB26" s="95">
        <v>31173700</v>
      </c>
      <c r="AC26" s="10">
        <v>10.8</v>
      </c>
      <c r="AD26">
        <f t="shared" si="2"/>
        <v>0.53000000000000114</v>
      </c>
      <c r="AE26" s="138">
        <f t="shared" si="3"/>
        <v>7.2492552135054567E-2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42509</v>
      </c>
      <c r="X27" s="10">
        <v>10</v>
      </c>
      <c r="Y27" s="10">
        <v>10.26</v>
      </c>
      <c r="Z27" s="10">
        <v>9.91</v>
      </c>
      <c r="AA27" s="10">
        <v>10.07</v>
      </c>
      <c r="AB27" s="95">
        <v>18807400</v>
      </c>
      <c r="AC27" s="10">
        <v>10.07</v>
      </c>
      <c r="AD27">
        <f t="shared" si="2"/>
        <v>0.34999999999999964</v>
      </c>
      <c r="AE27" s="138">
        <f t="shared" si="3"/>
        <v>1.9900497512437276E-3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42508</v>
      </c>
      <c r="X28" s="10">
        <v>9.68</v>
      </c>
      <c r="Y28" s="10">
        <v>10.28</v>
      </c>
      <c r="Z28" s="10">
        <v>9.68</v>
      </c>
      <c r="AA28" s="10">
        <v>10.050000000000001</v>
      </c>
      <c r="AB28" s="95">
        <v>26916900</v>
      </c>
      <c r="AC28" s="10">
        <v>10.050000000000001</v>
      </c>
      <c r="AD28">
        <f t="shared" si="2"/>
        <v>0.59999999999999964</v>
      </c>
      <c r="AE28" s="138">
        <f t="shared" si="3"/>
        <v>3.9296794208893537E-2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8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42507</v>
      </c>
      <c r="X29" s="10">
        <v>9.65</v>
      </c>
      <c r="Y29" s="10">
        <v>9.92</v>
      </c>
      <c r="Z29" s="10">
        <v>9.49</v>
      </c>
      <c r="AA29" s="10">
        <v>9.67</v>
      </c>
      <c r="AB29" s="95">
        <v>22090900</v>
      </c>
      <c r="AC29" s="10">
        <v>9.67</v>
      </c>
      <c r="AD29">
        <f t="shared" si="2"/>
        <v>0.42999999999999972</v>
      </c>
      <c r="AE29" s="138">
        <f t="shared" si="3"/>
        <v>-1.0330578512396382E-3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42506</v>
      </c>
      <c r="X30" s="10">
        <v>9.61</v>
      </c>
      <c r="Y30" s="10">
        <v>9.69</v>
      </c>
      <c r="Z30" s="10">
        <v>9.51</v>
      </c>
      <c r="AA30" s="10">
        <v>9.68</v>
      </c>
      <c r="AB30" s="95">
        <v>16217800</v>
      </c>
      <c r="AC30" s="10">
        <v>9.68</v>
      </c>
      <c r="AD30">
        <f t="shared" si="2"/>
        <v>0.17999999999999972</v>
      </c>
      <c r="AE30" s="138">
        <f t="shared" si="3"/>
        <v>1.2552301255229992E-2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42503</v>
      </c>
      <c r="X31" s="10">
        <v>9.66</v>
      </c>
      <c r="Y31" s="10">
        <v>9.7899999999999991</v>
      </c>
      <c r="Z31" s="10">
        <v>9.41</v>
      </c>
      <c r="AA31" s="10">
        <v>9.56</v>
      </c>
      <c r="AB31" s="95">
        <v>21483100</v>
      </c>
      <c r="AC31" s="10">
        <v>9.56</v>
      </c>
      <c r="AD31">
        <f t="shared" si="2"/>
        <v>0.37999999999999901</v>
      </c>
      <c r="AE31" s="138">
        <f t="shared" si="3"/>
        <v>-7.2689511941849139E-3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42502</v>
      </c>
      <c r="X32" s="10">
        <v>10.15</v>
      </c>
      <c r="Y32" s="10">
        <v>10.26</v>
      </c>
      <c r="Z32" s="10">
        <v>9.35</v>
      </c>
      <c r="AA32" s="10">
        <v>9.6300000000000008</v>
      </c>
      <c r="AB32" s="95">
        <v>40998800</v>
      </c>
      <c r="AC32" s="10">
        <v>9.6300000000000008</v>
      </c>
      <c r="AD32">
        <f t="shared" si="2"/>
        <v>0.91000000000000014</v>
      </c>
      <c r="AE32" s="138">
        <f t="shared" si="3"/>
        <v>-4.6534653465346465E-2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42501</v>
      </c>
      <c r="X33" s="10">
        <v>10.02</v>
      </c>
      <c r="Y33" s="10">
        <v>10.33</v>
      </c>
      <c r="Z33" s="10">
        <v>10.01</v>
      </c>
      <c r="AA33" s="10">
        <v>10.1</v>
      </c>
      <c r="AB33" s="95">
        <v>17747000</v>
      </c>
      <c r="AC33" s="10">
        <v>10.1</v>
      </c>
      <c r="AD33">
        <f t="shared" si="2"/>
        <v>0.32000000000000028</v>
      </c>
      <c r="AE33" s="138">
        <f t="shared" si="3"/>
        <v>9.9108027750238747E-4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42500</v>
      </c>
      <c r="X34" s="10">
        <v>9.94</v>
      </c>
      <c r="Y34" s="10">
        <v>10.11</v>
      </c>
      <c r="Z34" s="10">
        <v>9.84</v>
      </c>
      <c r="AA34" s="10">
        <v>10.09</v>
      </c>
      <c r="AB34" s="95">
        <v>19554600</v>
      </c>
      <c r="AC34" s="10">
        <v>10.09</v>
      </c>
      <c r="AD34">
        <f t="shared" si="2"/>
        <v>0.26999999999999957</v>
      </c>
      <c r="AE34" s="138">
        <f t="shared" si="3"/>
        <v>2.228976697061813E-2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42499</v>
      </c>
      <c r="X35" s="10">
        <v>10</v>
      </c>
      <c r="Y35" s="10">
        <v>10.07</v>
      </c>
      <c r="Z35" s="10">
        <v>9.76</v>
      </c>
      <c r="AA35" s="10">
        <v>9.8699999999999992</v>
      </c>
      <c r="AB35" s="95">
        <v>20453800</v>
      </c>
      <c r="AC35" s="10">
        <v>9.8699999999999992</v>
      </c>
      <c r="AD35">
        <f t="shared" si="2"/>
        <v>0.3100000000000005</v>
      </c>
      <c r="AE35" s="138">
        <f t="shared" si="3"/>
        <v>-1.2012012012012074E-2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42496</v>
      </c>
      <c r="X36" s="10">
        <v>9.98</v>
      </c>
      <c r="Y36" s="10">
        <v>10.210000000000001</v>
      </c>
      <c r="Z36" s="10">
        <v>9.85</v>
      </c>
      <c r="AA36" s="10">
        <v>9.99</v>
      </c>
      <c r="AB36" s="95">
        <v>20924500</v>
      </c>
      <c r="AC36" s="10">
        <v>9.99</v>
      </c>
      <c r="AD36">
        <f t="shared" si="2"/>
        <v>0.36000000000000121</v>
      </c>
      <c r="AE36" s="138">
        <f t="shared" si="3"/>
        <v>-6.958250497017926E-3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8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42495</v>
      </c>
      <c r="X37" s="10">
        <v>10.06</v>
      </c>
      <c r="Y37" s="10">
        <v>10.4</v>
      </c>
      <c r="Z37" s="10">
        <v>10.01</v>
      </c>
      <c r="AA37" s="10">
        <v>10.06</v>
      </c>
      <c r="AB37" s="95">
        <v>26430200</v>
      </c>
      <c r="AC37" s="10">
        <v>10.06</v>
      </c>
      <c r="AD37">
        <f t="shared" si="2"/>
        <v>0.39000000000000057</v>
      </c>
      <c r="AE37" s="138">
        <f t="shared" si="3"/>
        <v>6.0000000000000053E-3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8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42494</v>
      </c>
      <c r="X38" s="10">
        <v>10.25</v>
      </c>
      <c r="Y38" s="10">
        <v>10.49</v>
      </c>
      <c r="Z38" s="10">
        <v>9.8000000000000007</v>
      </c>
      <c r="AA38" s="10">
        <v>10</v>
      </c>
      <c r="AB38" s="95">
        <v>40798100</v>
      </c>
      <c r="AC38" s="10">
        <v>10</v>
      </c>
      <c r="AD38">
        <f t="shared" si="2"/>
        <v>0.6899999999999995</v>
      </c>
      <c r="AE38" s="138">
        <f t="shared" si="3"/>
        <v>-3.474903474903468E-2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8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42493</v>
      </c>
      <c r="X39" s="10">
        <v>10.49</v>
      </c>
      <c r="Y39" s="10">
        <v>10.62</v>
      </c>
      <c r="Z39" s="10">
        <v>10.25</v>
      </c>
      <c r="AA39" s="10">
        <v>10.36</v>
      </c>
      <c r="AB39" s="95">
        <v>27317000</v>
      </c>
      <c r="AC39" s="10">
        <v>10.36</v>
      </c>
      <c r="AD39">
        <f t="shared" si="2"/>
        <v>0.36999999999999922</v>
      </c>
      <c r="AE39" s="138">
        <f t="shared" si="3"/>
        <v>-2.4482109227871973E-2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42492</v>
      </c>
      <c r="X40" s="10">
        <v>10.8</v>
      </c>
      <c r="Y40" s="10">
        <v>10.86</v>
      </c>
      <c r="Z40" s="10">
        <v>10.43</v>
      </c>
      <c r="AA40" s="10">
        <v>10.62</v>
      </c>
      <c r="AB40" s="95">
        <v>23706100</v>
      </c>
      <c r="AC40" s="10">
        <v>10.62</v>
      </c>
      <c r="AD40">
        <f t="shared" si="2"/>
        <v>0.42999999999999972</v>
      </c>
      <c r="AE40" s="138">
        <f t="shared" si="3"/>
        <v>-1.2093023255814073E-2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42489</v>
      </c>
      <c r="X41" s="10">
        <v>11.63</v>
      </c>
      <c r="Y41" s="10">
        <v>11.69</v>
      </c>
      <c r="Z41" s="10">
        <v>10.65</v>
      </c>
      <c r="AA41" s="10">
        <v>10.75</v>
      </c>
      <c r="AB41" s="95">
        <v>40087400</v>
      </c>
      <c r="AC41" s="10">
        <v>10.75</v>
      </c>
      <c r="AD41">
        <f t="shared" si="2"/>
        <v>1.0399999999999991</v>
      </c>
      <c r="AE41" s="138">
        <f t="shared" si="3"/>
        <v>-7.4870912220309727E-2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42488</v>
      </c>
      <c r="X42" s="10">
        <v>11.53</v>
      </c>
      <c r="Y42" s="10">
        <v>12.41</v>
      </c>
      <c r="Z42" s="10">
        <v>11.52</v>
      </c>
      <c r="AA42" s="10">
        <v>11.62</v>
      </c>
      <c r="AB42" s="95">
        <v>41155500</v>
      </c>
      <c r="AC42" s="10">
        <v>11.62</v>
      </c>
      <c r="AD42">
        <f t="shared" si="2"/>
        <v>0.89000000000000057</v>
      </c>
      <c r="AE42" s="138">
        <f t="shared" si="3"/>
        <v>5.1903114186850896E-3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42487</v>
      </c>
      <c r="X43" s="10">
        <v>11.34</v>
      </c>
      <c r="Y43" s="10">
        <v>11.61</v>
      </c>
      <c r="Z43" s="10">
        <v>11.2</v>
      </c>
      <c r="AA43" s="10">
        <v>11.56</v>
      </c>
      <c r="AB43" s="95">
        <v>24314100</v>
      </c>
      <c r="AC43" s="10">
        <v>11.56</v>
      </c>
      <c r="AD43">
        <f t="shared" si="2"/>
        <v>0.41000000000000014</v>
      </c>
      <c r="AE43" s="138">
        <f t="shared" si="3"/>
        <v>4.344048653345034E-3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7" t="s">
        <v>78</v>
      </c>
      <c r="P44" s="477"/>
      <c r="T44" s="93" t="s">
        <v>99</v>
      </c>
      <c r="U44" s="130">
        <v>11.59</v>
      </c>
      <c r="W44" s="133">
        <v>42486</v>
      </c>
      <c r="X44" s="10">
        <v>10.82</v>
      </c>
      <c r="Y44" s="10">
        <v>11.65</v>
      </c>
      <c r="Z44" s="10">
        <v>10.71</v>
      </c>
      <c r="AA44" s="10">
        <v>11.51</v>
      </c>
      <c r="AB44" s="95">
        <v>47026100</v>
      </c>
      <c r="AC44" s="10">
        <v>11.51</v>
      </c>
      <c r="AD44">
        <f t="shared" si="2"/>
        <v>0.9399999999999995</v>
      </c>
      <c r="AE44" s="138">
        <f t="shared" si="3"/>
        <v>9.0995260663506938E-2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14.531000000000002</v>
      </c>
      <c r="T45" s="93" t="s">
        <v>100</v>
      </c>
      <c r="U45" s="130" t="s">
        <v>277</v>
      </c>
      <c r="W45" s="133">
        <v>42485</v>
      </c>
      <c r="X45" s="10">
        <v>10.67</v>
      </c>
      <c r="Y45" s="10">
        <v>10.88</v>
      </c>
      <c r="Z45" s="10">
        <v>10.48</v>
      </c>
      <c r="AA45" s="10">
        <v>10.55</v>
      </c>
      <c r="AB45" s="95">
        <v>22480400</v>
      </c>
      <c r="AC45" s="10">
        <v>10.55</v>
      </c>
      <c r="AD45">
        <f t="shared" si="2"/>
        <v>0.40000000000000036</v>
      </c>
      <c r="AE45" s="138">
        <f t="shared" si="3"/>
        <v>-1.0318949343339545E-2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14.398900000000001</v>
      </c>
      <c r="T46" s="93" t="s">
        <v>101</v>
      </c>
      <c r="U46" s="130" t="s">
        <v>278</v>
      </c>
      <c r="W46" s="133">
        <v>42482</v>
      </c>
      <c r="X46" s="10">
        <v>10.66</v>
      </c>
      <c r="Y46" s="10">
        <v>10.81</v>
      </c>
      <c r="Z46" s="10">
        <v>10.5</v>
      </c>
      <c r="AA46" s="10">
        <v>10.66</v>
      </c>
      <c r="AB46" s="95">
        <v>18694600</v>
      </c>
      <c r="AC46" s="10">
        <v>10.66</v>
      </c>
      <c r="AD46">
        <f t="shared" si="2"/>
        <v>0.3100000000000005</v>
      </c>
      <c r="AE46" s="138">
        <f t="shared" si="3"/>
        <v>9.3896713615015948E-4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14.266800000000002</v>
      </c>
      <c r="T47" s="93" t="s">
        <v>102</v>
      </c>
      <c r="U47" s="130">
        <v>13.48</v>
      </c>
      <c r="W47" s="133">
        <v>42481</v>
      </c>
      <c r="X47" s="10">
        <v>10.8</v>
      </c>
      <c r="Y47" s="10">
        <v>10.89</v>
      </c>
      <c r="Z47" s="10">
        <v>10.6</v>
      </c>
      <c r="AA47" s="10">
        <v>10.65</v>
      </c>
      <c r="AB47" s="95">
        <v>15596100</v>
      </c>
      <c r="AC47" s="10">
        <v>10.65</v>
      </c>
      <c r="AD47">
        <f t="shared" si="2"/>
        <v>0.29000000000000092</v>
      </c>
      <c r="AE47" s="138">
        <f t="shared" si="3"/>
        <v>-9.302325581395321E-3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14.134700000000002</v>
      </c>
      <c r="T48" s="93" t="s">
        <v>103</v>
      </c>
      <c r="U48" s="130">
        <v>1.7642100000000001</v>
      </c>
      <c r="W48" s="133">
        <v>42480</v>
      </c>
      <c r="X48" s="10">
        <v>10.63</v>
      </c>
      <c r="Y48" s="10">
        <v>10.77</v>
      </c>
      <c r="Z48" s="10">
        <v>10.5</v>
      </c>
      <c r="AA48" s="10">
        <v>10.75</v>
      </c>
      <c r="AB48" s="95">
        <v>19260200</v>
      </c>
      <c r="AC48" s="10">
        <v>10.75</v>
      </c>
      <c r="AD48">
        <f t="shared" si="2"/>
        <v>0.26999999999999957</v>
      </c>
      <c r="AE48" s="138">
        <f t="shared" si="3"/>
        <v>2.7985074626866169E-3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14.002600000000001</v>
      </c>
      <c r="T49" s="93" t="s">
        <v>123</v>
      </c>
      <c r="U49" s="130" t="s">
        <v>214</v>
      </c>
      <c r="W49" s="133">
        <v>42479</v>
      </c>
      <c r="X49" s="10">
        <v>11.08</v>
      </c>
      <c r="Y49" s="10">
        <v>11.08</v>
      </c>
      <c r="Z49" s="10">
        <v>10.6</v>
      </c>
      <c r="AA49" s="10">
        <v>10.72</v>
      </c>
      <c r="AB49" s="95">
        <v>20952300</v>
      </c>
      <c r="AC49" s="10">
        <v>10.72</v>
      </c>
      <c r="AD49">
        <f t="shared" si="2"/>
        <v>0.48000000000000043</v>
      </c>
      <c r="AE49" s="138">
        <f t="shared" si="3"/>
        <v>-1.5610651974288348E-2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13.870500000000002</v>
      </c>
      <c r="T50" s="93"/>
      <c r="U50" s="130"/>
      <c r="W50" s="133">
        <v>42478</v>
      </c>
      <c r="X50" s="10">
        <v>10.63</v>
      </c>
      <c r="Y50" s="10">
        <v>11.1</v>
      </c>
      <c r="Z50" s="10">
        <v>10.56</v>
      </c>
      <c r="AA50" s="10">
        <v>10.89</v>
      </c>
      <c r="AB50" s="95">
        <v>26355200</v>
      </c>
      <c r="AC50" s="10">
        <v>10.89</v>
      </c>
      <c r="AD50">
        <f t="shared" si="2"/>
        <v>0.53999999999999915</v>
      </c>
      <c r="AE50" s="138">
        <f t="shared" si="3"/>
        <v>1.8709073900841977E-2</v>
      </c>
      <c r="AL50" s="246"/>
      <c r="AO50" s="246"/>
    </row>
    <row r="51" spans="2:41" x14ac:dyDescent="0.25">
      <c r="B51" s="480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8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13.738400000000002</v>
      </c>
      <c r="T51" s="93" t="s">
        <v>105</v>
      </c>
      <c r="U51" s="130" t="s">
        <v>279</v>
      </c>
      <c r="W51" s="133">
        <v>42475</v>
      </c>
      <c r="X51" s="10">
        <v>10.73</v>
      </c>
      <c r="Y51" s="10">
        <v>10.78</v>
      </c>
      <c r="Z51" s="10">
        <v>10.46</v>
      </c>
      <c r="AA51" s="10">
        <v>10.69</v>
      </c>
      <c r="AB51" s="95">
        <v>25295600</v>
      </c>
      <c r="AC51" s="10">
        <v>10.69</v>
      </c>
      <c r="AD51">
        <f t="shared" si="2"/>
        <v>0.31999999999999851</v>
      </c>
      <c r="AE51" s="138">
        <f t="shared" si="3"/>
        <v>2.7884615384615286E-2</v>
      </c>
    </row>
    <row r="52" spans="2:41" x14ac:dyDescent="0.25">
      <c r="B52" s="48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8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13.606300000000001</v>
      </c>
      <c r="T52" s="93" t="s">
        <v>106</v>
      </c>
      <c r="U52" s="130" t="s">
        <v>244</v>
      </c>
      <c r="W52" s="133">
        <v>42474</v>
      </c>
      <c r="X52" s="10">
        <v>10.79</v>
      </c>
      <c r="Y52" s="10">
        <v>10.79</v>
      </c>
      <c r="Z52" s="10">
        <v>10.39</v>
      </c>
      <c r="AA52" s="10">
        <v>10.4</v>
      </c>
      <c r="AB52" s="95">
        <v>17765400</v>
      </c>
      <c r="AC52" s="10">
        <v>10.4</v>
      </c>
      <c r="AD52">
        <f t="shared" si="2"/>
        <v>0.39999999999999858</v>
      </c>
      <c r="AE52" s="138">
        <f t="shared" si="3"/>
        <v>-4.4117647058823595E-2</v>
      </c>
    </row>
    <row r="53" spans="2:41" x14ac:dyDescent="0.25">
      <c r="B53" s="480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71" si="6">H53*I53-J53</f>
        <v>5684.88</v>
      </c>
      <c r="O53" s="83">
        <v>1.02</v>
      </c>
      <c r="P53" s="83">
        <f t="shared" si="5"/>
        <v>13.474200000000002</v>
      </c>
      <c r="T53" s="93" t="s">
        <v>107</v>
      </c>
      <c r="U53" s="131">
        <v>29207673</v>
      </c>
      <c r="W53" s="133">
        <v>42473</v>
      </c>
      <c r="X53" s="10">
        <v>10.3</v>
      </c>
      <c r="Y53" s="10">
        <v>10.9</v>
      </c>
      <c r="Z53" s="10">
        <v>10.199999999999999</v>
      </c>
      <c r="AA53" s="10">
        <v>10.88</v>
      </c>
      <c r="AB53" s="95">
        <v>26081500</v>
      </c>
      <c r="AC53" s="10">
        <v>10.88</v>
      </c>
      <c r="AD53">
        <f t="shared" si="2"/>
        <v>0.70000000000000107</v>
      </c>
      <c r="AE53" s="138">
        <f t="shared" si="3"/>
        <v>6.9813176007866407E-2</v>
      </c>
    </row>
    <row r="54" spans="2:41" x14ac:dyDescent="0.25">
      <c r="B54" s="48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13.3421</v>
      </c>
      <c r="T54" s="93" t="s">
        <v>110</v>
      </c>
      <c r="U54" s="131">
        <v>24472500</v>
      </c>
      <c r="W54" s="133">
        <v>42472</v>
      </c>
      <c r="X54" s="10">
        <v>10.51</v>
      </c>
      <c r="Y54" s="10">
        <v>10.54</v>
      </c>
      <c r="Z54" s="10">
        <v>10.050000000000001</v>
      </c>
      <c r="AA54" s="10">
        <v>10.17</v>
      </c>
      <c r="AB54" s="95">
        <v>25651400</v>
      </c>
      <c r="AC54" s="10">
        <v>10.17</v>
      </c>
      <c r="AD54">
        <f t="shared" si="2"/>
        <v>0.48999999999999844</v>
      </c>
      <c r="AE54" s="138">
        <f t="shared" si="3"/>
        <v>-2.6794258373205704E-2</v>
      </c>
      <c r="AL54" s="246"/>
      <c r="AO54" s="246"/>
    </row>
    <row r="55" spans="2:41" x14ac:dyDescent="0.25">
      <c r="B55" s="48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13.21</v>
      </c>
      <c r="T55" s="93" t="s">
        <v>108</v>
      </c>
      <c r="U55" s="130" t="s">
        <v>280</v>
      </c>
      <c r="W55" s="133">
        <v>42471</v>
      </c>
      <c r="X55" s="10">
        <v>10.75</v>
      </c>
      <c r="Y55" s="10">
        <v>10.92</v>
      </c>
      <c r="Z55" s="10">
        <v>10.44</v>
      </c>
      <c r="AA55" s="10">
        <v>10.45</v>
      </c>
      <c r="AB55" s="95">
        <v>18235600</v>
      </c>
      <c r="AC55" s="10">
        <v>10.45</v>
      </c>
      <c r="AD55">
        <f t="shared" si="2"/>
        <v>0.48000000000000043</v>
      </c>
      <c r="AE55" s="138">
        <f t="shared" si="3"/>
        <v>-2.5186567164179219E-2</v>
      </c>
    </row>
    <row r="56" spans="2:41" x14ac:dyDescent="0.25">
      <c r="B56" s="48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13.077900000000001</v>
      </c>
      <c r="T56" s="93" t="s">
        <v>111</v>
      </c>
      <c r="U56" s="130">
        <v>12.03</v>
      </c>
      <c r="W56" s="133">
        <v>42468</v>
      </c>
      <c r="X56" s="10">
        <v>10.64</v>
      </c>
      <c r="Y56" s="10">
        <v>10.89</v>
      </c>
      <c r="Z56" s="10">
        <v>10.57</v>
      </c>
      <c r="AA56" s="10">
        <v>10.72</v>
      </c>
      <c r="AB56" s="95">
        <v>18934600</v>
      </c>
      <c r="AC56" s="10">
        <v>10.72</v>
      </c>
      <c r="AD56">
        <f t="shared" si="2"/>
        <v>0.32000000000000028</v>
      </c>
      <c r="AE56" s="138">
        <f t="shared" si="3"/>
        <v>1.9980970504281714E-2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12.9458</v>
      </c>
      <c r="T57" s="93" t="s">
        <v>112</v>
      </c>
      <c r="U57" s="130">
        <v>0.96</v>
      </c>
      <c r="W57" s="133">
        <v>42467</v>
      </c>
      <c r="X57" s="10">
        <v>10.42</v>
      </c>
      <c r="Y57" s="10">
        <v>10.65</v>
      </c>
      <c r="Z57" s="10">
        <v>10.39</v>
      </c>
      <c r="AA57" s="10">
        <v>10.51</v>
      </c>
      <c r="AB57" s="95">
        <v>19318700</v>
      </c>
      <c r="AC57" s="10">
        <v>10.51</v>
      </c>
      <c r="AD57">
        <f t="shared" si="2"/>
        <v>0.25999999999999979</v>
      </c>
      <c r="AE57" s="138">
        <f t="shared" si="3"/>
        <v>3.8204393505252288E-3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12.813700000000001</v>
      </c>
      <c r="T58" s="93" t="s">
        <v>109</v>
      </c>
      <c r="U58" s="130" t="s">
        <v>124</v>
      </c>
      <c r="W58" s="133">
        <v>42466</v>
      </c>
      <c r="X58" s="10">
        <v>10.42</v>
      </c>
      <c r="Y58" s="10">
        <v>10.48</v>
      </c>
      <c r="Z58" s="10">
        <v>10.25</v>
      </c>
      <c r="AA58" s="10">
        <v>10.47</v>
      </c>
      <c r="AB58" s="95">
        <v>18382000</v>
      </c>
      <c r="AC58" s="10">
        <v>10.47</v>
      </c>
      <c r="AD58">
        <f t="shared" si="2"/>
        <v>0.23000000000000043</v>
      </c>
      <c r="AE58" s="138">
        <f t="shared" si="3"/>
        <v>6.7307692307692069E-3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188">
        <v>500</v>
      </c>
      <c r="I59" s="3">
        <v>12.76</v>
      </c>
      <c r="J59" s="3">
        <v>0.14000000000000001</v>
      </c>
      <c r="K59" s="3">
        <f t="shared" si="6"/>
        <v>6379.86</v>
      </c>
      <c r="O59" s="83">
        <v>0.96</v>
      </c>
      <c r="P59" s="83">
        <f t="shared" si="5"/>
        <v>12.6816</v>
      </c>
      <c r="W59" s="133">
        <v>42465</v>
      </c>
      <c r="X59" s="10">
        <v>10.63</v>
      </c>
      <c r="Y59" s="10">
        <v>10.72</v>
      </c>
      <c r="Z59" s="10">
        <v>10.38</v>
      </c>
      <c r="AA59" s="10">
        <v>10.4</v>
      </c>
      <c r="AB59" s="95">
        <v>20753700</v>
      </c>
      <c r="AC59" s="10">
        <v>10.4</v>
      </c>
      <c r="AD59">
        <f t="shared" si="2"/>
        <v>0.33999999999999986</v>
      </c>
      <c r="AE59" s="138">
        <f t="shared" si="3"/>
        <v>-3.703703703703709E-2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12.5495</v>
      </c>
      <c r="W60" s="133">
        <v>42464</v>
      </c>
      <c r="X60" s="10">
        <v>11.06</v>
      </c>
      <c r="Y60" s="10">
        <v>11.22</v>
      </c>
      <c r="Z60" s="10">
        <v>10.78</v>
      </c>
      <c r="AA60" s="10">
        <v>10.8</v>
      </c>
      <c r="AB60" s="95">
        <v>22470500</v>
      </c>
      <c r="AC60" s="10">
        <v>10.8</v>
      </c>
      <c r="AD60">
        <f t="shared" si="2"/>
        <v>0.44000000000000128</v>
      </c>
      <c r="AE60" s="138">
        <f t="shared" si="3"/>
        <v>-2.0852221214868405E-2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12.417400000000001</v>
      </c>
      <c r="W61" s="133">
        <v>42461</v>
      </c>
      <c r="X61" s="10">
        <v>10.28</v>
      </c>
      <c r="Y61" s="10">
        <v>11.07</v>
      </c>
      <c r="Z61" s="10">
        <v>10.24</v>
      </c>
      <c r="AA61" s="10">
        <v>11.03</v>
      </c>
      <c r="AB61" s="95">
        <v>28435900</v>
      </c>
      <c r="AC61" s="10">
        <v>11.03</v>
      </c>
      <c r="AD61">
        <f t="shared" si="2"/>
        <v>0.83000000000000007</v>
      </c>
      <c r="AE61" s="138">
        <f t="shared" si="3"/>
        <v>5.3486150907354313E-2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188">
        <v>500</v>
      </c>
      <c r="I62" s="3">
        <v>12.96</v>
      </c>
      <c r="J62" s="3">
        <v>0.14000000000000001</v>
      </c>
      <c r="K62" s="3">
        <f t="shared" si="6"/>
        <v>6479.86</v>
      </c>
      <c r="O62" s="83">
        <v>0.93</v>
      </c>
      <c r="P62" s="83">
        <f t="shared" si="5"/>
        <v>12.285300000000001</v>
      </c>
      <c r="W62" s="133">
        <v>42460</v>
      </c>
      <c r="X62" s="10">
        <v>10.31</v>
      </c>
      <c r="Y62" s="10">
        <v>10.49</v>
      </c>
      <c r="Z62" s="10">
        <v>10.01</v>
      </c>
      <c r="AA62" s="10">
        <v>10.47</v>
      </c>
      <c r="AB62" s="95">
        <v>48091700</v>
      </c>
      <c r="AC62" s="10">
        <v>10.47</v>
      </c>
      <c r="AD62">
        <f t="shared" si="2"/>
        <v>0.48000000000000043</v>
      </c>
      <c r="AE62" s="138">
        <f t="shared" si="3"/>
        <v>-9.5419847328237495E-4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12.153200000000002</v>
      </c>
      <c r="W63" s="133">
        <v>42459</v>
      </c>
      <c r="X63" s="10">
        <v>10.51</v>
      </c>
      <c r="Y63" s="10">
        <v>10.95</v>
      </c>
      <c r="Z63" s="10">
        <v>10.4</v>
      </c>
      <c r="AA63" s="10">
        <v>10.48</v>
      </c>
      <c r="AB63" s="95">
        <v>34271100</v>
      </c>
      <c r="AC63" s="10">
        <v>10.48</v>
      </c>
      <c r="AD63">
        <f t="shared" si="2"/>
        <v>0.54999999999999893</v>
      </c>
      <c r="AE63" s="138">
        <f t="shared" si="3"/>
        <v>2.870813397129357E-3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12.021100000000001</v>
      </c>
      <c r="W64" s="133">
        <v>42458</v>
      </c>
      <c r="X64" s="10">
        <v>10.18</v>
      </c>
      <c r="Y64" s="10">
        <v>10.53</v>
      </c>
      <c r="Z64" s="10">
        <v>10.1</v>
      </c>
      <c r="AA64" s="10">
        <v>10.45</v>
      </c>
      <c r="AB64" s="95">
        <v>30864600</v>
      </c>
      <c r="AC64" s="10">
        <v>10.45</v>
      </c>
      <c r="AD64">
        <f t="shared" si="2"/>
        <v>0.42999999999999972</v>
      </c>
      <c r="AE64" s="138">
        <f t="shared" si="3"/>
        <v>6.7437379576107404E-3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11.889000000000001</v>
      </c>
      <c r="W65" s="133">
        <v>42457</v>
      </c>
      <c r="X65" s="10">
        <v>10.5</v>
      </c>
      <c r="Y65" s="10">
        <v>10.59</v>
      </c>
      <c r="Z65" s="10">
        <v>10.25</v>
      </c>
      <c r="AA65" s="10">
        <v>10.38</v>
      </c>
      <c r="AB65" s="95">
        <v>22750600</v>
      </c>
      <c r="AC65" s="10">
        <v>10.38</v>
      </c>
      <c r="AD65">
        <f t="shared" si="2"/>
        <v>0.33999999999999986</v>
      </c>
      <c r="AE65" s="138">
        <f t="shared" si="3"/>
        <v>-1.1428571428571344E-2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42453</v>
      </c>
      <c r="X66" s="10">
        <v>10.5</v>
      </c>
      <c r="Y66" s="10">
        <v>10.6</v>
      </c>
      <c r="Z66" s="10">
        <v>10.33</v>
      </c>
      <c r="AA66" s="10">
        <v>10.5</v>
      </c>
      <c r="AB66" s="95">
        <v>22766800</v>
      </c>
      <c r="AC66" s="10">
        <v>10.5</v>
      </c>
      <c r="AD66">
        <f t="shared" si="2"/>
        <v>0.26999999999999957</v>
      </c>
      <c r="AE66" s="138">
        <f t="shared" si="3"/>
        <v>-1.4084507042253502E-2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42452</v>
      </c>
      <c r="X67" s="10">
        <v>11.43</v>
      </c>
      <c r="Y67" s="10">
        <v>11.46</v>
      </c>
      <c r="Z67" s="10">
        <v>10.63</v>
      </c>
      <c r="AA67" s="10">
        <v>10.65</v>
      </c>
      <c r="AB67" s="95">
        <v>29356600</v>
      </c>
      <c r="AC67" s="10">
        <v>10.65</v>
      </c>
      <c r="AD67">
        <f>Y67-Z67</f>
        <v>0.83000000000000007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82">
        <v>600</v>
      </c>
      <c r="I68" s="44">
        <v>12.79</v>
      </c>
      <c r="J68" s="44">
        <v>0.17</v>
      </c>
      <c r="K68" s="44">
        <f t="shared" si="6"/>
        <v>7673.829999999999</v>
      </c>
      <c r="N68" s="4"/>
      <c r="O68" s="45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>
        <v>42544</v>
      </c>
      <c r="H69" s="82">
        <v>400</v>
      </c>
      <c r="I69" s="44">
        <v>13.42</v>
      </c>
      <c r="J69" s="44">
        <v>0.12</v>
      </c>
      <c r="K69" s="44">
        <f t="shared" si="6"/>
        <v>5367.88</v>
      </c>
      <c r="N69" s="4"/>
      <c r="O69" s="459"/>
      <c r="P69" s="459"/>
      <c r="Q69" s="459"/>
      <c r="R69" s="459"/>
      <c r="S69" s="459"/>
      <c r="T69" s="459"/>
      <c r="U69" s="460"/>
    </row>
    <row r="70" spans="2:31" x14ac:dyDescent="0.25">
      <c r="B70" s="38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>
        <v>42544</v>
      </c>
      <c r="H70" s="82">
        <v>600</v>
      </c>
      <c r="I70" s="44">
        <v>13.78</v>
      </c>
      <c r="J70" s="44">
        <v>0.18</v>
      </c>
      <c r="K70" s="44">
        <f t="shared" si="6"/>
        <v>8267.82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4"/>
      <c r="C71" s="7">
        <v>500</v>
      </c>
      <c r="D71" s="44">
        <v>14.33</v>
      </c>
      <c r="E71" s="44">
        <v>0</v>
      </c>
      <c r="F71" s="44">
        <f t="shared" si="8"/>
        <v>7165</v>
      </c>
      <c r="G71" s="1">
        <v>42544</v>
      </c>
      <c r="H71" s="82">
        <v>500</v>
      </c>
      <c r="I71" s="44">
        <v>14.05</v>
      </c>
      <c r="J71" s="44">
        <v>0.15</v>
      </c>
      <c r="K71" s="44">
        <f t="shared" si="6"/>
        <v>7024.85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4"/>
      <c r="C72" s="7">
        <v>440</v>
      </c>
      <c r="D72" s="44">
        <v>14.33</v>
      </c>
      <c r="E72" s="44">
        <v>0</v>
      </c>
      <c r="F72" s="44">
        <f t="shared" si="8"/>
        <v>6305.2</v>
      </c>
      <c r="H72" s="188"/>
      <c r="I72" s="3"/>
      <c r="J72" s="3"/>
      <c r="K72" s="3"/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59"/>
      <c r="P77" s="4"/>
      <c r="Q77" s="4"/>
      <c r="R77" s="4"/>
      <c r="S77" s="4"/>
      <c r="T77" s="4"/>
      <c r="U77" s="109"/>
    </row>
    <row r="78" spans="2:31" x14ac:dyDescent="0.25">
      <c r="B78" s="38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59"/>
      <c r="P78" s="459"/>
      <c r="Q78" s="459"/>
      <c r="R78" s="459"/>
      <c r="S78" s="459"/>
      <c r="T78" s="459"/>
      <c r="U78" s="460"/>
    </row>
    <row r="79" spans="2:31" x14ac:dyDescent="0.25">
      <c r="B79" s="384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4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1"/>
    </row>
    <row r="82" spans="1:21" x14ac:dyDescent="0.25">
      <c r="B82" s="38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4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7" t="s">
        <v>246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7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7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5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</row>
    <row r="113" spans="1:13" x14ac:dyDescent="0.25">
      <c r="B113" s="1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</row>
    <row r="114" spans="1:13" x14ac:dyDescent="0.25">
      <c r="B114" s="1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</row>
    <row r="115" spans="1:13" x14ac:dyDescent="0.25">
      <c r="B115" s="1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</row>
    <row r="116" spans="1:13" x14ac:dyDescent="0.25">
      <c r="C116" s="4"/>
      <c r="D116" s="3"/>
      <c r="E116" s="3"/>
      <c r="F116" s="3"/>
    </row>
    <row r="121" spans="1:13" x14ac:dyDescent="0.25">
      <c r="A121" s="22" t="s">
        <v>81</v>
      </c>
      <c r="B121" s="12"/>
      <c r="C121" s="12">
        <f>SUM(C2:C120)</f>
        <v>52575</v>
      </c>
      <c r="D121" s="12"/>
      <c r="E121" s="12"/>
      <c r="F121" s="13">
        <f>SUM(F2:F120)</f>
        <v>731978.73300000012</v>
      </c>
      <c r="G121" s="12"/>
      <c r="H121" s="12">
        <f>SUM(H2:H120)</f>
        <v>48575</v>
      </c>
      <c r="I121" s="13"/>
      <c r="J121" s="13"/>
      <c r="K121" s="13">
        <f>SUM(K2:K120)</f>
        <v>664448.57999999973</v>
      </c>
      <c r="L121" s="13"/>
      <c r="M121" s="13">
        <f>SUM(M2:M120)</f>
        <v>0</v>
      </c>
    </row>
    <row r="122" spans="1:13" ht="15.75" thickBot="1" x14ac:dyDescent="0.3">
      <c r="A122" s="380" t="s">
        <v>213</v>
      </c>
      <c r="B122" s="381"/>
      <c r="C122" s="382">
        <f>SumByColor($A$122,C2:C120)</f>
        <v>47575</v>
      </c>
      <c r="D122" s="382"/>
      <c r="E122" s="382"/>
      <c r="F122" s="383">
        <f>SumByColor($A$122,F2:F120)</f>
        <v>651246</v>
      </c>
      <c r="G122" s="382"/>
      <c r="H122" s="382">
        <f>SumByColor($A$122,H2:H120)</f>
        <v>47575</v>
      </c>
      <c r="I122" s="382"/>
      <c r="J122" s="382"/>
      <c r="K122" s="383">
        <f>SumByColor($A$122,K2:K120)</f>
        <v>651599</v>
      </c>
      <c r="L122" s="382"/>
      <c r="M122" s="383">
        <f>SumByColor($A$122,M2:M120)</f>
        <v>0</v>
      </c>
    </row>
    <row r="125" spans="1:13" x14ac:dyDescent="0.25">
      <c r="B125" s="199" t="s">
        <v>114</v>
      </c>
      <c r="C125" s="199" t="s">
        <v>150</v>
      </c>
      <c r="D125" s="200" t="s">
        <v>149</v>
      </c>
      <c r="E125" s="202" t="s">
        <v>151</v>
      </c>
      <c r="F125" s="203" t="s">
        <v>65</v>
      </c>
      <c r="G125" s="240" t="s">
        <v>155</v>
      </c>
      <c r="H125" s="203" t="s">
        <v>88</v>
      </c>
      <c r="I125" s="240" t="s">
        <v>161</v>
      </c>
    </row>
    <row r="126" spans="1:13" x14ac:dyDescent="0.25">
      <c r="B126" s="201">
        <v>42304</v>
      </c>
      <c r="C126" s="10">
        <v>5100</v>
      </c>
      <c r="D126" s="210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4">
        <f t="shared" ref="H126:H140" si="12">IF(C126=0, D126, (E126-D126)/D126)</f>
        <v>-3.5280508964719459E-2</v>
      </c>
      <c r="I126" s="40"/>
    </row>
    <row r="127" spans="1:13" x14ac:dyDescent="0.25">
      <c r="B127" s="201">
        <v>42305</v>
      </c>
      <c r="C127" s="10">
        <v>4900</v>
      </c>
      <c r="D127" s="210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4">
        <f t="shared" si="12"/>
        <v>-2.1399652978600199E-2</v>
      </c>
      <c r="I127" s="40"/>
    </row>
    <row r="128" spans="1:13" x14ac:dyDescent="0.25">
      <c r="B128" s="201">
        <v>42306</v>
      </c>
      <c r="C128" s="10">
        <v>5100</v>
      </c>
      <c r="D128" s="210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4">
        <f t="shared" si="12"/>
        <v>-6.0289855072463719E-2</v>
      </c>
      <c r="I128" s="40"/>
    </row>
    <row r="129" spans="2:9" x14ac:dyDescent="0.25">
      <c r="B129" s="201">
        <v>42311</v>
      </c>
      <c r="C129" s="10">
        <v>2710</v>
      </c>
      <c r="D129" s="210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4">
        <f t="shared" si="12"/>
        <v>5.0029429075927105E-2</v>
      </c>
      <c r="I129" s="40"/>
    </row>
    <row r="130" spans="2:9" x14ac:dyDescent="0.25">
      <c r="B130" s="201">
        <v>42312</v>
      </c>
      <c r="C130" s="10">
        <v>2902</v>
      </c>
      <c r="D130" s="210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4">
        <f t="shared" si="12"/>
        <v>2.6486168334314473E-2</v>
      </c>
      <c r="I130" s="40"/>
    </row>
    <row r="131" spans="2:9" x14ac:dyDescent="0.25">
      <c r="B131" s="201">
        <v>42313</v>
      </c>
      <c r="C131" s="10">
        <v>5710</v>
      </c>
      <c r="D131" s="210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4">
        <f t="shared" si="12"/>
        <v>-2.3654642223536283E-2</v>
      </c>
      <c r="I131" s="40"/>
    </row>
    <row r="132" spans="2:9" x14ac:dyDescent="0.25">
      <c r="B132" s="201">
        <v>42314</v>
      </c>
      <c r="C132" s="10">
        <v>4710</v>
      </c>
      <c r="D132" s="210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4">
        <f t="shared" si="12"/>
        <v>-2.9498525073746312E-2</v>
      </c>
      <c r="I132" s="40"/>
    </row>
    <row r="133" spans="2:9" x14ac:dyDescent="0.25">
      <c r="B133" s="201">
        <v>42317</v>
      </c>
      <c r="C133" s="10">
        <v>5060</v>
      </c>
      <c r="D133" s="210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4">
        <f t="shared" si="12"/>
        <v>-6.1055127445169E-2</v>
      </c>
      <c r="I133" s="40"/>
    </row>
    <row r="134" spans="2:9" x14ac:dyDescent="0.25">
      <c r="B134" s="201">
        <v>42324</v>
      </c>
      <c r="C134" s="10">
        <v>6000</v>
      </c>
      <c r="D134" s="210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4">
        <f t="shared" si="12"/>
        <v>-9.9758162031438849E-2</v>
      </c>
      <c r="I134" s="40"/>
    </row>
    <row r="135" spans="2:9" x14ac:dyDescent="0.25">
      <c r="B135" s="201">
        <v>42325</v>
      </c>
      <c r="C135" s="10">
        <v>5060</v>
      </c>
      <c r="D135" s="210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4">
        <f t="shared" si="12"/>
        <v>-8.6670651524208067E-2</v>
      </c>
      <c r="I135" s="40"/>
    </row>
    <row r="136" spans="2:9" x14ac:dyDescent="0.25">
      <c r="B136" s="201">
        <v>42328</v>
      </c>
      <c r="C136" s="10">
        <v>6000</v>
      </c>
      <c r="D136" s="210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4">
        <f t="shared" si="12"/>
        <v>-6.8401937046004779E-2</v>
      </c>
      <c r="I136" s="40"/>
    </row>
    <row r="137" spans="2:9" x14ac:dyDescent="0.25">
      <c r="B137" s="201">
        <v>42331</v>
      </c>
      <c r="C137" s="10">
        <v>5060</v>
      </c>
      <c r="D137" s="210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4">
        <f t="shared" si="12"/>
        <v>-8.1534772182254162E-2</v>
      </c>
      <c r="I137" s="40"/>
    </row>
    <row r="138" spans="2:9" x14ac:dyDescent="0.25">
      <c r="B138" s="201">
        <v>42338</v>
      </c>
      <c r="C138" s="10">
        <v>4710</v>
      </c>
      <c r="D138" s="210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4">
        <f t="shared" si="12"/>
        <v>-4.7818290496114808E-2</v>
      </c>
      <c r="I138" s="40"/>
    </row>
    <row r="139" spans="2:9" x14ac:dyDescent="0.25">
      <c r="B139" s="201">
        <v>42340</v>
      </c>
      <c r="C139" s="10">
        <v>5060</v>
      </c>
      <c r="D139" s="210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4">
        <f t="shared" si="12"/>
        <v>-5.0989802039592164E-2</v>
      </c>
      <c r="I139" s="40"/>
    </row>
    <row r="140" spans="2:9" x14ac:dyDescent="0.25">
      <c r="B140" s="201">
        <v>42341</v>
      </c>
      <c r="C140" s="10">
        <v>5060</v>
      </c>
      <c r="D140" s="210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4">
        <f t="shared" si="12"/>
        <v>-6.1899038461538526E-2</v>
      </c>
      <c r="I140" s="40"/>
    </row>
    <row r="141" spans="2:9" x14ac:dyDescent="0.25">
      <c r="B141" s="201">
        <v>42347</v>
      </c>
      <c r="C141" s="275">
        <v>5260</v>
      </c>
      <c r="D141" s="276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4">
        <f t="shared" ref="H141:H163" si="14">IF(C141=0, D141, (E141-D141)/D141)</f>
        <v>-0.13526570048309169</v>
      </c>
      <c r="I141" s="40"/>
    </row>
    <row r="142" spans="2:9" x14ac:dyDescent="0.25">
      <c r="B142" s="201">
        <v>42348</v>
      </c>
      <c r="C142" s="10">
        <v>5060</v>
      </c>
      <c r="D142" s="210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4">
        <f t="shared" si="14"/>
        <v>-0.11846061334936855</v>
      </c>
      <c r="I142" s="40"/>
    </row>
    <row r="143" spans="2:9" x14ac:dyDescent="0.25">
      <c r="B143" s="201">
        <v>42349</v>
      </c>
      <c r="C143" s="10">
        <v>5060</v>
      </c>
      <c r="D143" s="210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4">
        <f t="shared" si="14"/>
        <v>-0.15523465703971129</v>
      </c>
      <c r="I143" s="40"/>
    </row>
    <row r="144" spans="2:9" x14ac:dyDescent="0.25">
      <c r="B144" s="201">
        <v>42349</v>
      </c>
      <c r="C144" s="10">
        <v>6000</v>
      </c>
      <c r="D144" s="210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4">
        <f t="shared" si="14"/>
        <v>-0.13440197287299629</v>
      </c>
      <c r="I144" s="40"/>
    </row>
    <row r="145" spans="2:9" x14ac:dyDescent="0.25">
      <c r="B145" s="201">
        <v>42349</v>
      </c>
      <c r="C145" s="10">
        <v>6200</v>
      </c>
      <c r="D145" s="210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4">
        <f t="shared" si="14"/>
        <v>-0.13011152416356886</v>
      </c>
      <c r="I145" s="40"/>
    </row>
    <row r="146" spans="2:9" x14ac:dyDescent="0.25">
      <c r="B146" s="201">
        <v>42349</v>
      </c>
      <c r="C146" s="10">
        <v>5721</v>
      </c>
      <c r="D146" s="210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4">
        <f t="shared" si="14"/>
        <v>-0.13970588235294124</v>
      </c>
      <c r="I146" s="40"/>
    </row>
    <row r="147" spans="2:9" x14ac:dyDescent="0.25">
      <c r="B147" s="201">
        <v>42349</v>
      </c>
      <c r="C147" s="10">
        <v>5060</v>
      </c>
      <c r="D147" s="210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4">
        <f t="shared" si="14"/>
        <v>-0.15494483667683867</v>
      </c>
      <c r="I147" s="40"/>
    </row>
    <row r="148" spans="2:9" x14ac:dyDescent="0.25">
      <c r="B148" s="201">
        <v>42356</v>
      </c>
      <c r="C148" s="10">
        <v>5060</v>
      </c>
      <c r="D148" s="210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4">
        <f t="shared" si="14"/>
        <v>-0.13718827009863294</v>
      </c>
      <c r="I148" s="40"/>
    </row>
    <row r="149" spans="2:9" x14ac:dyDescent="0.25">
      <c r="B149" s="201">
        <v>42356</v>
      </c>
      <c r="C149" s="10">
        <v>7000</v>
      </c>
      <c r="D149" s="210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4">
        <f t="shared" si="14"/>
        <v>-0.10206637445209772</v>
      </c>
      <c r="I149" s="40"/>
    </row>
    <row r="150" spans="2:9" x14ac:dyDescent="0.25">
      <c r="B150" s="201">
        <v>42356</v>
      </c>
      <c r="C150" s="298">
        <v>6000</v>
      </c>
      <c r="D150" s="29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4">
        <f t="shared" si="14"/>
        <v>-0.11521873074553302</v>
      </c>
      <c r="I150" s="40"/>
    </row>
    <row r="151" spans="2:9" x14ac:dyDescent="0.25">
      <c r="B151" s="201">
        <v>42357</v>
      </c>
      <c r="C151" s="10">
        <v>5500</v>
      </c>
      <c r="D151" s="210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4">
        <f t="shared" si="14"/>
        <v>-0.12430481022538781</v>
      </c>
      <c r="I151" s="40"/>
    </row>
    <row r="152" spans="2:9" x14ac:dyDescent="0.25">
      <c r="B152" s="201">
        <v>42359</v>
      </c>
      <c r="C152" s="10">
        <v>5060</v>
      </c>
      <c r="D152" s="210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4">
        <f t="shared" si="14"/>
        <v>-0.11540785498489427</v>
      </c>
      <c r="I152" s="40"/>
    </row>
    <row r="153" spans="2:9" x14ac:dyDescent="0.25">
      <c r="B153" s="201">
        <v>42361</v>
      </c>
      <c r="C153" s="10">
        <v>5060</v>
      </c>
      <c r="D153" s="210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4">
        <f t="shared" si="14"/>
        <v>-0.11698578474035398</v>
      </c>
      <c r="I153" s="40"/>
    </row>
    <row r="154" spans="2:9" x14ac:dyDescent="0.25">
      <c r="B154" s="201">
        <v>42377</v>
      </c>
      <c r="C154" s="275">
        <v>5260</v>
      </c>
      <c r="D154" s="276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4">
        <f t="shared" si="14"/>
        <v>-0.18838779598273264</v>
      </c>
      <c r="I154" s="40"/>
    </row>
    <row r="155" spans="2:9" x14ac:dyDescent="0.25">
      <c r="B155" s="201">
        <v>42398</v>
      </c>
      <c r="C155" s="10">
        <v>5000</v>
      </c>
      <c r="D155" s="210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4">
        <f t="shared" si="14"/>
        <v>-0.35765550239234445</v>
      </c>
      <c r="I155" s="40"/>
    </row>
    <row r="156" spans="2:9" x14ac:dyDescent="0.25">
      <c r="B156" s="201">
        <v>42401</v>
      </c>
      <c r="C156" s="275">
        <v>5260</v>
      </c>
      <c r="D156" s="276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4">
        <f t="shared" si="14"/>
        <v>-0.33250912014226802</v>
      </c>
      <c r="I156" s="40"/>
    </row>
    <row r="157" spans="2:9" x14ac:dyDescent="0.25">
      <c r="B157" s="201">
        <v>42416</v>
      </c>
      <c r="C157" s="10">
        <v>4760</v>
      </c>
      <c r="D157" s="210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4">
        <f t="shared" si="14"/>
        <v>-0.37426556991774379</v>
      </c>
      <c r="I157" s="40"/>
    </row>
    <row r="158" spans="2:9" x14ac:dyDescent="0.25">
      <c r="B158" s="201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4">
        <f t="shared" si="14"/>
        <v>-0.40950831744217364</v>
      </c>
      <c r="I158" s="40"/>
    </row>
    <row r="159" spans="2:9" x14ac:dyDescent="0.25">
      <c r="B159" s="201">
        <v>42418</v>
      </c>
      <c r="C159" s="10">
        <v>3600</v>
      </c>
      <c r="D159" s="210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4">
        <f t="shared" si="14"/>
        <v>-0.42900908514684127</v>
      </c>
      <c r="I159" s="40"/>
    </row>
    <row r="160" spans="2:9" x14ac:dyDescent="0.25">
      <c r="B160" s="201">
        <v>42423</v>
      </c>
      <c r="C160" s="275">
        <v>5260</v>
      </c>
      <c r="D160" s="276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4">
        <f t="shared" si="14"/>
        <v>-0.35865298785781541</v>
      </c>
      <c r="I160" s="40"/>
    </row>
    <row r="161" spans="2:9" x14ac:dyDescent="0.25">
      <c r="B161" s="201">
        <v>42431</v>
      </c>
      <c r="C161" s="10">
        <v>4760</v>
      </c>
      <c r="D161" s="210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4">
        <f t="shared" si="14"/>
        <v>-0.30719086061368173</v>
      </c>
      <c r="I161" s="40"/>
    </row>
    <row r="162" spans="2:9" x14ac:dyDescent="0.25">
      <c r="B162" s="201">
        <v>42436</v>
      </c>
      <c r="C162" s="298">
        <v>5290</v>
      </c>
      <c r="D162" s="29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4">
        <f t="shared" si="14"/>
        <v>-0.28777469570512154</v>
      </c>
      <c r="I162" s="40"/>
    </row>
    <row r="163" spans="2:9" x14ac:dyDescent="0.25">
      <c r="B163" s="201">
        <v>42444</v>
      </c>
      <c r="C163" s="298">
        <v>5290</v>
      </c>
      <c r="D163" s="29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4">
        <f t="shared" si="14"/>
        <v>-0.33267728642597949</v>
      </c>
      <c r="I163" s="40"/>
    </row>
    <row r="164" spans="2:9" x14ac:dyDescent="0.25">
      <c r="B164" s="201">
        <v>42446</v>
      </c>
      <c r="C164" s="298">
        <v>5295</v>
      </c>
      <c r="D164" s="299">
        <v>16.2348</v>
      </c>
      <c r="E164" s="40">
        <v>10.87</v>
      </c>
      <c r="F164" s="40">
        <f t="shared" ref="F164:F201" si="15">-C164*(D164-E164)</f>
        <v>-28406.616000000002</v>
      </c>
      <c r="G164" s="40">
        <f t="shared" ref="G164:G201" si="16">IF(C164=0, 0,D164*C164)</f>
        <v>85963.266000000003</v>
      </c>
      <c r="H164" s="244">
        <f t="shared" ref="H164:H201" si="17">IF(C164=0, D164, (E164-D164)/D164)</f>
        <v>-0.33045063690344201</v>
      </c>
      <c r="I164" s="40"/>
    </row>
    <row r="165" spans="2:9" x14ac:dyDescent="0.25">
      <c r="B165" s="201">
        <v>42447</v>
      </c>
      <c r="C165" s="298">
        <v>5300</v>
      </c>
      <c r="D165" s="29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4">
        <f t="shared" si="17"/>
        <v>-0.31713876825898152</v>
      </c>
      <c r="I165" s="40"/>
    </row>
    <row r="166" spans="2:9" x14ac:dyDescent="0.25">
      <c r="B166" s="201">
        <v>42447</v>
      </c>
      <c r="C166" s="298">
        <v>5155</v>
      </c>
      <c r="D166" s="29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4">
        <f t="shared" si="17"/>
        <v>-0.31876693145474438</v>
      </c>
      <c r="I166" s="40"/>
    </row>
    <row r="167" spans="2:9" x14ac:dyDescent="0.25">
      <c r="B167" s="201">
        <v>42450</v>
      </c>
      <c r="C167" s="10">
        <v>3955</v>
      </c>
      <c r="D167" s="210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4">
        <f t="shared" si="17"/>
        <v>-0.3515360279614968</v>
      </c>
      <c r="I167" s="40"/>
    </row>
    <row r="168" spans="2:9" x14ac:dyDescent="0.25">
      <c r="B168" s="201">
        <v>42451</v>
      </c>
      <c r="C168" s="275">
        <v>5260</v>
      </c>
      <c r="D168" s="276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4">
        <f t="shared" si="17"/>
        <v>-0.29421490662537253</v>
      </c>
      <c r="I168" s="376"/>
    </row>
    <row r="169" spans="2:9" x14ac:dyDescent="0.25">
      <c r="B169" s="201">
        <v>42451</v>
      </c>
      <c r="C169" s="298">
        <v>5360</v>
      </c>
      <c r="D169" s="29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4">
        <f t="shared" si="17"/>
        <v>-0.33885015799308427</v>
      </c>
      <c r="I169" s="376"/>
    </row>
    <row r="170" spans="2:9" x14ac:dyDescent="0.25">
      <c r="B170" s="201">
        <v>42461</v>
      </c>
      <c r="C170" s="298">
        <v>5260</v>
      </c>
      <c r="D170" s="29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4">
        <f t="shared" si="17"/>
        <v>-0.32621706669957429</v>
      </c>
      <c r="I170" s="40"/>
    </row>
    <row r="171" spans="2:9" x14ac:dyDescent="0.25">
      <c r="B171" s="201">
        <v>42465</v>
      </c>
      <c r="C171" s="10">
        <v>5260</v>
      </c>
      <c r="D171" s="210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4">
        <f t="shared" si="17"/>
        <v>-0.3583019682853088</v>
      </c>
      <c r="I171" s="40"/>
    </row>
    <row r="172" spans="2:9" x14ac:dyDescent="0.25">
      <c r="B172" s="201">
        <v>42467</v>
      </c>
      <c r="C172" s="10">
        <v>5760</v>
      </c>
      <c r="D172" s="210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4">
        <f t="shared" si="17"/>
        <v>-0.33773991008545695</v>
      </c>
      <c r="I172" s="40"/>
    </row>
    <row r="173" spans="2:9" x14ac:dyDescent="0.25">
      <c r="B173" s="201">
        <v>42468</v>
      </c>
      <c r="C173" s="275">
        <v>5260</v>
      </c>
      <c r="D173" s="276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4">
        <f t="shared" si="17"/>
        <v>-0.33445082915303309</v>
      </c>
      <c r="I173" s="376" t="s">
        <v>211</v>
      </c>
    </row>
    <row r="174" spans="2:9" x14ac:dyDescent="0.25">
      <c r="B174" s="201">
        <v>42472</v>
      </c>
      <c r="C174" s="10">
        <v>5860</v>
      </c>
      <c r="D174" s="210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4">
        <f t="shared" si="17"/>
        <v>-0.34671171807752094</v>
      </c>
      <c r="I174" s="40"/>
    </row>
    <row r="175" spans="2:9" x14ac:dyDescent="0.25">
      <c r="B175" s="201">
        <v>42473</v>
      </c>
      <c r="C175" s="275">
        <v>5260</v>
      </c>
      <c r="D175" s="276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4">
        <f t="shared" si="17"/>
        <v>-0.32488613658645549</v>
      </c>
      <c r="I175" s="40"/>
    </row>
    <row r="176" spans="2:9" x14ac:dyDescent="0.25">
      <c r="B176" s="201">
        <v>42484</v>
      </c>
      <c r="C176" s="10">
        <v>5260</v>
      </c>
      <c r="D176" s="210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4">
        <f t="shared" si="17"/>
        <v>-0.33853733603047942</v>
      </c>
      <c r="I176" s="40"/>
    </row>
    <row r="177" spans="2:9" x14ac:dyDescent="0.25">
      <c r="B177" s="201">
        <v>42486</v>
      </c>
      <c r="C177" s="10">
        <v>4260</v>
      </c>
      <c r="D177" s="210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4">
        <f t="shared" si="17"/>
        <v>-0.33192870036624933</v>
      </c>
      <c r="I177" s="40"/>
    </row>
    <row r="178" spans="2:9" x14ac:dyDescent="0.25">
      <c r="B178" s="201">
        <v>42487</v>
      </c>
      <c r="C178" s="298">
        <v>5260</v>
      </c>
      <c r="D178" s="29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4">
        <f t="shared" si="17"/>
        <v>-0.28197419827698644</v>
      </c>
      <c r="I178" s="40"/>
    </row>
    <row r="179" spans="2:9" x14ac:dyDescent="0.25">
      <c r="B179" s="201">
        <v>42488</v>
      </c>
      <c r="C179" s="275">
        <v>5260</v>
      </c>
      <c r="D179" s="276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4">
        <f t="shared" si="17"/>
        <v>-0.27729127276345905</v>
      </c>
      <c r="I179" s="40"/>
    </row>
    <row r="180" spans="2:9" x14ac:dyDescent="0.25">
      <c r="B180" s="201">
        <v>42489</v>
      </c>
      <c r="C180" s="10">
        <v>5500</v>
      </c>
      <c r="D180" s="210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4">
        <f t="shared" si="17"/>
        <v>-0.32170664916774983</v>
      </c>
      <c r="I180" s="40"/>
    </row>
    <row r="181" spans="2:9" x14ac:dyDescent="0.25">
      <c r="B181" s="201">
        <v>42494</v>
      </c>
      <c r="C181" s="10">
        <v>6500</v>
      </c>
      <c r="D181" s="210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4">
        <f t="shared" si="17"/>
        <v>-0.33121998849698381</v>
      </c>
      <c r="I181" s="40"/>
    </row>
    <row r="182" spans="2:9" x14ac:dyDescent="0.25">
      <c r="B182" s="201">
        <v>42495</v>
      </c>
      <c r="C182" s="10">
        <v>5500</v>
      </c>
      <c r="D182" s="210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4">
        <f t="shared" si="17"/>
        <v>-0.363154096451135</v>
      </c>
      <c r="I182" s="40"/>
    </row>
    <row r="183" spans="2:9" x14ac:dyDescent="0.25">
      <c r="B183" s="201">
        <v>42502</v>
      </c>
      <c r="C183" s="10">
        <v>8500</v>
      </c>
      <c r="D183" s="210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4">
        <f t="shared" si="17"/>
        <v>-0.2946076346624823</v>
      </c>
      <c r="I183" s="40"/>
    </row>
    <row r="184" spans="2:9" x14ac:dyDescent="0.25">
      <c r="B184" s="201">
        <v>42503</v>
      </c>
      <c r="C184" s="10">
        <v>5500</v>
      </c>
      <c r="D184" s="210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4">
        <f t="shared" si="17"/>
        <v>-0.39193520745926663</v>
      </c>
      <c r="I184" s="40"/>
    </row>
    <row r="185" spans="2:9" x14ac:dyDescent="0.25">
      <c r="B185" s="201">
        <v>42510</v>
      </c>
      <c r="C185" s="10">
        <v>5000</v>
      </c>
      <c r="D185" s="210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4">
        <f t="shared" si="17"/>
        <v>-0.33560539882131479</v>
      </c>
      <c r="I185" s="40"/>
    </row>
    <row r="186" spans="2:9" x14ac:dyDescent="0.25">
      <c r="B186" s="201">
        <v>42514</v>
      </c>
      <c r="C186" s="10">
        <v>4500</v>
      </c>
      <c r="D186" s="210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4">
        <f t="shared" si="17"/>
        <v>-0.31411993648595399</v>
      </c>
      <c r="I186" s="40"/>
    </row>
    <row r="187" spans="2:9" x14ac:dyDescent="0.25">
      <c r="B187" s="201">
        <v>42515</v>
      </c>
      <c r="C187" s="10">
        <v>4500</v>
      </c>
      <c r="D187" s="210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4">
        <f t="shared" si="17"/>
        <v>-0.30732621949398992</v>
      </c>
      <c r="I187" s="40"/>
    </row>
    <row r="188" spans="2:9" x14ac:dyDescent="0.25">
      <c r="B188" s="201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4">
        <f t="shared" si="17"/>
        <v>-0.31104064571922746</v>
      </c>
      <c r="I188" s="40"/>
    </row>
    <row r="189" spans="2:9" x14ac:dyDescent="0.25">
      <c r="B189" s="201">
        <v>42517</v>
      </c>
      <c r="C189" s="10">
        <v>4000</v>
      </c>
      <c r="D189" s="210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4">
        <f t="shared" si="17"/>
        <v>-0.28937174920768705</v>
      </c>
      <c r="I189" s="40"/>
    </row>
    <row r="190" spans="2:9" x14ac:dyDescent="0.25">
      <c r="B190" s="201">
        <v>42522</v>
      </c>
      <c r="C190" s="10">
        <v>3375</v>
      </c>
      <c r="D190" s="210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4">
        <f t="shared" si="17"/>
        <v>-0.27595152359933406</v>
      </c>
      <c r="I190" s="40"/>
    </row>
    <row r="191" spans="2:9" x14ac:dyDescent="0.25">
      <c r="B191" s="201">
        <v>42524</v>
      </c>
      <c r="C191" s="10">
        <v>4000</v>
      </c>
      <c r="D191" s="210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4">
        <f t="shared" si="17"/>
        <v>-0.25358840566251284</v>
      </c>
      <c r="I191" s="40"/>
    </row>
    <row r="192" spans="2:9" x14ac:dyDescent="0.25">
      <c r="B192" s="201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4">
        <f t="shared" si="17"/>
        <v>-0.27200144319458108</v>
      </c>
      <c r="I192" s="40"/>
    </row>
    <row r="193" spans="2:9" x14ac:dyDescent="0.25">
      <c r="B193" s="201">
        <v>42532</v>
      </c>
      <c r="C193" s="10">
        <v>4760</v>
      </c>
      <c r="D193" s="210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4">
        <f t="shared" si="17"/>
        <v>-0.25915981155564233</v>
      </c>
      <c r="I193" s="40"/>
    </row>
    <row r="194" spans="2:9" x14ac:dyDescent="0.25">
      <c r="B194" s="201">
        <v>42535</v>
      </c>
      <c r="C194" s="10">
        <v>4760</v>
      </c>
      <c r="D194" s="210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4">
        <f t="shared" si="17"/>
        <v>-0.27259412949289075</v>
      </c>
      <c r="I194" s="40"/>
    </row>
    <row r="195" spans="2:9" x14ac:dyDescent="0.25">
      <c r="B195" s="201">
        <v>42537</v>
      </c>
      <c r="C195" s="10">
        <v>4760</v>
      </c>
      <c r="D195" s="210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4">
        <f t="shared" si="17"/>
        <v>-0.26963133189908078</v>
      </c>
      <c r="I195" s="40"/>
    </row>
    <row r="196" spans="2:9" x14ac:dyDescent="0.25">
      <c r="B196" s="201">
        <v>42541</v>
      </c>
      <c r="C196" s="10">
        <v>4600</v>
      </c>
      <c r="D196" s="210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4">
        <f t="shared" si="17"/>
        <v>-0.25150519146764527</v>
      </c>
      <c r="I196" s="40"/>
    </row>
    <row r="197" spans="2:9" x14ac:dyDescent="0.25">
      <c r="B197" s="201">
        <v>42542</v>
      </c>
      <c r="C197" s="7">
        <v>4000</v>
      </c>
      <c r="D197" s="7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4">
        <f t="shared" si="17"/>
        <v>-0.25044973016190292</v>
      </c>
      <c r="I197" s="40"/>
    </row>
    <row r="198" spans="2:9" x14ac:dyDescent="0.25">
      <c r="B198" s="201">
        <v>42544</v>
      </c>
      <c r="C198" s="10">
        <v>2500</v>
      </c>
      <c r="D198" s="210">
        <v>18.952100000000002</v>
      </c>
      <c r="E198" s="40">
        <v>14.05</v>
      </c>
      <c r="F198" s="40">
        <f t="shared" si="15"/>
        <v>-12255.250000000002</v>
      </c>
      <c r="G198" s="40">
        <f t="shared" si="16"/>
        <v>47380.250000000007</v>
      </c>
      <c r="H198" s="244">
        <f t="shared" si="17"/>
        <v>-0.25865735195571998</v>
      </c>
      <c r="I198" s="40"/>
    </row>
    <row r="199" spans="2:9" x14ac:dyDescent="0.25">
      <c r="B199" s="201">
        <v>42545</v>
      </c>
      <c r="C199" s="10">
        <v>3000</v>
      </c>
      <c r="D199" s="210">
        <v>18.046700000000001</v>
      </c>
      <c r="E199" s="40">
        <v>13.52</v>
      </c>
      <c r="F199" s="40">
        <f t="shared" si="15"/>
        <v>-13580.100000000006</v>
      </c>
      <c r="G199" s="40">
        <f t="shared" si="16"/>
        <v>54140.100000000006</v>
      </c>
      <c r="H199" s="244">
        <f t="shared" si="17"/>
        <v>-0.25083256218588446</v>
      </c>
      <c r="I199" s="40"/>
    </row>
    <row r="200" spans="2:9" x14ac:dyDescent="0.25">
      <c r="B200" s="201">
        <v>42545</v>
      </c>
      <c r="C200" s="10">
        <v>3500</v>
      </c>
      <c r="D200" s="210">
        <v>17.391500000000001</v>
      </c>
      <c r="E200" s="40">
        <v>13.46</v>
      </c>
      <c r="F200" s="40">
        <f t="shared" si="15"/>
        <v>-13760.25</v>
      </c>
      <c r="G200" s="40">
        <f t="shared" si="16"/>
        <v>60870.25</v>
      </c>
      <c r="H200" s="244">
        <f t="shared" si="17"/>
        <v>-0.22605870683954804</v>
      </c>
      <c r="I200" s="40"/>
    </row>
    <row r="201" spans="2:9" x14ac:dyDescent="0.25">
      <c r="B201" s="201">
        <v>42545</v>
      </c>
      <c r="C201" s="7">
        <v>4000</v>
      </c>
      <c r="D201" s="79">
        <v>16.8825</v>
      </c>
      <c r="E201" s="40">
        <v>13.32</v>
      </c>
      <c r="F201" s="40">
        <f t="shared" si="15"/>
        <v>-14250</v>
      </c>
      <c r="G201" s="40">
        <f t="shared" si="16"/>
        <v>67530</v>
      </c>
      <c r="H201" s="244">
        <f t="shared" si="17"/>
        <v>-0.21101732563305198</v>
      </c>
      <c r="I201" s="40"/>
    </row>
    <row r="202" spans="2:9" x14ac:dyDescent="0.25">
      <c r="B202" s="201"/>
      <c r="C202" s="10"/>
      <c r="D202" s="210"/>
      <c r="E202" s="40"/>
      <c r="F202" s="40"/>
      <c r="G202" s="40"/>
      <c r="H202" s="244"/>
      <c r="I202" s="40"/>
    </row>
    <row r="203" spans="2:9" x14ac:dyDescent="0.25">
      <c r="B203" s="201"/>
      <c r="C203" s="10"/>
      <c r="D203" s="210"/>
      <c r="E203" s="40"/>
      <c r="F203" s="40"/>
      <c r="G203" s="40"/>
      <c r="H203" s="244"/>
      <c r="I203" s="40"/>
    </row>
    <row r="204" spans="2:9" x14ac:dyDescent="0.25">
      <c r="B204" s="201"/>
      <c r="C204" s="10"/>
      <c r="D204" s="210"/>
      <c r="E204" s="40"/>
      <c r="F204" s="40"/>
      <c r="G204" s="40"/>
      <c r="H204" s="244"/>
      <c r="I204" s="40"/>
    </row>
    <row r="205" spans="2:9" x14ac:dyDescent="0.25">
      <c r="B205" s="201"/>
      <c r="C205" s="10"/>
      <c r="D205" s="210"/>
      <c r="E205" s="40"/>
      <c r="F205" s="40"/>
      <c r="G205" s="40"/>
      <c r="H205" s="244"/>
      <c r="I205" s="40"/>
    </row>
    <row r="206" spans="2:9" x14ac:dyDescent="0.25">
      <c r="B206" s="201"/>
      <c r="C206" s="10"/>
      <c r="D206" s="210"/>
      <c r="E206" s="40"/>
      <c r="F206" s="40"/>
      <c r="G206" s="40"/>
      <c r="H206" s="244"/>
      <c r="I206" s="40"/>
    </row>
    <row r="207" spans="2:9" x14ac:dyDescent="0.25">
      <c r="B207" s="201"/>
      <c r="C207" s="10"/>
      <c r="D207" s="210"/>
      <c r="E207" s="40"/>
      <c r="F207" s="40"/>
      <c r="G207" s="40"/>
      <c r="H207" s="244"/>
      <c r="I207" s="40"/>
    </row>
    <row r="208" spans="2:9" x14ac:dyDescent="0.25">
      <c r="B208" s="201"/>
      <c r="C208" s="10"/>
      <c r="D208" s="210"/>
      <c r="E208" s="40"/>
      <c r="F208" s="40"/>
      <c r="G208" s="40"/>
      <c r="H208" s="244"/>
      <c r="I208" s="40"/>
    </row>
    <row r="209" spans="2:9" x14ac:dyDescent="0.25">
      <c r="B209" s="201"/>
      <c r="C209" s="10"/>
      <c r="D209" s="210"/>
      <c r="E209" s="40"/>
      <c r="F209" s="40"/>
      <c r="G209" s="40"/>
      <c r="H209" s="244"/>
      <c r="I209" s="40"/>
    </row>
    <row r="210" spans="2:9" x14ac:dyDescent="0.25">
      <c r="B210" s="201"/>
      <c r="C210" s="10"/>
      <c r="D210" s="210"/>
      <c r="E210" s="40"/>
      <c r="F210" s="40"/>
      <c r="G210" s="40"/>
      <c r="H210" s="244"/>
      <c r="I210" s="40"/>
    </row>
    <row r="211" spans="2:9" x14ac:dyDescent="0.25">
      <c r="B211" s="201"/>
      <c r="C211" s="10"/>
      <c r="D211" s="210"/>
      <c r="E211" s="40"/>
      <c r="F211" s="40"/>
      <c r="G211" s="40"/>
      <c r="H211" s="244"/>
      <c r="I211" s="40"/>
    </row>
    <row r="212" spans="2:9" x14ac:dyDescent="0.25">
      <c r="B212" s="201"/>
      <c r="C212" s="10"/>
      <c r="D212" s="210"/>
      <c r="E212" s="40"/>
      <c r="F212" s="40"/>
      <c r="G212" s="40"/>
      <c r="H212" s="244"/>
      <c r="I212" s="40"/>
    </row>
    <row r="213" spans="2:9" x14ac:dyDescent="0.25">
      <c r="B213" s="201"/>
      <c r="C213" s="10"/>
      <c r="D213" s="210"/>
      <c r="E213" s="40"/>
      <c r="F213" s="40"/>
      <c r="G213" s="40"/>
      <c r="H213" s="244"/>
      <c r="I213" s="40"/>
    </row>
    <row r="214" spans="2:9" x14ac:dyDescent="0.25">
      <c r="B214" s="201"/>
      <c r="C214" s="10"/>
      <c r="D214" s="210"/>
      <c r="E214" s="40"/>
      <c r="F214" s="40"/>
      <c r="G214" s="40"/>
      <c r="H214" s="244"/>
      <c r="I214" s="40"/>
    </row>
    <row r="215" spans="2:9" x14ac:dyDescent="0.25">
      <c r="B215" s="201"/>
      <c r="C215" s="10"/>
      <c r="D215" s="210"/>
      <c r="E215" s="40"/>
      <c r="F215" s="40"/>
      <c r="G215" s="40"/>
      <c r="H215" s="244"/>
      <c r="I215" s="40"/>
    </row>
    <row r="216" spans="2:9" x14ac:dyDescent="0.25">
      <c r="B216" s="201"/>
      <c r="C216" s="10"/>
      <c r="D216" s="210"/>
      <c r="E216" s="40"/>
      <c r="F216" s="40"/>
      <c r="G216" s="40"/>
      <c r="H216" s="244"/>
      <c r="I216" s="40"/>
    </row>
    <row r="217" spans="2:9" x14ac:dyDescent="0.25">
      <c r="B217" s="201"/>
      <c r="C217" s="10"/>
      <c r="D217" s="210"/>
      <c r="E217" s="40"/>
      <c r="F217" s="40"/>
      <c r="G217" s="40"/>
      <c r="H217" s="244"/>
      <c r="I217" s="40"/>
    </row>
    <row r="218" spans="2:9" x14ac:dyDescent="0.25">
      <c r="B218" s="201"/>
      <c r="C218" s="10"/>
      <c r="D218" s="210"/>
      <c r="E218" s="40"/>
      <c r="F218" s="40"/>
      <c r="G218" s="40"/>
      <c r="H218" s="244"/>
      <c r="I218" s="40"/>
    </row>
    <row r="219" spans="2:9" x14ac:dyDescent="0.25">
      <c r="B219" s="201"/>
      <c r="C219" s="10"/>
      <c r="D219" s="210"/>
      <c r="E219" s="40"/>
      <c r="F219" s="40"/>
      <c r="G219" s="40"/>
      <c r="H219" s="244"/>
      <c r="I219" s="40"/>
    </row>
    <row r="220" spans="2:9" x14ac:dyDescent="0.25">
      <c r="B220" s="201"/>
      <c r="C220" s="10"/>
      <c r="D220" s="210"/>
      <c r="E220" s="40"/>
      <c r="F220" s="40"/>
      <c r="G220" s="40"/>
      <c r="H220" s="244"/>
      <c r="I220" s="40"/>
    </row>
    <row r="221" spans="2:9" x14ac:dyDescent="0.25">
      <c r="B221" s="201"/>
      <c r="C221" s="10"/>
      <c r="D221" s="210"/>
      <c r="E221" s="40"/>
      <c r="F221" s="40"/>
      <c r="G221" s="40"/>
      <c r="H221" s="244"/>
      <c r="I221" s="40"/>
    </row>
    <row r="222" spans="2:9" x14ac:dyDescent="0.25">
      <c r="B222" s="201"/>
      <c r="C222" s="10"/>
      <c r="D222" s="210"/>
      <c r="E222" s="40"/>
      <c r="F222" s="40"/>
      <c r="G222" s="40"/>
      <c r="H222" s="244"/>
      <c r="I222" s="40"/>
    </row>
    <row r="223" spans="2:9" x14ac:dyDescent="0.25">
      <c r="B223" s="201"/>
      <c r="C223" s="10"/>
      <c r="D223" s="210"/>
      <c r="E223" s="40"/>
      <c r="F223" s="40"/>
      <c r="G223" s="40"/>
      <c r="H223" s="244"/>
      <c r="I223" s="40"/>
    </row>
    <row r="224" spans="2:9" x14ac:dyDescent="0.25">
      <c r="B224" s="201"/>
      <c r="C224" s="10"/>
      <c r="D224" s="210"/>
      <c r="E224" s="40"/>
      <c r="F224" s="40"/>
      <c r="G224" s="40"/>
      <c r="H224" s="244"/>
      <c r="I224" s="40"/>
    </row>
    <row r="225" spans="2:9" x14ac:dyDescent="0.25">
      <c r="B225" s="201"/>
      <c r="C225" s="10"/>
      <c r="D225" s="210"/>
      <c r="E225" s="40"/>
      <c r="F225" s="40"/>
      <c r="G225" s="40"/>
      <c r="H225" s="244"/>
      <c r="I225" s="40"/>
    </row>
    <row r="226" spans="2:9" x14ac:dyDescent="0.25">
      <c r="B226" s="201"/>
      <c r="C226" s="10"/>
      <c r="D226" s="210"/>
      <c r="E226" s="40"/>
      <c r="F226" s="40"/>
      <c r="G226" s="40"/>
      <c r="H226" s="244"/>
      <c r="I226" s="40"/>
    </row>
    <row r="227" spans="2:9" x14ac:dyDescent="0.25">
      <c r="B227" s="201"/>
      <c r="C227" s="10"/>
      <c r="D227" s="210"/>
      <c r="E227" s="40"/>
      <c r="F227" s="40"/>
      <c r="G227" s="40"/>
      <c r="H227" s="244"/>
      <c r="I227" s="40"/>
    </row>
    <row r="228" spans="2:9" x14ac:dyDescent="0.25">
      <c r="B228" s="201"/>
      <c r="C228" s="10"/>
      <c r="D228" s="210"/>
      <c r="E228" s="40"/>
      <c r="F228" s="40"/>
      <c r="G228" s="40"/>
      <c r="H228" s="244"/>
      <c r="I228" s="40"/>
    </row>
    <row r="229" spans="2:9" x14ac:dyDescent="0.25">
      <c r="B229" s="201"/>
      <c r="C229" s="10"/>
      <c r="D229" s="210"/>
      <c r="E229" s="40"/>
      <c r="F229" s="40"/>
      <c r="G229" s="40"/>
      <c r="H229" s="244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3" priority="43">
      <formula>F126&gt;0</formula>
    </cfRule>
    <cfRule type="expression" dxfId="442" priority="44">
      <formula>F126&lt;0</formula>
    </cfRule>
  </conditionalFormatting>
  <conditionalFormatting sqref="F146:F229">
    <cfRule type="expression" dxfId="441" priority="37">
      <formula>F146&gt;0</formula>
    </cfRule>
    <cfRule type="expression" dxfId="440" priority="38">
      <formula>F146&lt;0</formula>
    </cfRule>
  </conditionalFormatting>
  <conditionalFormatting sqref="H126:H137">
    <cfRule type="expression" dxfId="439" priority="35">
      <formula>H126&gt;0</formula>
    </cfRule>
    <cfRule type="expression" dxfId="438" priority="36">
      <formula>H126&lt;0</formula>
    </cfRule>
  </conditionalFormatting>
  <conditionalFormatting sqref="H138">
    <cfRule type="expression" dxfId="437" priority="25">
      <formula>H138&gt;0</formula>
    </cfRule>
    <cfRule type="expression" dxfId="436" priority="26">
      <formula>H138&lt;0</formula>
    </cfRule>
  </conditionalFormatting>
  <conditionalFormatting sqref="F146:F229">
    <cfRule type="expression" dxfId="435" priority="23">
      <formula>F146&gt;0</formula>
    </cfRule>
    <cfRule type="expression" dxfId="434" priority="24">
      <formula>F146&lt;0</formula>
    </cfRule>
  </conditionalFormatting>
  <conditionalFormatting sqref="H139">
    <cfRule type="expression" dxfId="433" priority="21">
      <formula>H139&gt;0</formula>
    </cfRule>
    <cfRule type="expression" dxfId="432" priority="22">
      <formula>H139&lt;0</formula>
    </cfRule>
  </conditionalFormatting>
  <conditionalFormatting sqref="H140:H145">
    <cfRule type="expression" dxfId="431" priority="17">
      <formula>H140&gt;0</formula>
    </cfRule>
    <cfRule type="expression" dxfId="430" priority="18">
      <formula>H140&lt;0</formula>
    </cfRule>
  </conditionalFormatting>
  <conditionalFormatting sqref="F146:F229">
    <cfRule type="expression" dxfId="429" priority="7">
      <formula>F146&gt;0</formula>
    </cfRule>
    <cfRule type="expression" dxfId="428" priority="8">
      <formula>F146&lt;0</formula>
    </cfRule>
  </conditionalFormatting>
  <conditionalFormatting sqref="H146:H229">
    <cfRule type="expression" dxfId="427" priority="5">
      <formula>H146&gt;0</formula>
    </cfRule>
    <cfRule type="expression" dxfId="426" priority="6">
      <formula>H146&lt;0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42545</v>
      </c>
      <c r="X2" s="103">
        <v>41.52</v>
      </c>
      <c r="Y2" s="103">
        <v>42.38</v>
      </c>
      <c r="Z2" s="103">
        <v>41.25</v>
      </c>
      <c r="AA2" s="103">
        <v>41.37</v>
      </c>
      <c r="AB2" s="101">
        <v>8211100</v>
      </c>
      <c r="AC2" s="100">
        <v>41.37</v>
      </c>
      <c r="AD2" s="2">
        <f>Y2-Z2</f>
        <v>1.1300000000000026</v>
      </c>
      <c r="AE2" s="138">
        <f>AC2/AC3-1</f>
        <v>-4.4352044352044429E-2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41.37</v>
      </c>
      <c r="S3" s="115"/>
      <c r="T3" s="17"/>
      <c r="U3" s="17"/>
      <c r="V3" s="17"/>
      <c r="W3" s="99">
        <v>42544</v>
      </c>
      <c r="X3" s="103">
        <v>43.02</v>
      </c>
      <c r="Y3" s="103">
        <v>43.29</v>
      </c>
      <c r="Z3" s="103">
        <v>42.88</v>
      </c>
      <c r="AA3" s="103">
        <v>43.29</v>
      </c>
      <c r="AB3" s="101">
        <v>1582600</v>
      </c>
      <c r="AC3" s="100">
        <v>43.29</v>
      </c>
      <c r="AD3" s="2">
        <f t="shared" ref="AD3:AD66" si="0">Y3-Z3</f>
        <v>0.40999999999999659</v>
      </c>
      <c r="AE3" s="138">
        <f t="shared" ref="AE3:AE66" si="1">AC3/AC4-1</f>
        <v>2.1713476516403096E-2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41.37</v>
      </c>
      <c r="W4" s="99">
        <v>42543</v>
      </c>
      <c r="X4" s="103">
        <v>42.53</v>
      </c>
      <c r="Y4" s="103">
        <v>42.69</v>
      </c>
      <c r="Z4" s="103">
        <v>42.37</v>
      </c>
      <c r="AA4" s="103">
        <v>42.37</v>
      </c>
      <c r="AB4" s="101">
        <v>1579100</v>
      </c>
      <c r="AC4" s="100">
        <v>42.37</v>
      </c>
      <c r="AD4" s="2">
        <f t="shared" si="0"/>
        <v>0.32000000000000028</v>
      </c>
      <c r="AE4" s="138">
        <f t="shared" si="1"/>
        <v>-1.8845700824500211E-3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42542</v>
      </c>
      <c r="X5" s="103">
        <v>42.85</v>
      </c>
      <c r="Y5" s="103">
        <v>42.87</v>
      </c>
      <c r="Z5" s="103">
        <v>42.43</v>
      </c>
      <c r="AA5" s="103">
        <v>42.45</v>
      </c>
      <c r="AB5" s="101">
        <v>1729200</v>
      </c>
      <c r="AC5" s="100">
        <v>42.45</v>
      </c>
      <c r="AD5" s="2">
        <f t="shared" si="0"/>
        <v>0.43999999999999773</v>
      </c>
      <c r="AE5" s="138">
        <f t="shared" si="1"/>
        <v>-5.3889409559512158E-3</v>
      </c>
    </row>
    <row r="6" spans="1:31" x14ac:dyDescent="0.25">
      <c r="O6" s="11" t="s">
        <v>64</v>
      </c>
      <c r="Q6" s="2">
        <f>Q3*Q2</f>
        <v>0</v>
      </c>
      <c r="S6" s="85"/>
      <c r="W6" s="99">
        <v>42541</v>
      </c>
      <c r="X6" s="103">
        <v>42.45</v>
      </c>
      <c r="Y6" s="103">
        <v>43.11</v>
      </c>
      <c r="Z6" s="103">
        <v>42.42</v>
      </c>
      <c r="AA6" s="103">
        <v>42.68</v>
      </c>
      <c r="AB6" s="101">
        <v>2188300</v>
      </c>
      <c r="AC6" s="100">
        <v>42.68</v>
      </c>
      <c r="AD6" s="2">
        <f t="shared" si="0"/>
        <v>0.68999999999999773</v>
      </c>
      <c r="AE6" s="138">
        <f t="shared" si="1"/>
        <v>1.7159199237368972E-2</v>
      </c>
    </row>
    <row r="7" spans="1:31" ht="15.75" x14ac:dyDescent="0.25">
      <c r="O7" s="11" t="s">
        <v>193</v>
      </c>
      <c r="Q7" s="2">
        <f>Q10+Q8</f>
        <v>119.92000000000053</v>
      </c>
      <c r="R7" s="206"/>
      <c r="W7" s="99">
        <v>42538</v>
      </c>
      <c r="X7" s="103">
        <v>41.72</v>
      </c>
      <c r="Y7" s="103">
        <v>42.04</v>
      </c>
      <c r="Z7" s="103">
        <v>41.45</v>
      </c>
      <c r="AA7" s="103">
        <v>41.96</v>
      </c>
      <c r="AB7" s="101">
        <v>2809500</v>
      </c>
      <c r="AC7" s="100">
        <v>41.96</v>
      </c>
      <c r="AD7" s="2">
        <f t="shared" si="0"/>
        <v>0.58999999999999631</v>
      </c>
      <c r="AE7" s="138">
        <f t="shared" si="1"/>
        <v>5.5116223340523351E-3</v>
      </c>
    </row>
    <row r="8" spans="1:31" x14ac:dyDescent="0.25">
      <c r="O8" s="11" t="s">
        <v>198</v>
      </c>
      <c r="P8" s="34"/>
      <c r="Q8" s="2">
        <f>K18+M18-F18+Q2*Q4</f>
        <v>0</v>
      </c>
      <c r="S8" s="121"/>
      <c r="W8" s="99">
        <v>42537</v>
      </c>
      <c r="X8" s="103">
        <v>41.37</v>
      </c>
      <c r="Y8" s="103">
        <v>41.76</v>
      </c>
      <c r="Z8" s="103">
        <v>40.89</v>
      </c>
      <c r="AA8" s="103">
        <v>41.73</v>
      </c>
      <c r="AB8" s="101">
        <v>2799700</v>
      </c>
      <c r="AC8" s="100">
        <v>41.73</v>
      </c>
      <c r="AD8" s="2">
        <f t="shared" si="0"/>
        <v>0.86999999999999744</v>
      </c>
      <c r="AE8" s="138">
        <f t="shared" si="1"/>
        <v>3.3661937965856481E-3</v>
      </c>
    </row>
    <row r="9" spans="1:31" x14ac:dyDescent="0.25">
      <c r="O9" s="11" t="s">
        <v>262</v>
      </c>
      <c r="Q9" s="138">
        <f>IF(Q2=0, 0, Q8/Q6)</f>
        <v>0</v>
      </c>
      <c r="W9" s="99">
        <v>42536</v>
      </c>
      <c r="X9" s="103">
        <v>42</v>
      </c>
      <c r="Y9" s="103">
        <v>42.26</v>
      </c>
      <c r="Z9" s="103">
        <v>41.55</v>
      </c>
      <c r="AA9" s="103">
        <v>41.59</v>
      </c>
      <c r="AB9" s="101">
        <v>2386000</v>
      </c>
      <c r="AC9" s="100">
        <v>41.59</v>
      </c>
      <c r="AD9" s="2">
        <f t="shared" si="0"/>
        <v>0.71000000000000085</v>
      </c>
      <c r="AE9" s="138">
        <f t="shared" si="1"/>
        <v>-3.3549005511620544E-3</v>
      </c>
    </row>
    <row r="10" spans="1:31" x14ac:dyDescent="0.25">
      <c r="O10" s="11" t="s">
        <v>261</v>
      </c>
      <c r="P10" s="34"/>
      <c r="Q10" s="2">
        <f>M30</f>
        <v>119.92000000000053</v>
      </c>
      <c r="W10" s="99">
        <v>42535</v>
      </c>
      <c r="X10" s="103">
        <v>41.78</v>
      </c>
      <c r="Y10" s="103">
        <v>41.94</v>
      </c>
      <c r="Z10" s="103">
        <v>41.31</v>
      </c>
      <c r="AA10" s="103">
        <v>41.73</v>
      </c>
      <c r="AB10" s="101">
        <v>3014400</v>
      </c>
      <c r="AC10" s="100">
        <v>41.73</v>
      </c>
      <c r="AD10" s="2">
        <f t="shared" si="0"/>
        <v>0.62999999999999545</v>
      </c>
      <c r="AE10" s="138">
        <f t="shared" si="1"/>
        <v>-5.9552167698904146E-3</v>
      </c>
    </row>
    <row r="11" spans="1:31" x14ac:dyDescent="0.25">
      <c r="O11" s="11" t="s">
        <v>186</v>
      </c>
      <c r="P11" s="34"/>
      <c r="Q11" s="138">
        <f>VALUE(TRIM(CLEAN(MID(U58, FIND("(", U58)+1, 5))))</f>
        <v>4.1500000000000002E-2</v>
      </c>
      <c r="W11" s="99">
        <v>42534</v>
      </c>
      <c r="X11" s="103">
        <v>42.92</v>
      </c>
      <c r="Y11" s="103">
        <v>43.04</v>
      </c>
      <c r="Z11" s="103">
        <v>41.93</v>
      </c>
      <c r="AA11" s="103">
        <v>41.98</v>
      </c>
      <c r="AB11" s="101">
        <v>3483500</v>
      </c>
      <c r="AC11" s="100">
        <v>41.98</v>
      </c>
      <c r="AD11" s="2">
        <f t="shared" si="0"/>
        <v>1.1099999999999994</v>
      </c>
      <c r="AE11" s="138">
        <f t="shared" si="1"/>
        <v>-2.7790643816581806E-2</v>
      </c>
    </row>
    <row r="12" spans="1:31" x14ac:dyDescent="0.25">
      <c r="W12" s="99">
        <v>42531</v>
      </c>
      <c r="X12" s="103">
        <v>43.35</v>
      </c>
      <c r="Y12" s="103">
        <v>43.39</v>
      </c>
      <c r="Z12" s="103">
        <v>42.9</v>
      </c>
      <c r="AA12" s="103">
        <v>43.18</v>
      </c>
      <c r="AB12" s="101">
        <v>2337200</v>
      </c>
      <c r="AC12" s="100">
        <v>43.18</v>
      </c>
      <c r="AD12" s="2">
        <f t="shared" si="0"/>
        <v>0.49000000000000199</v>
      </c>
      <c r="AE12" s="138">
        <f t="shared" si="1"/>
        <v>-9.4058270245469533E-3</v>
      </c>
    </row>
    <row r="13" spans="1:31" x14ac:dyDescent="0.25">
      <c r="W13" s="99">
        <v>42530</v>
      </c>
      <c r="X13" s="103">
        <v>43.9</v>
      </c>
      <c r="Y13" s="103">
        <v>43.99</v>
      </c>
      <c r="Z13" s="103">
        <v>43.36</v>
      </c>
      <c r="AA13" s="103">
        <v>43.59</v>
      </c>
      <c r="AB13" s="101">
        <v>1661100</v>
      </c>
      <c r="AC13" s="100">
        <v>43.59</v>
      </c>
      <c r="AD13" s="2">
        <f t="shared" si="0"/>
        <v>0.63000000000000256</v>
      </c>
      <c r="AE13" s="138">
        <f t="shared" si="1"/>
        <v>-1.1788710043074024E-2</v>
      </c>
    </row>
    <row r="14" spans="1:31" x14ac:dyDescent="0.25">
      <c r="W14" s="99">
        <v>42529</v>
      </c>
      <c r="X14" s="103">
        <v>44.12</v>
      </c>
      <c r="Y14" s="103">
        <v>44.18</v>
      </c>
      <c r="Z14" s="103">
        <v>43.87</v>
      </c>
      <c r="AA14" s="103">
        <v>44.11</v>
      </c>
      <c r="AB14" s="101">
        <v>2899800</v>
      </c>
      <c r="AC14" s="100">
        <v>44.11</v>
      </c>
      <c r="AD14" s="2">
        <f t="shared" si="0"/>
        <v>0.31000000000000227</v>
      </c>
      <c r="AE14" s="138">
        <f t="shared" si="1"/>
        <v>4.5547711227511556E-3</v>
      </c>
    </row>
    <row r="15" spans="1:31" x14ac:dyDescent="0.25">
      <c r="W15" s="99">
        <v>42528</v>
      </c>
      <c r="X15" s="103">
        <v>43.29</v>
      </c>
      <c r="Y15" s="103">
        <v>44.11</v>
      </c>
      <c r="Z15" s="103">
        <v>43.2</v>
      </c>
      <c r="AA15" s="103">
        <v>43.91</v>
      </c>
      <c r="AB15" s="101">
        <v>3864500</v>
      </c>
      <c r="AC15" s="100">
        <v>43.91</v>
      </c>
      <c r="AD15" s="2">
        <f t="shared" si="0"/>
        <v>0.90999999999999659</v>
      </c>
      <c r="AE15" s="138">
        <f t="shared" si="1"/>
        <v>1.8320964749536151E-2</v>
      </c>
    </row>
    <row r="16" spans="1:31" x14ac:dyDescent="0.25">
      <c r="W16" s="99">
        <v>42527</v>
      </c>
      <c r="X16" s="103">
        <v>43</v>
      </c>
      <c r="Y16" s="103">
        <v>43.25</v>
      </c>
      <c r="Z16" s="103">
        <v>42.93</v>
      </c>
      <c r="AA16" s="103">
        <v>43.12</v>
      </c>
      <c r="AB16" s="101">
        <v>1945800</v>
      </c>
      <c r="AC16" s="100">
        <v>43.12</v>
      </c>
      <c r="AD16" s="2">
        <f t="shared" si="0"/>
        <v>0.32000000000000028</v>
      </c>
      <c r="AE16" s="138">
        <f t="shared" si="1"/>
        <v>4.4258094572560136E-3</v>
      </c>
    </row>
    <row r="17" spans="1:31" x14ac:dyDescent="0.25">
      <c r="W17" s="99">
        <v>42524</v>
      </c>
      <c r="X17" s="103">
        <v>42.9</v>
      </c>
      <c r="Y17" s="103">
        <v>42.98</v>
      </c>
      <c r="Z17" s="103">
        <v>42.4</v>
      </c>
      <c r="AA17" s="103">
        <v>42.93</v>
      </c>
      <c r="AB17" s="101">
        <v>2868400</v>
      </c>
      <c r="AC17" s="100">
        <v>42.93</v>
      </c>
      <c r="AD17" s="2">
        <f t="shared" si="0"/>
        <v>0.57999999999999829</v>
      </c>
      <c r="AE17" s="138">
        <f t="shared" si="1"/>
        <v>6.9930069930079775E-4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42523</v>
      </c>
      <c r="X18" s="103">
        <v>42.15</v>
      </c>
      <c r="Y18" s="103">
        <v>43.09</v>
      </c>
      <c r="Z18" s="103">
        <v>42.07</v>
      </c>
      <c r="AA18" s="103">
        <v>42.9</v>
      </c>
      <c r="AB18" s="101">
        <v>3181700</v>
      </c>
      <c r="AC18" s="100">
        <v>42.9</v>
      </c>
      <c r="AD18" s="2">
        <f t="shared" si="0"/>
        <v>1.0200000000000031</v>
      </c>
      <c r="AE18" s="138">
        <f t="shared" si="1"/>
        <v>1.8760389456186077E-2</v>
      </c>
    </row>
    <row r="19" spans="1:31" x14ac:dyDescent="0.25">
      <c r="W19" s="99">
        <v>42522</v>
      </c>
      <c r="X19" s="103">
        <v>41.95</v>
      </c>
      <c r="Y19" s="103">
        <v>42.12</v>
      </c>
      <c r="Z19" s="103">
        <v>41.7</v>
      </c>
      <c r="AA19" s="103">
        <v>42.11</v>
      </c>
      <c r="AB19" s="101">
        <v>1967900</v>
      </c>
      <c r="AC19" s="100">
        <v>42.11</v>
      </c>
      <c r="AD19" s="2">
        <f t="shared" si="0"/>
        <v>0.4199999999999946</v>
      </c>
      <c r="AE19" s="138">
        <f t="shared" si="1"/>
        <v>-1.1859582542693703E-3</v>
      </c>
    </row>
    <row r="20" spans="1:31" x14ac:dyDescent="0.25">
      <c r="W20" s="99">
        <v>42521</v>
      </c>
      <c r="X20" s="103">
        <v>42.3</v>
      </c>
      <c r="Y20" s="103">
        <v>42.5</v>
      </c>
      <c r="Z20" s="103">
        <v>41.79</v>
      </c>
      <c r="AA20" s="103">
        <v>42.16</v>
      </c>
      <c r="AB20" s="101">
        <v>2822000</v>
      </c>
      <c r="AC20" s="100">
        <v>42.16</v>
      </c>
      <c r="AD20" s="2">
        <f t="shared" si="0"/>
        <v>0.71000000000000085</v>
      </c>
      <c r="AE20" s="138">
        <f t="shared" si="1"/>
        <v>1.6631028747919885E-3</v>
      </c>
    </row>
    <row r="21" spans="1:31" x14ac:dyDescent="0.25">
      <c r="W21" s="99">
        <v>42517</v>
      </c>
      <c r="X21" s="103">
        <v>41.92</v>
      </c>
      <c r="Y21" s="103">
        <v>42.22</v>
      </c>
      <c r="Z21" s="103">
        <v>41.8</v>
      </c>
      <c r="AA21" s="103">
        <v>42.09</v>
      </c>
      <c r="AB21" s="101">
        <v>1625100</v>
      </c>
      <c r="AC21" s="100">
        <v>42.09</v>
      </c>
      <c r="AD21" s="2">
        <f t="shared" si="0"/>
        <v>0.42000000000000171</v>
      </c>
      <c r="AE21" s="138">
        <f t="shared" si="1"/>
        <v>5.9751434034416295E-3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42516</v>
      </c>
      <c r="X22" s="103">
        <v>42.11</v>
      </c>
      <c r="Y22" s="103">
        <v>42.26</v>
      </c>
      <c r="Z22" s="103">
        <v>41.71</v>
      </c>
      <c r="AA22" s="103">
        <v>41.84</v>
      </c>
      <c r="AB22" s="101">
        <v>2460600</v>
      </c>
      <c r="AC22" s="100">
        <v>41.84</v>
      </c>
      <c r="AD22" s="2">
        <f t="shared" si="0"/>
        <v>0.54999999999999716</v>
      </c>
      <c r="AE22" s="138">
        <f t="shared" si="1"/>
        <v>-6.8834559696178133E-3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42515</v>
      </c>
      <c r="X23" s="103">
        <v>41.18</v>
      </c>
      <c r="Y23" s="103">
        <v>42.42</v>
      </c>
      <c r="Z23" s="103">
        <v>41.18</v>
      </c>
      <c r="AA23" s="103">
        <v>42.13</v>
      </c>
      <c r="AB23" s="101">
        <v>4884300</v>
      </c>
      <c r="AC23" s="100">
        <v>42.13</v>
      </c>
      <c r="AD23" s="2">
        <f t="shared" si="0"/>
        <v>1.240000000000002</v>
      </c>
      <c r="AE23" s="138" t="e">
        <f t="shared" si="1"/>
        <v>#DIV/0!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42515</v>
      </c>
      <c r="X24" s="103" t="s">
        <v>281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42514</v>
      </c>
      <c r="X25" s="103">
        <v>41.24</v>
      </c>
      <c r="Y25" s="103">
        <v>41.54</v>
      </c>
      <c r="Z25" s="103">
        <v>41.14</v>
      </c>
      <c r="AA25" s="103">
        <v>41.42</v>
      </c>
      <c r="AB25" s="101">
        <v>2987700</v>
      </c>
      <c r="AC25" s="100">
        <v>40.98</v>
      </c>
      <c r="AD25" s="2">
        <f t="shared" si="0"/>
        <v>0.39999999999999858</v>
      </c>
      <c r="AE25" s="138">
        <f t="shared" si="1"/>
        <v>1.185185185185178E-2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42513</v>
      </c>
      <c r="X26" s="103">
        <v>40.53</v>
      </c>
      <c r="Y26" s="103">
        <v>41.52</v>
      </c>
      <c r="Z26" s="103">
        <v>40.49</v>
      </c>
      <c r="AA26" s="103">
        <v>40.93</v>
      </c>
      <c r="AB26" s="101">
        <v>3211100</v>
      </c>
      <c r="AC26" s="100">
        <v>40.5</v>
      </c>
      <c r="AD26" s="2">
        <f t="shared" si="0"/>
        <v>1.0300000000000011</v>
      </c>
      <c r="AE26" s="138">
        <f t="shared" si="1"/>
        <v>1.2499999999999956E-2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42510</v>
      </c>
      <c r="X27" s="103">
        <v>40.5</v>
      </c>
      <c r="Y27" s="103">
        <v>40.630000000000003</v>
      </c>
      <c r="Z27" s="103">
        <v>40.229999999999997</v>
      </c>
      <c r="AA27" s="103">
        <v>40.43</v>
      </c>
      <c r="AB27" s="101">
        <v>2620200</v>
      </c>
      <c r="AC27" s="100">
        <v>40</v>
      </c>
      <c r="AD27" s="2">
        <f t="shared" si="0"/>
        <v>0.40000000000000568</v>
      </c>
      <c r="AE27" s="138">
        <f t="shared" si="1"/>
        <v>4.2681395932715471E-3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200</v>
      </c>
      <c r="W28" s="99">
        <v>42509</v>
      </c>
      <c r="X28" s="103">
        <v>40.200000000000003</v>
      </c>
      <c r="Y28" s="103">
        <v>40.299999999999997</v>
      </c>
      <c r="Z28" s="103">
        <v>39.520000000000003</v>
      </c>
      <c r="AA28" s="103">
        <v>40.26</v>
      </c>
      <c r="AB28" s="101">
        <v>3753900</v>
      </c>
      <c r="AC28" s="100">
        <v>39.83</v>
      </c>
      <c r="AD28" s="2">
        <f t="shared" si="0"/>
        <v>0.77999999999999403</v>
      </c>
      <c r="AE28" s="138">
        <f t="shared" si="1"/>
        <v>-7.5263421976923262E-4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42508</v>
      </c>
      <c r="X29" s="103">
        <v>41.08</v>
      </c>
      <c r="Y29" s="103">
        <v>41.32</v>
      </c>
      <c r="Z29" s="103">
        <v>40.18</v>
      </c>
      <c r="AA29" s="103">
        <v>40.29</v>
      </c>
      <c r="AB29" s="101">
        <v>4547400</v>
      </c>
      <c r="AC29" s="100">
        <v>39.86</v>
      </c>
      <c r="AD29" s="2">
        <f t="shared" si="0"/>
        <v>1.1400000000000006</v>
      </c>
      <c r="AE29" s="138">
        <f t="shared" si="1"/>
        <v>-2.1840490797546019E-2</v>
      </c>
    </row>
    <row r="30" spans="1:31" x14ac:dyDescent="0.25">
      <c r="L30" t="s">
        <v>261</v>
      </c>
      <c r="M30" s="2">
        <f>M37+K37-F37</f>
        <v>119.92000000000053</v>
      </c>
      <c r="W30" s="99">
        <v>42507</v>
      </c>
      <c r="X30" s="103">
        <v>41.75</v>
      </c>
      <c r="Y30" s="103">
        <v>41.76</v>
      </c>
      <c r="Z30" s="103">
        <v>40.799999999999997</v>
      </c>
      <c r="AA30" s="103">
        <v>41.19</v>
      </c>
      <c r="AB30" s="101">
        <v>5944100</v>
      </c>
      <c r="AC30" s="100">
        <v>40.75</v>
      </c>
      <c r="AD30" s="2">
        <f t="shared" si="0"/>
        <v>0.96000000000000085</v>
      </c>
      <c r="AE30" s="138">
        <f t="shared" si="1"/>
        <v>-2.4185823754789171E-2</v>
      </c>
    </row>
    <row r="31" spans="1:31" x14ac:dyDescent="0.25">
      <c r="A31" s="413" t="s">
        <v>1</v>
      </c>
      <c r="B31" s="413" t="s">
        <v>2</v>
      </c>
      <c r="C31" s="413" t="s">
        <v>4</v>
      </c>
      <c r="D31" s="413" t="s">
        <v>5</v>
      </c>
      <c r="E31" s="413" t="s">
        <v>90</v>
      </c>
      <c r="F31" s="413" t="s">
        <v>60</v>
      </c>
      <c r="G31" s="413" t="s">
        <v>3</v>
      </c>
      <c r="H31" s="442" t="s">
        <v>6</v>
      </c>
      <c r="I31" s="413" t="s">
        <v>7</v>
      </c>
      <c r="J31" s="413" t="s">
        <v>89</v>
      </c>
      <c r="K31" s="413" t="s">
        <v>61</v>
      </c>
      <c r="L31" s="413" t="s">
        <v>77</v>
      </c>
      <c r="M31" s="413" t="s">
        <v>38</v>
      </c>
      <c r="W31" s="99">
        <v>42506</v>
      </c>
      <c r="X31" s="103">
        <v>42.01</v>
      </c>
      <c r="Y31" s="103">
        <v>42.4</v>
      </c>
      <c r="Z31" s="103">
        <v>41.68</v>
      </c>
      <c r="AA31" s="103">
        <v>42.21</v>
      </c>
      <c r="AB31" s="101">
        <v>2984400</v>
      </c>
      <c r="AC31" s="100">
        <v>41.76</v>
      </c>
      <c r="AD31" s="2">
        <f t="shared" si="0"/>
        <v>0.71999999999999886</v>
      </c>
      <c r="AE31" s="138">
        <f t="shared" si="1"/>
        <v>5.7803468208090791E-3</v>
      </c>
    </row>
    <row r="32" spans="1:31" x14ac:dyDescent="0.25">
      <c r="A32" s="416" t="s">
        <v>181</v>
      </c>
      <c r="B32" s="406">
        <v>42376</v>
      </c>
      <c r="C32" s="407">
        <v>100</v>
      </c>
      <c r="D32" s="408">
        <v>36.659999999999997</v>
      </c>
      <c r="E32" s="408">
        <v>0</v>
      </c>
      <c r="F32" s="408">
        <f>C32*D32+E32</f>
        <v>3665.9999999999995</v>
      </c>
      <c r="G32" s="443">
        <v>42432</v>
      </c>
      <c r="H32" s="426">
        <v>100</v>
      </c>
      <c r="I32" s="427">
        <v>37.42</v>
      </c>
      <c r="J32" s="427">
        <v>0.08</v>
      </c>
      <c r="K32" s="428">
        <f>I32*H32-J32</f>
        <v>3741.92</v>
      </c>
      <c r="L32" s="406">
        <v>42444</v>
      </c>
      <c r="M32" s="427">
        <v>44</v>
      </c>
      <c r="W32" s="99">
        <v>42503</v>
      </c>
      <c r="X32" s="103">
        <v>42.51</v>
      </c>
      <c r="Y32" s="103">
        <v>42.65</v>
      </c>
      <c r="Z32" s="103">
        <v>41.89</v>
      </c>
      <c r="AA32" s="103">
        <v>41.97</v>
      </c>
      <c r="AB32" s="101">
        <v>2710700</v>
      </c>
      <c r="AC32" s="100">
        <v>41.52</v>
      </c>
      <c r="AD32" s="2">
        <f t="shared" si="0"/>
        <v>0.75999999999999801</v>
      </c>
      <c r="AE32" s="138">
        <f t="shared" si="1"/>
        <v>-1.4946619217081736E-2</v>
      </c>
    </row>
    <row r="33" spans="1:31" x14ac:dyDescent="0.25">
      <c r="A33" s="417" t="s">
        <v>71</v>
      </c>
      <c r="B33" s="406"/>
      <c r="C33" s="407"/>
      <c r="D33" s="408"/>
      <c r="E33" s="408"/>
      <c r="F33" s="408"/>
      <c r="G33" s="406"/>
      <c r="H33" s="411"/>
      <c r="I33" s="407"/>
      <c r="J33" s="407"/>
      <c r="K33" s="428"/>
      <c r="L33" s="406"/>
      <c r="M33" s="407"/>
      <c r="W33" s="99">
        <v>42502</v>
      </c>
      <c r="X33" s="103">
        <v>43.31</v>
      </c>
      <c r="Y33" s="103">
        <v>43.44</v>
      </c>
      <c r="Z33" s="103">
        <v>42.4</v>
      </c>
      <c r="AA33" s="103">
        <v>42.6</v>
      </c>
      <c r="AB33" s="101">
        <v>2154300</v>
      </c>
      <c r="AC33" s="100">
        <v>42.15</v>
      </c>
      <c r="AD33" s="2">
        <f t="shared" si="0"/>
        <v>1.0399999999999991</v>
      </c>
      <c r="AE33" s="138">
        <f t="shared" si="1"/>
        <v>-4.9575070821530343E-3</v>
      </c>
    </row>
    <row r="34" spans="1:31" x14ac:dyDescent="0.25">
      <c r="A34" s="407"/>
      <c r="B34" s="406"/>
      <c r="C34" s="407"/>
      <c r="D34" s="408"/>
      <c r="E34" s="408"/>
      <c r="F34" s="408"/>
      <c r="G34" s="406"/>
      <c r="H34" s="411"/>
      <c r="I34" s="407"/>
      <c r="J34" s="408"/>
      <c r="K34" s="427"/>
      <c r="L34" s="407"/>
      <c r="M34" s="407"/>
      <c r="W34" s="99">
        <v>42501</v>
      </c>
      <c r="X34" s="103">
        <v>43.08</v>
      </c>
      <c r="Y34" s="103">
        <v>43.33</v>
      </c>
      <c r="Z34" s="103">
        <v>42.81</v>
      </c>
      <c r="AA34" s="103">
        <v>42.81</v>
      </c>
      <c r="AB34" s="101">
        <v>1944500</v>
      </c>
      <c r="AC34" s="100">
        <v>42.36</v>
      </c>
      <c r="AD34" s="2">
        <f t="shared" si="0"/>
        <v>0.51999999999999602</v>
      </c>
      <c r="AE34" s="138">
        <f t="shared" si="1"/>
        <v>-6.3335679099226772E-3</v>
      </c>
    </row>
    <row r="35" spans="1:31" x14ac:dyDescent="0.25">
      <c r="A35" s="407"/>
      <c r="B35" s="406"/>
      <c r="C35" s="407"/>
      <c r="D35" s="408"/>
      <c r="E35" s="408"/>
      <c r="F35" s="408"/>
      <c r="G35" s="406"/>
      <c r="H35" s="411"/>
      <c r="I35" s="407"/>
      <c r="J35" s="408"/>
      <c r="K35" s="427"/>
      <c r="L35" s="407"/>
      <c r="M35" s="407"/>
      <c r="W35" s="99">
        <v>42500</v>
      </c>
      <c r="X35" s="103">
        <v>42.62</v>
      </c>
      <c r="Y35" s="103">
        <v>43.21</v>
      </c>
      <c r="Z35" s="103">
        <v>42.58</v>
      </c>
      <c r="AA35" s="103">
        <v>43.09</v>
      </c>
      <c r="AB35" s="101">
        <v>2349900</v>
      </c>
      <c r="AC35" s="100">
        <v>42.63</v>
      </c>
      <c r="AD35" s="2">
        <f t="shared" si="0"/>
        <v>0.63000000000000256</v>
      </c>
      <c r="AE35" s="138">
        <f t="shared" si="1"/>
        <v>1.3311148086522451E-2</v>
      </c>
    </row>
    <row r="36" spans="1:31" x14ac:dyDescent="0.25">
      <c r="A36" s="407"/>
      <c r="B36" s="407"/>
      <c r="C36" s="407"/>
      <c r="D36" s="407"/>
      <c r="E36" s="407"/>
      <c r="F36" s="407"/>
      <c r="G36" s="407"/>
      <c r="H36" s="411"/>
      <c r="I36" s="407"/>
      <c r="J36" s="407"/>
      <c r="K36" s="407"/>
      <c r="L36" s="407"/>
      <c r="M36" s="407"/>
      <c r="W36" s="99">
        <v>42499</v>
      </c>
      <c r="X36" s="103">
        <v>42.19</v>
      </c>
      <c r="Y36" s="103">
        <v>42.78</v>
      </c>
      <c r="Z36" s="103">
        <v>42.03</v>
      </c>
      <c r="AA36" s="103">
        <v>42.52</v>
      </c>
      <c r="AB36" s="101">
        <v>3110700</v>
      </c>
      <c r="AC36" s="100">
        <v>42.07</v>
      </c>
      <c r="AD36" s="2">
        <f t="shared" si="0"/>
        <v>0.75</v>
      </c>
      <c r="AE36" s="138">
        <f t="shared" si="1"/>
        <v>1.0084033613445342E-2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42496</v>
      </c>
      <c r="X37" s="103">
        <v>41.46</v>
      </c>
      <c r="Y37" s="103">
        <v>42.37</v>
      </c>
      <c r="Z37" s="103">
        <v>41.28</v>
      </c>
      <c r="AA37" s="103">
        <v>42.1</v>
      </c>
      <c r="AB37" s="101">
        <v>2958200</v>
      </c>
      <c r="AC37" s="100">
        <v>41.65</v>
      </c>
      <c r="AD37" s="2">
        <f t="shared" si="0"/>
        <v>1.0899999999999963</v>
      </c>
      <c r="AE37" s="138">
        <f t="shared" si="1"/>
        <v>1.436921578178274E-2</v>
      </c>
    </row>
    <row r="38" spans="1:31" x14ac:dyDescent="0.25">
      <c r="A38" s="407"/>
      <c r="B38" s="407"/>
      <c r="C38" s="407"/>
      <c r="D38" s="407"/>
      <c r="E38" s="407"/>
      <c r="F38" s="407"/>
      <c r="G38" s="407"/>
      <c r="H38" s="411"/>
      <c r="I38" s="407"/>
      <c r="J38" s="407"/>
      <c r="K38" s="407"/>
      <c r="L38" s="407"/>
      <c r="M38" s="407"/>
      <c r="W38" s="99">
        <v>42495</v>
      </c>
      <c r="X38" s="103">
        <v>41.95</v>
      </c>
      <c r="Y38" s="103">
        <v>42.09</v>
      </c>
      <c r="Z38" s="103">
        <v>41.47</v>
      </c>
      <c r="AA38" s="103">
        <v>41.5</v>
      </c>
      <c r="AB38" s="101">
        <v>2732600</v>
      </c>
      <c r="AC38" s="100">
        <v>41.06</v>
      </c>
      <c r="AD38" s="2">
        <f t="shared" si="0"/>
        <v>0.62000000000000455</v>
      </c>
      <c r="AE38" s="138">
        <f t="shared" si="1"/>
        <v>-6.5327849020081485E-3</v>
      </c>
    </row>
    <row r="39" spans="1:31" x14ac:dyDescent="0.25">
      <c r="W39" s="99">
        <v>42494</v>
      </c>
      <c r="X39" s="103">
        <v>42</v>
      </c>
      <c r="Y39" s="103">
        <v>42.24</v>
      </c>
      <c r="Z39" s="103">
        <v>41.52</v>
      </c>
      <c r="AA39" s="103">
        <v>41.77</v>
      </c>
      <c r="AB39" s="101">
        <v>2556100</v>
      </c>
      <c r="AC39" s="100">
        <v>41.33</v>
      </c>
      <c r="AD39" s="2">
        <f t="shared" si="0"/>
        <v>0.71999999999999886</v>
      </c>
      <c r="AE39" s="138">
        <f t="shared" si="1"/>
        <v>-9.5854301461777425E-3</v>
      </c>
    </row>
    <row r="40" spans="1:31" ht="20.25" thickBot="1" x14ac:dyDescent="0.35">
      <c r="O40" s="477" t="s">
        <v>78</v>
      </c>
      <c r="P40" s="477"/>
      <c r="W40" s="99">
        <v>42493</v>
      </c>
      <c r="X40" s="103">
        <v>42.72</v>
      </c>
      <c r="Y40" s="103">
        <v>42.82</v>
      </c>
      <c r="Z40" s="103">
        <v>41.62</v>
      </c>
      <c r="AA40" s="103">
        <v>42.18</v>
      </c>
      <c r="AB40" s="101">
        <v>4441900</v>
      </c>
      <c r="AC40" s="100">
        <v>41.73</v>
      </c>
      <c r="AD40" s="2">
        <f t="shared" si="0"/>
        <v>1.2000000000000028</v>
      </c>
      <c r="AE40" s="138">
        <f t="shared" si="1"/>
        <v>-2.9534883720930272E-2</v>
      </c>
    </row>
    <row r="41" spans="1:31" ht="15.75" thickTop="1" x14ac:dyDescent="0.25">
      <c r="O41" s="83">
        <v>1.1000000000000001</v>
      </c>
      <c r="P41" s="83">
        <f>O41*$Q$4</f>
        <v>45.506999999999998</v>
      </c>
      <c r="Q41" s="2"/>
      <c r="W41" s="99">
        <v>42492</v>
      </c>
      <c r="X41" s="103">
        <v>43.28</v>
      </c>
      <c r="Y41" s="103">
        <v>43.69</v>
      </c>
      <c r="Z41" s="103">
        <v>42.88</v>
      </c>
      <c r="AA41" s="103">
        <v>43.46</v>
      </c>
      <c r="AB41" s="101">
        <v>3963400</v>
      </c>
      <c r="AC41" s="100">
        <v>43</v>
      </c>
      <c r="AD41" s="2">
        <f t="shared" si="0"/>
        <v>0.80999999999999517</v>
      </c>
      <c r="AE41" s="138">
        <f t="shared" si="1"/>
        <v>4.4382153702404725E-3</v>
      </c>
    </row>
    <row r="42" spans="1:31" ht="20.25" thickBot="1" x14ac:dyDescent="0.35">
      <c r="O42" s="83">
        <v>1.0900000000000001</v>
      </c>
      <c r="P42" s="83">
        <f t="shared" ref="P42:P61" si="2">O42*$Q$4</f>
        <v>45.093299999999999</v>
      </c>
      <c r="Q42" s="2"/>
      <c r="T42" s="91" t="s">
        <v>113</v>
      </c>
      <c r="W42" s="99">
        <v>42489</v>
      </c>
      <c r="X42" s="103">
        <v>43.5</v>
      </c>
      <c r="Y42" s="103">
        <v>43.75</v>
      </c>
      <c r="Z42" s="103">
        <v>43</v>
      </c>
      <c r="AA42" s="103">
        <v>43.27</v>
      </c>
      <c r="AB42" s="101">
        <v>3242800</v>
      </c>
      <c r="AC42" s="100">
        <v>42.81</v>
      </c>
      <c r="AD42" s="2">
        <f t="shared" si="0"/>
        <v>0.75</v>
      </c>
      <c r="AE42" s="138">
        <f t="shared" si="1"/>
        <v>-6.9589422407793089E-3</v>
      </c>
    </row>
    <row r="43" spans="1:31" ht="15.75" thickTop="1" x14ac:dyDescent="0.25">
      <c r="O43" s="83">
        <v>1.08</v>
      </c>
      <c r="P43" s="83">
        <f t="shared" si="2"/>
        <v>44.679600000000001</v>
      </c>
      <c r="Q43" s="2"/>
      <c r="T43" s="97" t="s">
        <v>98</v>
      </c>
      <c r="U43" s="98">
        <v>43.29</v>
      </c>
      <c r="W43" s="99">
        <v>42488</v>
      </c>
      <c r="X43" s="103">
        <v>43.65</v>
      </c>
      <c r="Y43" s="103">
        <v>44.26</v>
      </c>
      <c r="Z43" s="103">
        <v>43.11</v>
      </c>
      <c r="AA43" s="103">
        <v>43.57</v>
      </c>
      <c r="AB43" s="101">
        <v>2612600</v>
      </c>
      <c r="AC43" s="100">
        <v>43.11</v>
      </c>
      <c r="AD43" s="2">
        <f t="shared" si="0"/>
        <v>1.1499999999999986</v>
      </c>
      <c r="AE43" s="138">
        <f t="shared" si="1"/>
        <v>-1.3726835964310236E-2</v>
      </c>
    </row>
    <row r="44" spans="1:31" x14ac:dyDescent="0.25">
      <c r="O44" s="83">
        <v>1.07</v>
      </c>
      <c r="P44" s="83">
        <f t="shared" si="2"/>
        <v>44.265900000000002</v>
      </c>
      <c r="Q44" s="2"/>
      <c r="T44" s="87" t="s">
        <v>99</v>
      </c>
      <c r="U44" s="88">
        <v>41.52</v>
      </c>
      <c r="W44" s="99">
        <v>42487</v>
      </c>
      <c r="X44" s="103">
        <v>44.06</v>
      </c>
      <c r="Y44" s="103">
        <v>44.6</v>
      </c>
      <c r="Z44" s="103">
        <v>43.57</v>
      </c>
      <c r="AA44" s="103">
        <v>44.18</v>
      </c>
      <c r="AB44" s="101">
        <v>4052400</v>
      </c>
      <c r="AC44" s="100">
        <v>43.71</v>
      </c>
      <c r="AD44" s="2">
        <f t="shared" si="0"/>
        <v>1.0300000000000011</v>
      </c>
      <c r="AE44" s="138">
        <f t="shared" si="1"/>
        <v>1.8643672803542399E-2</v>
      </c>
    </row>
    <row r="45" spans="1:31" x14ac:dyDescent="0.25">
      <c r="O45" s="83">
        <v>1.06</v>
      </c>
      <c r="P45" s="83">
        <f t="shared" si="2"/>
        <v>43.852199999999996</v>
      </c>
      <c r="Q45" s="2"/>
      <c r="T45" s="87" t="s">
        <v>100</v>
      </c>
      <c r="U45" s="88" t="s">
        <v>365</v>
      </c>
      <c r="W45" s="99">
        <v>42486</v>
      </c>
      <c r="X45" s="103">
        <v>42.95</v>
      </c>
      <c r="Y45" s="103">
        <v>43.48</v>
      </c>
      <c r="Z45" s="103">
        <v>42.93</v>
      </c>
      <c r="AA45" s="103">
        <v>43.37</v>
      </c>
      <c r="AB45" s="101">
        <v>2996700</v>
      </c>
      <c r="AC45" s="100">
        <v>42.91</v>
      </c>
      <c r="AD45" s="2">
        <f t="shared" si="0"/>
        <v>0.54999999999999716</v>
      </c>
      <c r="AE45" s="138">
        <f t="shared" si="1"/>
        <v>1.2267044114177672E-2</v>
      </c>
    </row>
    <row r="46" spans="1:31" x14ac:dyDescent="0.25">
      <c r="O46" s="83">
        <v>1.05</v>
      </c>
      <c r="P46" s="83">
        <f t="shared" si="2"/>
        <v>43.438499999999998</v>
      </c>
      <c r="Q46" s="2"/>
      <c r="T46" s="87" t="s">
        <v>101</v>
      </c>
      <c r="U46" s="88" t="s">
        <v>366</v>
      </c>
      <c r="W46" s="99">
        <v>42485</v>
      </c>
      <c r="X46" s="103">
        <v>42.86</v>
      </c>
      <c r="Y46" s="103">
        <v>43.04</v>
      </c>
      <c r="Z46" s="103">
        <v>42.35</v>
      </c>
      <c r="AA46" s="103">
        <v>42.85</v>
      </c>
      <c r="AB46" s="101">
        <v>3445900</v>
      </c>
      <c r="AC46" s="100">
        <v>42.39</v>
      </c>
      <c r="AD46" s="2">
        <f t="shared" si="0"/>
        <v>0.68999999999999773</v>
      </c>
      <c r="AE46" s="138">
        <f t="shared" si="1"/>
        <v>-1.1888111888111896E-2</v>
      </c>
    </row>
    <row r="47" spans="1:31" x14ac:dyDescent="0.25">
      <c r="O47" s="83">
        <v>1.04</v>
      </c>
      <c r="P47" s="83">
        <f t="shared" si="2"/>
        <v>43.024799999999999</v>
      </c>
      <c r="Q47" s="2"/>
      <c r="T47" s="87" t="s">
        <v>102</v>
      </c>
      <c r="U47" s="88">
        <v>46.47</v>
      </c>
      <c r="W47" s="99">
        <v>42482</v>
      </c>
      <c r="X47" s="103">
        <v>42.73</v>
      </c>
      <c r="Y47" s="103">
        <v>43.49</v>
      </c>
      <c r="Z47" s="103">
        <v>42.7</v>
      </c>
      <c r="AA47" s="103">
        <v>43.36</v>
      </c>
      <c r="AB47" s="101">
        <v>2953200</v>
      </c>
      <c r="AC47" s="100">
        <v>42.9</v>
      </c>
      <c r="AD47" s="2">
        <f t="shared" si="0"/>
        <v>0.78999999999999915</v>
      </c>
      <c r="AE47" s="138">
        <f t="shared" si="1"/>
        <v>1.8518518518518601E-2</v>
      </c>
    </row>
    <row r="48" spans="1:31" x14ac:dyDescent="0.25">
      <c r="O48" s="83">
        <v>1.03</v>
      </c>
      <c r="P48" s="83">
        <f t="shared" si="2"/>
        <v>42.6111</v>
      </c>
      <c r="Q48" s="2"/>
      <c r="T48" s="87" t="s">
        <v>103</v>
      </c>
      <c r="U48" s="88">
        <v>1.5267299999999999</v>
      </c>
      <c r="W48" s="99">
        <v>42481</v>
      </c>
      <c r="X48" s="103">
        <v>42.92</v>
      </c>
      <c r="Y48" s="103">
        <v>43.5</v>
      </c>
      <c r="Z48" s="103">
        <v>42.52</v>
      </c>
      <c r="AA48" s="103">
        <v>42.57</v>
      </c>
      <c r="AB48" s="101">
        <v>3472000</v>
      </c>
      <c r="AC48" s="100">
        <v>42.12</v>
      </c>
      <c r="AD48" s="2">
        <f t="shared" si="0"/>
        <v>0.97999999999999687</v>
      </c>
      <c r="AE48" s="138">
        <f t="shared" si="1"/>
        <v>4.7505938242276002E-4</v>
      </c>
    </row>
    <row r="49" spans="15:31" x14ac:dyDescent="0.25">
      <c r="O49" s="83">
        <v>1.02</v>
      </c>
      <c r="P49" s="83">
        <f t="shared" si="2"/>
        <v>42.197399999999995</v>
      </c>
      <c r="Q49" s="2"/>
      <c r="T49" s="87" t="s">
        <v>104</v>
      </c>
      <c r="U49" s="89" t="s">
        <v>236</v>
      </c>
      <c r="W49" s="99">
        <v>42480</v>
      </c>
      <c r="X49" s="103">
        <v>42.96</v>
      </c>
      <c r="Y49" s="103">
        <v>43.09</v>
      </c>
      <c r="Z49" s="103">
        <v>42.51</v>
      </c>
      <c r="AA49" s="103">
        <v>42.55</v>
      </c>
      <c r="AB49" s="101">
        <v>2425800</v>
      </c>
      <c r="AC49" s="100">
        <v>42.1</v>
      </c>
      <c r="AD49" s="2">
        <f t="shared" si="0"/>
        <v>0.5800000000000054</v>
      </c>
      <c r="AE49" s="138">
        <f t="shared" si="1"/>
        <v>-8.4785680640603323E-3</v>
      </c>
    </row>
    <row r="50" spans="15:31" x14ac:dyDescent="0.25">
      <c r="O50" s="83">
        <v>1.01</v>
      </c>
      <c r="P50" s="83">
        <f t="shared" si="2"/>
        <v>41.783699999999996</v>
      </c>
      <c r="Q50" s="2"/>
      <c r="T50" s="87"/>
      <c r="U50" s="88"/>
      <c r="W50" s="99">
        <v>42479</v>
      </c>
      <c r="X50" s="103">
        <v>42.08</v>
      </c>
      <c r="Y50" s="103">
        <v>43.46</v>
      </c>
      <c r="Z50" s="103">
        <v>42.05</v>
      </c>
      <c r="AA50" s="103">
        <v>42.92</v>
      </c>
      <c r="AB50" s="101">
        <v>4797400</v>
      </c>
      <c r="AC50" s="100">
        <v>42.46</v>
      </c>
      <c r="AD50" s="2">
        <f t="shared" si="0"/>
        <v>1.4100000000000037</v>
      </c>
      <c r="AE50" s="138">
        <f t="shared" si="1"/>
        <v>2.1409670435410089E-2</v>
      </c>
    </row>
    <row r="51" spans="15:31" x14ac:dyDescent="0.25">
      <c r="O51" s="83">
        <v>1</v>
      </c>
      <c r="P51" s="83">
        <f t="shared" si="2"/>
        <v>41.37</v>
      </c>
      <c r="Q51" s="2"/>
      <c r="T51" s="87" t="s">
        <v>105</v>
      </c>
      <c r="U51" s="88" t="s">
        <v>367</v>
      </c>
      <c r="W51" s="99">
        <v>42478</v>
      </c>
      <c r="X51" s="103">
        <v>41.54</v>
      </c>
      <c r="Y51" s="103">
        <v>42.09</v>
      </c>
      <c r="Z51" s="103">
        <v>41.4</v>
      </c>
      <c r="AA51" s="103">
        <v>42.02</v>
      </c>
      <c r="AB51" s="101">
        <v>2372600</v>
      </c>
      <c r="AC51" s="100">
        <v>41.57</v>
      </c>
      <c r="AD51" s="2">
        <f t="shared" si="0"/>
        <v>0.69000000000000483</v>
      </c>
      <c r="AE51" s="138">
        <f t="shared" si="1"/>
        <v>7.0251937984495694E-3</v>
      </c>
    </row>
    <row r="52" spans="15:31" x14ac:dyDescent="0.25">
      <c r="O52" s="83">
        <v>0.99</v>
      </c>
      <c r="P52" s="83">
        <f t="shared" si="2"/>
        <v>40.956299999999999</v>
      </c>
      <c r="Q52" s="2"/>
      <c r="T52" s="87" t="s">
        <v>106</v>
      </c>
      <c r="U52" s="88" t="s">
        <v>328</v>
      </c>
      <c r="W52" s="99">
        <v>42475</v>
      </c>
      <c r="X52" s="103">
        <v>40.9</v>
      </c>
      <c r="Y52" s="103">
        <v>41.79</v>
      </c>
      <c r="Z52" s="103">
        <v>40.86</v>
      </c>
      <c r="AA52" s="103">
        <v>41.72</v>
      </c>
      <c r="AB52" s="101">
        <v>2982300</v>
      </c>
      <c r="AC52" s="100">
        <v>41.28</v>
      </c>
      <c r="AD52" s="2">
        <f t="shared" si="0"/>
        <v>0.92999999999999972</v>
      </c>
      <c r="AE52" s="138">
        <f t="shared" si="1"/>
        <v>1.800246609124545E-2</v>
      </c>
    </row>
    <row r="53" spans="15:31" x14ac:dyDescent="0.25">
      <c r="O53" s="83">
        <v>0.98</v>
      </c>
      <c r="P53" s="83">
        <f t="shared" si="2"/>
        <v>40.5426</v>
      </c>
      <c r="Q53" s="2"/>
      <c r="T53" s="87" t="s">
        <v>107</v>
      </c>
      <c r="U53" s="90">
        <v>9585840</v>
      </c>
      <c r="W53" s="99">
        <v>42474</v>
      </c>
      <c r="X53" s="103">
        <v>41.4</v>
      </c>
      <c r="Y53" s="103">
        <v>41.45</v>
      </c>
      <c r="Z53" s="103">
        <v>40.72</v>
      </c>
      <c r="AA53" s="103">
        <v>40.99</v>
      </c>
      <c r="AB53" s="101">
        <v>2295700</v>
      </c>
      <c r="AC53" s="100">
        <v>40.549999999999997</v>
      </c>
      <c r="AD53" s="2">
        <f t="shared" si="0"/>
        <v>0.73000000000000398</v>
      </c>
      <c r="AE53" s="138">
        <f t="shared" si="1"/>
        <v>-8.0724070450098884E-3</v>
      </c>
    </row>
    <row r="54" spans="15:31" x14ac:dyDescent="0.25">
      <c r="O54" s="83">
        <v>0.97</v>
      </c>
      <c r="P54" s="83">
        <f t="shared" si="2"/>
        <v>40.128899999999994</v>
      </c>
      <c r="T54" s="87" t="s">
        <v>110</v>
      </c>
      <c r="U54" s="90">
        <v>3045860</v>
      </c>
      <c r="W54" s="99">
        <v>42473</v>
      </c>
      <c r="X54" s="103">
        <v>40.86</v>
      </c>
      <c r="Y54" s="103">
        <v>41.37</v>
      </c>
      <c r="Z54" s="103">
        <v>40.799999999999997</v>
      </c>
      <c r="AA54" s="103">
        <v>41.32</v>
      </c>
      <c r="AB54" s="101">
        <v>2609000</v>
      </c>
      <c r="AC54" s="100">
        <v>40.880000000000003</v>
      </c>
      <c r="AD54" s="2">
        <f t="shared" si="0"/>
        <v>0.57000000000000028</v>
      </c>
      <c r="AE54" s="138">
        <f t="shared" si="1"/>
        <v>1.9705662259915213E-2</v>
      </c>
    </row>
    <row r="55" spans="15:31" x14ac:dyDescent="0.25">
      <c r="O55" s="83">
        <v>0.96</v>
      </c>
      <c r="P55" s="83">
        <f t="shared" si="2"/>
        <v>39.715199999999996</v>
      </c>
      <c r="T55" s="87" t="s">
        <v>108</v>
      </c>
      <c r="U55" s="88" t="s">
        <v>368</v>
      </c>
      <c r="W55" s="99">
        <v>42472</v>
      </c>
      <c r="X55" s="103">
        <v>40.35</v>
      </c>
      <c r="Y55" s="103">
        <v>40.6</v>
      </c>
      <c r="Z55" s="103">
        <v>39.99</v>
      </c>
      <c r="AA55" s="103">
        <v>40.520000000000003</v>
      </c>
      <c r="AB55" s="101">
        <v>2398800</v>
      </c>
      <c r="AC55" s="100">
        <v>40.090000000000003</v>
      </c>
      <c r="AD55" s="2">
        <f t="shared" si="0"/>
        <v>0.60999999999999943</v>
      </c>
      <c r="AE55" s="138">
        <f t="shared" si="1"/>
        <v>8.5534591194968979E-3</v>
      </c>
    </row>
    <row r="56" spans="15:31" x14ac:dyDescent="0.25">
      <c r="O56" s="83">
        <v>0.95</v>
      </c>
      <c r="P56" s="83">
        <f t="shared" si="2"/>
        <v>39.301499999999997</v>
      </c>
      <c r="T56" s="87" t="s">
        <v>111</v>
      </c>
      <c r="U56" s="88">
        <v>18.04</v>
      </c>
      <c r="W56" s="99">
        <v>42471</v>
      </c>
      <c r="X56" s="103">
        <v>40.409999999999997</v>
      </c>
      <c r="Y56" s="103">
        <v>40.700000000000003</v>
      </c>
      <c r="Z56" s="103">
        <v>40.11</v>
      </c>
      <c r="AA56" s="103">
        <v>40.18</v>
      </c>
      <c r="AB56" s="101">
        <v>2747400</v>
      </c>
      <c r="AC56" s="100">
        <v>39.75</v>
      </c>
      <c r="AD56" s="2">
        <f t="shared" si="0"/>
        <v>0.59000000000000341</v>
      </c>
      <c r="AE56" s="138">
        <f t="shared" si="1"/>
        <v>-1.0052777079667674E-3</v>
      </c>
    </row>
    <row r="57" spans="15:31" x14ac:dyDescent="0.25">
      <c r="O57" s="83">
        <v>0.94</v>
      </c>
      <c r="P57" s="83">
        <f t="shared" si="2"/>
        <v>38.887799999999999</v>
      </c>
      <c r="T57" s="87" t="s">
        <v>112</v>
      </c>
      <c r="U57" s="88">
        <v>2.29</v>
      </c>
      <c r="W57" s="99">
        <v>42468</v>
      </c>
      <c r="X57" s="103">
        <v>39.93</v>
      </c>
      <c r="Y57" s="103">
        <v>40.47</v>
      </c>
      <c r="Z57" s="103">
        <v>39.9</v>
      </c>
      <c r="AA57" s="103">
        <v>40.22</v>
      </c>
      <c r="AB57" s="101">
        <v>2487400</v>
      </c>
      <c r="AC57" s="100">
        <v>39.79</v>
      </c>
      <c r="AD57" s="2">
        <f t="shared" si="0"/>
        <v>0.57000000000000028</v>
      </c>
      <c r="AE57" s="138">
        <f t="shared" si="1"/>
        <v>1.5569167942828033E-2</v>
      </c>
    </row>
    <row r="58" spans="15:31" x14ac:dyDescent="0.25">
      <c r="O58" s="83">
        <v>0.93</v>
      </c>
      <c r="P58" s="83">
        <f t="shared" si="2"/>
        <v>38.4741</v>
      </c>
      <c r="T58" s="87" t="s">
        <v>109</v>
      </c>
      <c r="U58" s="88" t="s">
        <v>335</v>
      </c>
      <c r="W58" s="99">
        <v>42467</v>
      </c>
      <c r="X58" s="103">
        <v>39.85</v>
      </c>
      <c r="Y58" s="103">
        <v>40.15</v>
      </c>
      <c r="Z58" s="103">
        <v>39.369999999999997</v>
      </c>
      <c r="AA58" s="103">
        <v>39.6</v>
      </c>
      <c r="AB58" s="101">
        <v>2434400</v>
      </c>
      <c r="AC58" s="100">
        <v>39.18</v>
      </c>
      <c r="AD58" s="2">
        <f t="shared" si="0"/>
        <v>0.78000000000000114</v>
      </c>
      <c r="AE58" s="138">
        <f t="shared" si="1"/>
        <v>-1.4835302992205257E-2</v>
      </c>
    </row>
    <row r="59" spans="15:31" x14ac:dyDescent="0.25">
      <c r="O59" s="83">
        <v>0.92</v>
      </c>
      <c r="P59" s="83">
        <f t="shared" si="2"/>
        <v>38.060400000000001</v>
      </c>
      <c r="W59" s="99">
        <v>42466</v>
      </c>
      <c r="X59" s="103">
        <v>39.799999999999997</v>
      </c>
      <c r="Y59" s="103">
        <v>40.24</v>
      </c>
      <c r="Z59" s="103">
        <v>39.35</v>
      </c>
      <c r="AA59" s="103">
        <v>40.200000000000003</v>
      </c>
      <c r="AB59" s="101">
        <v>2991600</v>
      </c>
      <c r="AC59" s="100">
        <v>39.770000000000003</v>
      </c>
      <c r="AD59" s="2">
        <f t="shared" si="0"/>
        <v>0.89000000000000057</v>
      </c>
      <c r="AE59" s="138">
        <f t="shared" si="1"/>
        <v>8.1115335868187088E-3</v>
      </c>
    </row>
    <row r="60" spans="15:31" x14ac:dyDescent="0.25">
      <c r="O60" s="83">
        <v>0.91</v>
      </c>
      <c r="P60" s="83">
        <f t="shared" si="2"/>
        <v>37.646699999999996</v>
      </c>
      <c r="W60" s="99">
        <v>42465</v>
      </c>
      <c r="X60" s="103">
        <v>40.090000000000003</v>
      </c>
      <c r="Y60" s="103">
        <v>40.33</v>
      </c>
      <c r="Z60" s="103">
        <v>39.630000000000003</v>
      </c>
      <c r="AA60" s="103">
        <v>39.869999999999997</v>
      </c>
      <c r="AB60" s="101">
        <v>4843200</v>
      </c>
      <c r="AC60" s="100">
        <v>39.450000000000003</v>
      </c>
      <c r="AD60" s="2">
        <f t="shared" si="0"/>
        <v>0.69999999999999574</v>
      </c>
      <c r="AE60" s="138">
        <f t="shared" si="1"/>
        <v>-1.6944928980812346E-2</v>
      </c>
    </row>
    <row r="61" spans="15:31" x14ac:dyDescent="0.25">
      <c r="O61" s="83">
        <v>0.9</v>
      </c>
      <c r="P61" s="83">
        <f t="shared" si="2"/>
        <v>37.232999999999997</v>
      </c>
      <c r="W61" s="99">
        <v>42464</v>
      </c>
      <c r="X61" s="103">
        <v>41.02</v>
      </c>
      <c r="Y61" s="103">
        <v>41.12</v>
      </c>
      <c r="Z61" s="103">
        <v>40.5</v>
      </c>
      <c r="AA61" s="103">
        <v>40.56</v>
      </c>
      <c r="AB61" s="101">
        <v>3065000</v>
      </c>
      <c r="AC61" s="100">
        <v>40.130000000000003</v>
      </c>
      <c r="AD61" s="2">
        <f t="shared" si="0"/>
        <v>0.61999999999999744</v>
      </c>
      <c r="AE61" s="138">
        <f t="shared" si="1"/>
        <v>-9.8692326671601105E-3</v>
      </c>
    </row>
    <row r="62" spans="15:31" x14ac:dyDescent="0.25">
      <c r="W62" s="99">
        <v>42461</v>
      </c>
      <c r="X62" s="103">
        <v>40.75</v>
      </c>
      <c r="Y62" s="103">
        <v>41.02</v>
      </c>
      <c r="Z62" s="103">
        <v>40.380000000000003</v>
      </c>
      <c r="AA62" s="103">
        <v>40.97</v>
      </c>
      <c r="AB62" s="101">
        <v>3987900</v>
      </c>
      <c r="AC62" s="100">
        <v>40.53</v>
      </c>
      <c r="AD62" s="2">
        <f t="shared" si="0"/>
        <v>0.64000000000000057</v>
      </c>
      <c r="AE62" s="138">
        <f t="shared" si="1"/>
        <v>-1.7241379310345417E-3</v>
      </c>
    </row>
    <row r="63" spans="15:31" x14ac:dyDescent="0.25">
      <c r="W63" s="99">
        <v>42460</v>
      </c>
      <c r="X63" s="103">
        <v>41</v>
      </c>
      <c r="Y63" s="103">
        <v>41.16</v>
      </c>
      <c r="Z63" s="103">
        <v>40.61</v>
      </c>
      <c r="AA63" s="103">
        <v>41.04</v>
      </c>
      <c r="AB63" s="101">
        <v>4323400</v>
      </c>
      <c r="AC63" s="100">
        <v>40.6</v>
      </c>
      <c r="AD63" s="2">
        <f t="shared" si="0"/>
        <v>0.54999999999999716</v>
      </c>
      <c r="AE63" s="138">
        <f t="shared" si="1"/>
        <v>9.8619329388549559E-4</v>
      </c>
    </row>
    <row r="64" spans="15:31" x14ac:dyDescent="0.25">
      <c r="W64" s="99">
        <v>42459</v>
      </c>
      <c r="X64" s="103">
        <v>41.45</v>
      </c>
      <c r="Y64" s="103">
        <v>41.55</v>
      </c>
      <c r="Z64" s="103">
        <v>40.869999999999997</v>
      </c>
      <c r="AA64" s="103">
        <v>41</v>
      </c>
      <c r="AB64" s="101">
        <v>2995400</v>
      </c>
      <c r="AC64" s="100">
        <v>40.56</v>
      </c>
      <c r="AD64" s="2">
        <f t="shared" si="0"/>
        <v>0.67999999999999972</v>
      </c>
      <c r="AE64" s="138">
        <f t="shared" si="1"/>
        <v>-8.3129584352077401E-3</v>
      </c>
    </row>
    <row r="65" spans="23:31" x14ac:dyDescent="0.25">
      <c r="W65" s="99">
        <v>42458</v>
      </c>
      <c r="X65" s="103">
        <v>40.770000000000003</v>
      </c>
      <c r="Y65" s="103">
        <v>41.36</v>
      </c>
      <c r="Z65" s="103">
        <v>40.340000000000003</v>
      </c>
      <c r="AA65" s="103">
        <v>41.34</v>
      </c>
      <c r="AB65" s="101">
        <v>2969700</v>
      </c>
      <c r="AC65" s="100">
        <v>40.9</v>
      </c>
      <c r="AD65" s="2">
        <f t="shared" si="0"/>
        <v>1.019999999999996</v>
      </c>
      <c r="AE65" s="138">
        <f t="shared" si="1"/>
        <v>1.1625030917635337E-2</v>
      </c>
    </row>
    <row r="66" spans="23:31" x14ac:dyDescent="0.25">
      <c r="W66" s="99">
        <v>42457</v>
      </c>
      <c r="X66" s="103">
        <v>40.9</v>
      </c>
      <c r="Y66" s="103">
        <v>41.01</v>
      </c>
      <c r="Z66" s="103">
        <v>40.54</v>
      </c>
      <c r="AA66" s="103">
        <v>40.86</v>
      </c>
      <c r="AB66" s="101">
        <v>2159200</v>
      </c>
      <c r="AC66" s="100">
        <v>40.43</v>
      </c>
      <c r="AD66" s="2">
        <f t="shared" si="0"/>
        <v>0.46999999999999886</v>
      </c>
      <c r="AE66" s="138">
        <f t="shared" si="1"/>
        <v>1.7343904856292891E-3</v>
      </c>
    </row>
    <row r="67" spans="23:31" x14ac:dyDescent="0.25">
      <c r="W67" s="99">
        <v>42453</v>
      </c>
      <c r="X67" s="103">
        <v>40.5</v>
      </c>
      <c r="Y67" s="103">
        <v>40.82</v>
      </c>
      <c r="Z67" s="103">
        <v>40.22</v>
      </c>
      <c r="AA67" s="103">
        <v>40.79</v>
      </c>
      <c r="AB67" s="101">
        <v>2746500</v>
      </c>
      <c r="AC67" s="100">
        <v>40.36</v>
      </c>
      <c r="AD67" s="2">
        <f>Y67-Z67</f>
        <v>0.60000000000000142</v>
      </c>
      <c r="AE67" s="138" t="e">
        <f>AC67/#REF!-1</f>
        <v>#REF!</v>
      </c>
    </row>
    <row r="68" spans="23:31" x14ac:dyDescent="0.25">
      <c r="W68" s="99">
        <v>42452</v>
      </c>
      <c r="X68" s="103">
        <v>41.18</v>
      </c>
      <c r="Y68" s="103">
        <v>41.38</v>
      </c>
      <c r="Z68" s="103">
        <v>40.65</v>
      </c>
      <c r="AA68" s="103">
        <v>40.71</v>
      </c>
      <c r="AB68" s="101">
        <v>2641300</v>
      </c>
      <c r="AC68" s="100">
        <v>40.28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42545</v>
      </c>
      <c r="X2" s="103">
        <v>31.8</v>
      </c>
      <c r="Y2" s="103">
        <v>32.32</v>
      </c>
      <c r="Z2" s="103">
        <v>31.4</v>
      </c>
      <c r="AA2" s="103">
        <v>31.55</v>
      </c>
      <c r="AB2" s="101">
        <v>37044100</v>
      </c>
      <c r="AC2" s="100">
        <v>31.55</v>
      </c>
      <c r="AD2" s="2">
        <f>Y2-Z2</f>
        <v>0.92000000000000171</v>
      </c>
      <c r="AE2" s="138">
        <f>AC2/AC3-1</f>
        <v>-4.3649590785086456E-2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31.55</v>
      </c>
      <c r="S3" s="115"/>
      <c r="T3" s="17"/>
      <c r="U3" s="17"/>
      <c r="V3" s="17"/>
      <c r="W3" s="99">
        <v>42544</v>
      </c>
      <c r="X3" s="103">
        <v>32.58</v>
      </c>
      <c r="Y3" s="103">
        <v>33</v>
      </c>
      <c r="Z3" s="103">
        <v>32.5</v>
      </c>
      <c r="AA3" s="103">
        <v>32.99</v>
      </c>
      <c r="AB3" s="101">
        <v>21834100</v>
      </c>
      <c r="AC3" s="100">
        <v>32.99</v>
      </c>
      <c r="AD3" s="2">
        <f t="shared" ref="AD3:AD66" si="0">Y3-Z3</f>
        <v>0.5</v>
      </c>
      <c r="AE3" s="138">
        <f t="shared" ref="AE3:AE66" si="1">AC3/AC4-1</f>
        <v>2.1678538247135393E-2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31.55</v>
      </c>
      <c r="W4" s="99">
        <v>42543</v>
      </c>
      <c r="X4" s="103">
        <v>32.299999999999997</v>
      </c>
      <c r="Y4" s="103">
        <v>32.630000000000003</v>
      </c>
      <c r="Z4" s="103">
        <v>32.25</v>
      </c>
      <c r="AA4" s="103">
        <v>32.29</v>
      </c>
      <c r="AB4" s="101">
        <v>17959700</v>
      </c>
      <c r="AC4" s="100">
        <v>32.29</v>
      </c>
      <c r="AD4" s="2">
        <f t="shared" si="0"/>
        <v>0.38000000000000256</v>
      </c>
      <c r="AE4" s="138">
        <f t="shared" si="1"/>
        <v>-9.282178217822068E-4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42542</v>
      </c>
      <c r="X5" s="103">
        <v>32.26</v>
      </c>
      <c r="Y5" s="103">
        <v>32.380000000000003</v>
      </c>
      <c r="Z5" s="103">
        <v>32.090000000000003</v>
      </c>
      <c r="AA5" s="103">
        <v>32.32</v>
      </c>
      <c r="AB5" s="101">
        <v>15308600</v>
      </c>
      <c r="AC5" s="100">
        <v>32.32</v>
      </c>
      <c r="AD5" s="2">
        <f t="shared" si="0"/>
        <v>0.28999999999999915</v>
      </c>
      <c r="AE5" s="138">
        <f t="shared" si="1"/>
        <v>4.662729250854758E-3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42541</v>
      </c>
      <c r="X6" s="103">
        <v>32.07</v>
      </c>
      <c r="Y6" s="103">
        <v>32.44</v>
      </c>
      <c r="Z6" s="103">
        <v>32.01</v>
      </c>
      <c r="AA6" s="103">
        <v>32.17</v>
      </c>
      <c r="AB6" s="101">
        <v>21541100</v>
      </c>
      <c r="AC6" s="100">
        <v>32.17</v>
      </c>
      <c r="AD6" s="2">
        <f t="shared" si="0"/>
        <v>0.42999999999999972</v>
      </c>
      <c r="AE6" s="138">
        <f t="shared" si="1"/>
        <v>1.2909319899244265E-2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6"/>
      <c r="W7" s="99">
        <v>42538</v>
      </c>
      <c r="X7" s="103">
        <v>31.73</v>
      </c>
      <c r="Y7" s="103">
        <v>31.81</v>
      </c>
      <c r="Z7" s="103">
        <v>31.47</v>
      </c>
      <c r="AA7" s="103">
        <v>31.76</v>
      </c>
      <c r="AB7" s="101">
        <v>26955300</v>
      </c>
      <c r="AC7" s="100">
        <v>31.76</v>
      </c>
      <c r="AD7" s="2">
        <f t="shared" si="0"/>
        <v>0.33999999999999986</v>
      </c>
      <c r="AE7" s="138">
        <f t="shared" si="1"/>
        <v>2.2088987062165444E-3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198</v>
      </c>
      <c r="P8" s="34"/>
      <c r="Q8" s="2">
        <f>K18+M18-F18+Q2*Q4</f>
        <v>0</v>
      </c>
      <c r="S8" s="121"/>
      <c r="W8" s="99">
        <v>42537</v>
      </c>
      <c r="X8" s="103">
        <v>31.44</v>
      </c>
      <c r="Y8" s="103">
        <v>31.77</v>
      </c>
      <c r="Z8" s="103">
        <v>31.22</v>
      </c>
      <c r="AA8" s="103">
        <v>31.69</v>
      </c>
      <c r="AB8" s="101">
        <v>18448700</v>
      </c>
      <c r="AC8" s="100">
        <v>31.69</v>
      </c>
      <c r="AD8" s="2">
        <f t="shared" si="0"/>
        <v>0.55000000000000071</v>
      </c>
      <c r="AE8" s="138">
        <f t="shared" si="1"/>
        <v>2.5308446694085607E-3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262</v>
      </c>
      <c r="Q9" s="138">
        <f>IF(Q2=0, 0, Q8/Q6)</f>
        <v>0</v>
      </c>
      <c r="W9" s="99">
        <v>42536</v>
      </c>
      <c r="X9" s="103">
        <v>32.25</v>
      </c>
      <c r="Y9" s="103">
        <v>32.26</v>
      </c>
      <c r="Z9" s="103">
        <v>31.59</v>
      </c>
      <c r="AA9" s="103">
        <v>31.61</v>
      </c>
      <c r="AB9" s="101">
        <v>23525500</v>
      </c>
      <c r="AC9" s="100">
        <v>31.61</v>
      </c>
      <c r="AD9" s="2">
        <f t="shared" si="0"/>
        <v>0.66999999999999815</v>
      </c>
      <c r="AE9" s="138">
        <f t="shared" si="1"/>
        <v>-1.6490354698195375E-2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261</v>
      </c>
      <c r="P10" s="34"/>
      <c r="Q10" s="2">
        <f>M33</f>
        <v>1407.5400000000009</v>
      </c>
      <c r="W10" s="99">
        <v>42535</v>
      </c>
      <c r="X10" s="103">
        <v>32.01</v>
      </c>
      <c r="Y10" s="103">
        <v>32.24</v>
      </c>
      <c r="Z10" s="103">
        <v>31.79</v>
      </c>
      <c r="AA10" s="103">
        <v>32.14</v>
      </c>
      <c r="AB10" s="101">
        <v>18701800</v>
      </c>
      <c r="AC10" s="100">
        <v>32.14</v>
      </c>
      <c r="AD10" s="2">
        <f t="shared" si="0"/>
        <v>0.45000000000000284</v>
      </c>
      <c r="AE10" s="138">
        <f t="shared" si="1"/>
        <v>-9.32545850170996E-4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3.2199999999999999E-2</v>
      </c>
      <c r="W11" s="99">
        <v>42534</v>
      </c>
      <c r="X11" s="103">
        <v>32.049999999999997</v>
      </c>
      <c r="Y11" s="103">
        <v>32.5</v>
      </c>
      <c r="Z11" s="103">
        <v>32.04</v>
      </c>
      <c r="AA11" s="103">
        <v>32.17</v>
      </c>
      <c r="AB11" s="101">
        <v>22922900</v>
      </c>
      <c r="AC11" s="100">
        <v>32.17</v>
      </c>
      <c r="AD11" s="2">
        <f t="shared" si="0"/>
        <v>0.46000000000000085</v>
      </c>
      <c r="AE11" s="138">
        <f t="shared" si="1"/>
        <v>4.0574282147316509E-3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42531</v>
      </c>
      <c r="X12" s="103">
        <v>31.7</v>
      </c>
      <c r="Y12" s="103">
        <v>32.24</v>
      </c>
      <c r="Z12" s="103">
        <v>31.65</v>
      </c>
      <c r="AA12" s="103">
        <v>32.04</v>
      </c>
      <c r="AB12" s="101">
        <v>35569500</v>
      </c>
      <c r="AC12" s="100">
        <v>32.04</v>
      </c>
      <c r="AD12" s="2">
        <f t="shared" si="0"/>
        <v>0.59000000000000341</v>
      </c>
      <c r="AE12" s="138">
        <f t="shared" si="1"/>
        <v>3.1308703819661332E-3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42530</v>
      </c>
      <c r="X13" s="103">
        <v>31.68</v>
      </c>
      <c r="Y13" s="103">
        <v>32</v>
      </c>
      <c r="Z13" s="103">
        <v>31.68</v>
      </c>
      <c r="AA13" s="103">
        <v>31.94</v>
      </c>
      <c r="AB13" s="101">
        <v>11234500</v>
      </c>
      <c r="AC13" s="100">
        <v>31.94</v>
      </c>
      <c r="AD13" s="2">
        <f t="shared" si="0"/>
        <v>0.32000000000000028</v>
      </c>
      <c r="AE13" s="138">
        <f t="shared" si="1"/>
        <v>1.5678896205706394E-3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42529</v>
      </c>
      <c r="X14" s="103">
        <v>31.8</v>
      </c>
      <c r="Y14" s="103">
        <v>32</v>
      </c>
      <c r="Z14" s="103">
        <v>31.79</v>
      </c>
      <c r="AA14" s="103">
        <v>31.89</v>
      </c>
      <c r="AB14" s="101">
        <v>12643100</v>
      </c>
      <c r="AC14" s="100">
        <v>31.89</v>
      </c>
      <c r="AD14" s="2">
        <f t="shared" si="0"/>
        <v>0.21000000000000085</v>
      </c>
      <c r="AE14" s="138">
        <f t="shared" si="1"/>
        <v>3.1367628607292808E-4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42528</v>
      </c>
      <c r="X15" s="103">
        <v>31.75</v>
      </c>
      <c r="Y15" s="103">
        <v>32.020000000000003</v>
      </c>
      <c r="Z15" s="103">
        <v>31.7</v>
      </c>
      <c r="AA15" s="103">
        <v>31.88</v>
      </c>
      <c r="AB15" s="101">
        <v>19269100</v>
      </c>
      <c r="AC15" s="100">
        <v>31.88</v>
      </c>
      <c r="AD15" s="2">
        <f t="shared" si="0"/>
        <v>0.32000000000000384</v>
      </c>
      <c r="AE15" s="138">
        <f t="shared" si="1"/>
        <v>6.3131313131312705E-3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42527</v>
      </c>
      <c r="X16" s="103">
        <v>31.64</v>
      </c>
      <c r="Y16" s="103">
        <v>31.82</v>
      </c>
      <c r="Z16" s="103">
        <v>31.58</v>
      </c>
      <c r="AA16" s="103">
        <v>31.68</v>
      </c>
      <c r="AB16" s="101">
        <v>15129400</v>
      </c>
      <c r="AC16" s="100">
        <v>31.68</v>
      </c>
      <c r="AD16" s="2">
        <f t="shared" si="0"/>
        <v>0.24000000000000199</v>
      </c>
      <c r="AE16" s="138">
        <f t="shared" si="1"/>
        <v>1.8975332068311701E-3</v>
      </c>
    </row>
    <row r="17" spans="1:31" x14ac:dyDescent="0.25">
      <c r="W17" s="99">
        <v>42524</v>
      </c>
      <c r="X17" s="103">
        <v>31.74</v>
      </c>
      <c r="Y17" s="103">
        <v>31.74</v>
      </c>
      <c r="Z17" s="103">
        <v>31.4</v>
      </c>
      <c r="AA17" s="103">
        <v>31.62</v>
      </c>
      <c r="AB17" s="101">
        <v>15741800</v>
      </c>
      <c r="AC17" s="100">
        <v>31.62</v>
      </c>
      <c r="AD17" s="2">
        <f t="shared" si="0"/>
        <v>0.33999999999999986</v>
      </c>
      <c r="AE17" s="138">
        <f t="shared" si="1"/>
        <v>-4.4080604534004753E-3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42523</v>
      </c>
      <c r="X18" s="103">
        <v>31.56</v>
      </c>
      <c r="Y18" s="103">
        <v>31.76</v>
      </c>
      <c r="Z18" s="103">
        <v>31.45</v>
      </c>
      <c r="AA18" s="103">
        <v>31.76</v>
      </c>
      <c r="AB18" s="101">
        <v>13915400</v>
      </c>
      <c r="AC18" s="100">
        <v>31.76</v>
      </c>
      <c r="AD18" s="2">
        <f t="shared" si="0"/>
        <v>0.31000000000000227</v>
      </c>
      <c r="AE18" s="138">
        <f t="shared" si="1"/>
        <v>3.1585596967782514E-3</v>
      </c>
    </row>
    <row r="19" spans="1:31" x14ac:dyDescent="0.25">
      <c r="W19" s="99">
        <v>42522</v>
      </c>
      <c r="X19" s="103">
        <v>31.62</v>
      </c>
      <c r="Y19" s="103">
        <v>31.72</v>
      </c>
      <c r="Z19" s="103">
        <v>31.47</v>
      </c>
      <c r="AA19" s="103">
        <v>31.66</v>
      </c>
      <c r="AB19" s="101">
        <v>17688400</v>
      </c>
      <c r="AC19" s="100">
        <v>31.66</v>
      </c>
      <c r="AD19" s="2">
        <f t="shared" si="0"/>
        <v>0.25</v>
      </c>
      <c r="AE19" s="138">
        <f t="shared" si="1"/>
        <v>2.2158911047800434E-3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42521</v>
      </c>
      <c r="X20" s="103">
        <v>31.51</v>
      </c>
      <c r="Y20" s="103">
        <v>31.65</v>
      </c>
      <c r="Z20" s="103">
        <v>31.31</v>
      </c>
      <c r="AA20" s="103">
        <v>31.59</v>
      </c>
      <c r="AB20" s="101">
        <v>22782800</v>
      </c>
      <c r="AC20" s="100">
        <v>31.59</v>
      </c>
      <c r="AD20" s="2">
        <f t="shared" si="0"/>
        <v>0.33999999999999986</v>
      </c>
      <c r="AE20" s="138">
        <f t="shared" si="1"/>
        <v>6.3351282863477465E-4</v>
      </c>
    </row>
    <row r="21" spans="1:31" x14ac:dyDescent="0.25">
      <c r="B21" s="201"/>
      <c r="C21" s="10"/>
      <c r="D21" s="40"/>
      <c r="E21" s="40"/>
      <c r="F21" s="40"/>
      <c r="G21" s="40"/>
      <c r="W21" s="99">
        <v>42517</v>
      </c>
      <c r="X21" s="103">
        <v>31.6</v>
      </c>
      <c r="Y21" s="103">
        <v>31.65</v>
      </c>
      <c r="Z21" s="103">
        <v>31.45</v>
      </c>
      <c r="AA21" s="103">
        <v>31.57</v>
      </c>
      <c r="AB21" s="101">
        <v>13301500</v>
      </c>
      <c r="AC21" s="100">
        <v>31.57</v>
      </c>
      <c r="AD21" s="2">
        <f t="shared" si="0"/>
        <v>0.19999999999999929</v>
      </c>
      <c r="AE21" s="138">
        <f t="shared" si="1"/>
        <v>2.5404890441409478E-3</v>
      </c>
    </row>
    <row r="22" spans="1:31" x14ac:dyDescent="0.25">
      <c r="B22" s="201"/>
      <c r="C22" s="10"/>
      <c r="D22" s="40"/>
      <c r="E22" s="40"/>
      <c r="F22" s="40"/>
      <c r="G22" s="40"/>
      <c r="W22" s="99">
        <v>42516</v>
      </c>
      <c r="X22" s="103">
        <v>31.49</v>
      </c>
      <c r="Y22" s="103">
        <v>31.63</v>
      </c>
      <c r="Z22" s="103">
        <v>31.4</v>
      </c>
      <c r="AA22" s="103">
        <v>31.49</v>
      </c>
      <c r="AB22" s="101">
        <v>12658000</v>
      </c>
      <c r="AC22" s="100">
        <v>31.49</v>
      </c>
      <c r="AD22" s="2">
        <f t="shared" si="0"/>
        <v>0.23000000000000043</v>
      </c>
      <c r="AE22" s="138">
        <f t="shared" si="1"/>
        <v>3.1857279388338711E-3</v>
      </c>
    </row>
    <row r="23" spans="1:31" x14ac:dyDescent="0.25">
      <c r="B23" s="10"/>
      <c r="C23" s="10"/>
      <c r="D23" s="40"/>
      <c r="E23" s="40"/>
      <c r="F23" s="40"/>
      <c r="G23" s="40"/>
      <c r="W23" s="99">
        <v>42515</v>
      </c>
      <c r="X23" s="103">
        <v>31.2</v>
      </c>
      <c r="Y23" s="103">
        <v>31.57</v>
      </c>
      <c r="Z23" s="103">
        <v>31.15</v>
      </c>
      <c r="AA23" s="103">
        <v>31.39</v>
      </c>
      <c r="AB23" s="101">
        <v>18359600</v>
      </c>
      <c r="AC23" s="100">
        <v>31.39</v>
      </c>
      <c r="AD23" s="2">
        <f t="shared" si="0"/>
        <v>0.42000000000000171</v>
      </c>
      <c r="AE23" s="138">
        <f t="shared" si="1"/>
        <v>1.062459755312295E-2</v>
      </c>
    </row>
    <row r="24" spans="1:31" x14ac:dyDescent="0.25">
      <c r="B24" s="10"/>
      <c r="C24" s="10"/>
      <c r="D24" s="40"/>
      <c r="E24" s="40"/>
      <c r="F24" s="40"/>
      <c r="G24" s="40"/>
      <c r="W24" s="99">
        <v>42514</v>
      </c>
      <c r="X24" s="103">
        <v>30.5</v>
      </c>
      <c r="Y24" s="103">
        <v>31.12</v>
      </c>
      <c r="Z24" s="103">
        <v>30.45</v>
      </c>
      <c r="AA24" s="103">
        <v>31.06</v>
      </c>
      <c r="AB24" s="101">
        <v>23494700</v>
      </c>
      <c r="AC24" s="100">
        <v>31.06</v>
      </c>
      <c r="AD24" s="2">
        <f t="shared" si="0"/>
        <v>0.67000000000000171</v>
      </c>
      <c r="AE24" s="138">
        <f t="shared" si="1"/>
        <v>2.7456169368177186E-2</v>
      </c>
    </row>
    <row r="25" spans="1:31" x14ac:dyDescent="0.25">
      <c r="B25" s="10"/>
      <c r="C25" s="10"/>
      <c r="D25" s="40"/>
      <c r="E25" s="40"/>
      <c r="F25" s="40"/>
      <c r="G25" s="40"/>
      <c r="W25" s="99">
        <v>42513</v>
      </c>
      <c r="X25" s="103">
        <v>30.23</v>
      </c>
      <c r="Y25" s="103">
        <v>30.48</v>
      </c>
      <c r="Z25" s="103">
        <v>30.13</v>
      </c>
      <c r="AA25" s="103">
        <v>30.23</v>
      </c>
      <c r="AB25" s="101">
        <v>20809300</v>
      </c>
      <c r="AC25" s="100">
        <v>30.23</v>
      </c>
      <c r="AD25" s="2">
        <f t="shared" si="0"/>
        <v>0.35000000000000142</v>
      </c>
      <c r="AE25" s="138">
        <f t="shared" si="1"/>
        <v>2.6533996683251182E-3</v>
      </c>
    </row>
    <row r="26" spans="1:31" x14ac:dyDescent="0.25">
      <c r="B26" s="10"/>
      <c r="C26" s="10"/>
      <c r="D26" s="40"/>
      <c r="E26" s="40"/>
      <c r="F26" s="40"/>
      <c r="G26" s="40"/>
      <c r="W26" s="99">
        <v>42510</v>
      </c>
      <c r="X26" s="103">
        <v>29.73</v>
      </c>
      <c r="Y26" s="103">
        <v>30.38</v>
      </c>
      <c r="Z26" s="103">
        <v>29.7</v>
      </c>
      <c r="AA26" s="103">
        <v>30.15</v>
      </c>
      <c r="AB26" s="101">
        <v>22727400</v>
      </c>
      <c r="AC26" s="100">
        <v>30.15</v>
      </c>
      <c r="AD26" s="2">
        <f t="shared" si="0"/>
        <v>0.67999999999999972</v>
      </c>
      <c r="AE26" s="138">
        <f t="shared" si="1"/>
        <v>1.754978062774204E-2</v>
      </c>
    </row>
    <row r="27" spans="1:31" x14ac:dyDescent="0.25">
      <c r="B27" s="10"/>
      <c r="C27" s="10"/>
      <c r="D27" s="40"/>
      <c r="E27" s="40"/>
      <c r="F27" s="40"/>
      <c r="G27" s="40"/>
      <c r="W27" s="99">
        <v>42509</v>
      </c>
      <c r="X27" s="103">
        <v>29.77</v>
      </c>
      <c r="Y27" s="103">
        <v>29.93</v>
      </c>
      <c r="Z27" s="103">
        <v>29.5</v>
      </c>
      <c r="AA27" s="103">
        <v>29.63</v>
      </c>
      <c r="AB27" s="101">
        <v>21659100</v>
      </c>
      <c r="AC27" s="100">
        <v>29.63</v>
      </c>
      <c r="AD27" s="2">
        <f t="shared" si="0"/>
        <v>0.42999999999999972</v>
      </c>
      <c r="AE27" s="138">
        <f t="shared" si="1"/>
        <v>-1.2004001333777881E-2</v>
      </c>
    </row>
    <row r="28" spans="1:31" x14ac:dyDescent="0.25">
      <c r="B28" s="10"/>
      <c r="C28" s="10"/>
      <c r="D28" s="40"/>
      <c r="E28" s="40"/>
      <c r="F28" s="40"/>
      <c r="G28" s="40"/>
      <c r="W28" s="99">
        <v>42508</v>
      </c>
      <c r="X28" s="103">
        <v>30.03</v>
      </c>
      <c r="Y28" s="103">
        <v>30.25</v>
      </c>
      <c r="Z28" s="103">
        <v>29.78</v>
      </c>
      <c r="AA28" s="103">
        <v>29.99</v>
      </c>
      <c r="AB28" s="101">
        <v>22415000</v>
      </c>
      <c r="AC28" s="100">
        <v>29.99</v>
      </c>
      <c r="AD28" s="2">
        <f t="shared" si="0"/>
        <v>0.46999999999999886</v>
      </c>
      <c r="AE28" s="138">
        <f t="shared" si="1"/>
        <v>3.3355570380244615E-4</v>
      </c>
    </row>
    <row r="29" spans="1:31" x14ac:dyDescent="0.25">
      <c r="B29" s="10"/>
      <c r="C29" s="10"/>
      <c r="D29" s="40"/>
      <c r="E29" s="40"/>
      <c r="F29" s="40"/>
      <c r="G29" s="40"/>
      <c r="W29" s="99">
        <v>42507</v>
      </c>
      <c r="X29" s="103">
        <v>30.57</v>
      </c>
      <c r="Y29" s="103">
        <v>30.57</v>
      </c>
      <c r="Z29" s="103">
        <v>29.86</v>
      </c>
      <c r="AA29" s="103">
        <v>29.98</v>
      </c>
      <c r="AB29" s="101">
        <v>25550200</v>
      </c>
      <c r="AC29" s="100">
        <v>29.98</v>
      </c>
      <c r="AD29" s="2">
        <f t="shared" si="0"/>
        <v>0.71000000000000085</v>
      </c>
      <c r="AE29" s="138">
        <f t="shared" si="1"/>
        <v>-1.3491280026324493E-2</v>
      </c>
    </row>
    <row r="30" spans="1:31" x14ac:dyDescent="0.25">
      <c r="B30" s="10"/>
      <c r="C30" s="10"/>
      <c r="D30" s="40"/>
      <c r="E30" s="40"/>
      <c r="F30" s="40"/>
      <c r="G30" s="40"/>
      <c r="W30" s="99">
        <v>42506</v>
      </c>
      <c r="X30" s="103">
        <v>29.9</v>
      </c>
      <c r="Y30" s="103">
        <v>30.56</v>
      </c>
      <c r="Z30" s="103">
        <v>29.88</v>
      </c>
      <c r="AA30" s="103">
        <v>30.39</v>
      </c>
      <c r="AB30" s="101">
        <v>21739000</v>
      </c>
      <c r="AC30" s="100">
        <v>30.39</v>
      </c>
      <c r="AD30" s="2">
        <f t="shared" si="0"/>
        <v>0.67999999999999972</v>
      </c>
      <c r="AE30" s="138">
        <f t="shared" si="1"/>
        <v>1.6048144433299827E-2</v>
      </c>
    </row>
    <row r="31" spans="1:31" x14ac:dyDescent="0.25">
      <c r="W31" s="99">
        <v>42503</v>
      </c>
      <c r="X31" s="103">
        <v>29.86</v>
      </c>
      <c r="Y31" s="103">
        <v>30.2</v>
      </c>
      <c r="Z31" s="103">
        <v>29.84</v>
      </c>
      <c r="AA31" s="103">
        <v>29.91</v>
      </c>
      <c r="AB31" s="101">
        <v>19857600</v>
      </c>
      <c r="AC31" s="100">
        <v>29.91</v>
      </c>
      <c r="AD31" s="2">
        <f t="shared" si="0"/>
        <v>0.35999999999999943</v>
      </c>
      <c r="AE31" s="138">
        <f t="shared" si="1"/>
        <v>5.040322580645018E-3</v>
      </c>
    </row>
    <row r="32" spans="1:31" x14ac:dyDescent="0.25">
      <c r="W32" s="99">
        <v>42502</v>
      </c>
      <c r="X32" s="103">
        <v>30.11</v>
      </c>
      <c r="Y32" s="103">
        <v>30.24</v>
      </c>
      <c r="Z32" s="103">
        <v>29.57</v>
      </c>
      <c r="AA32" s="103">
        <v>29.76</v>
      </c>
      <c r="AB32" s="101">
        <v>20760200</v>
      </c>
      <c r="AC32" s="100">
        <v>29.76</v>
      </c>
      <c r="AD32" s="2">
        <f t="shared" si="0"/>
        <v>0.66999999999999815</v>
      </c>
      <c r="AE32" s="138">
        <f t="shared" si="1"/>
        <v>-9.9800399201596113E-3</v>
      </c>
    </row>
    <row r="33" spans="1:31" x14ac:dyDescent="0.25">
      <c r="L33" t="s">
        <v>261</v>
      </c>
      <c r="M33" s="2">
        <f>M56+K56-F56</f>
        <v>1407.5400000000009</v>
      </c>
      <c r="W33" s="99">
        <v>42501</v>
      </c>
      <c r="X33" s="103">
        <v>30.16</v>
      </c>
      <c r="Y33" s="103">
        <v>30.25</v>
      </c>
      <c r="Z33" s="103">
        <v>29.97</v>
      </c>
      <c r="AA33" s="103">
        <v>30.06</v>
      </c>
      <c r="AB33" s="101">
        <v>15662500</v>
      </c>
      <c r="AC33" s="100">
        <v>30.06</v>
      </c>
      <c r="AD33" s="2">
        <f t="shared" si="0"/>
        <v>0.28000000000000114</v>
      </c>
      <c r="AE33" s="138">
        <f t="shared" si="1"/>
        <v>-2.6542800265428879E-3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35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42500</v>
      </c>
      <c r="X34" s="103">
        <v>30</v>
      </c>
      <c r="Y34" s="103">
        <v>30.18</v>
      </c>
      <c r="Z34" s="103">
        <v>29.82</v>
      </c>
      <c r="AA34" s="103">
        <v>30.14</v>
      </c>
      <c r="AB34" s="101">
        <v>16963100</v>
      </c>
      <c r="AC34" s="100">
        <v>30.14</v>
      </c>
      <c r="AD34" s="2">
        <f t="shared" si="0"/>
        <v>0.35999999999999943</v>
      </c>
      <c r="AE34" s="138">
        <f t="shared" si="1"/>
        <v>1.1409395973154268E-2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36">
        <v>42247</v>
      </c>
      <c r="H35" s="437">
        <v>100</v>
      </c>
      <c r="I35" s="396">
        <v>27.15</v>
      </c>
      <c r="J35" s="396">
        <v>0.05</v>
      </c>
      <c r="K35" s="291">
        <f t="shared" ref="K35:K43" si="2">H35*I35-J35</f>
        <v>2714.95</v>
      </c>
      <c r="L35" s="282">
        <v>42248</v>
      </c>
      <c r="M35" s="396">
        <v>156</v>
      </c>
      <c r="W35" s="99">
        <v>42499</v>
      </c>
      <c r="X35" s="103">
        <v>30.08</v>
      </c>
      <c r="Y35" s="103">
        <v>30.17</v>
      </c>
      <c r="Z35" s="103">
        <v>29.76</v>
      </c>
      <c r="AA35" s="103">
        <v>29.8</v>
      </c>
      <c r="AB35" s="101">
        <v>16813800</v>
      </c>
      <c r="AC35" s="100">
        <v>29.8</v>
      </c>
      <c r="AD35" s="2">
        <f t="shared" si="0"/>
        <v>0.41000000000000014</v>
      </c>
      <c r="AE35" s="138">
        <f t="shared" si="1"/>
        <v>-7.9893475366178413E-3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42496</v>
      </c>
      <c r="X36" s="103">
        <v>29.61</v>
      </c>
      <c r="Y36" s="103">
        <v>30.11</v>
      </c>
      <c r="Z36" s="103">
        <v>29.52</v>
      </c>
      <c r="AA36" s="103">
        <v>30.04</v>
      </c>
      <c r="AB36" s="101">
        <v>19594200</v>
      </c>
      <c r="AC36" s="100">
        <v>30.04</v>
      </c>
      <c r="AD36" s="2">
        <f t="shared" si="0"/>
        <v>0.58999999999999986</v>
      </c>
      <c r="AE36" s="138">
        <f t="shared" si="1"/>
        <v>4.6822742474916801E-3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396">
        <f t="shared" si="2"/>
        <v>5308.11</v>
      </c>
      <c r="L37" s="277"/>
      <c r="M37" s="277"/>
      <c r="W37" s="99">
        <v>42495</v>
      </c>
      <c r="X37" s="103">
        <v>29.87</v>
      </c>
      <c r="Y37" s="103">
        <v>30.02</v>
      </c>
      <c r="Z37" s="103">
        <v>29.75</v>
      </c>
      <c r="AA37" s="103">
        <v>29.9</v>
      </c>
      <c r="AB37" s="101">
        <v>23393300</v>
      </c>
      <c r="AC37" s="100">
        <v>29.9</v>
      </c>
      <c r="AD37" s="2">
        <f t="shared" si="0"/>
        <v>0.26999999999999957</v>
      </c>
      <c r="AE37" s="138">
        <f t="shared" si="1"/>
        <v>1.6750418760467234E-3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396">
        <f t="shared" si="2"/>
        <v>21335.11</v>
      </c>
      <c r="L38" s="277"/>
      <c r="M38" s="277"/>
      <c r="W38" s="99">
        <v>42494</v>
      </c>
      <c r="X38" s="103">
        <v>30.17</v>
      </c>
      <c r="Y38" s="103">
        <v>30.21</v>
      </c>
      <c r="Z38" s="103">
        <v>29.7</v>
      </c>
      <c r="AA38" s="103">
        <v>29.85</v>
      </c>
      <c r="AB38" s="101">
        <v>23278800</v>
      </c>
      <c r="AC38" s="100">
        <v>29.85</v>
      </c>
      <c r="AD38" s="2">
        <f t="shared" si="0"/>
        <v>0.51000000000000156</v>
      </c>
      <c r="AE38" s="138" t="e">
        <f t="shared" si="1"/>
        <v>#DIV/0!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396">
        <f t="shared" si="2"/>
        <v>1946.9600000000003</v>
      </c>
      <c r="L39" s="277"/>
      <c r="M39" s="277"/>
      <c r="W39" s="99">
        <v>42494</v>
      </c>
      <c r="X39" s="103" t="s">
        <v>142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396">
        <f t="shared" si="2"/>
        <v>6563.88</v>
      </c>
      <c r="L40" s="277"/>
      <c r="M40" s="277"/>
      <c r="O40" s="477" t="s">
        <v>78</v>
      </c>
      <c r="P40" s="477"/>
      <c r="W40" s="99">
        <v>42493</v>
      </c>
      <c r="X40" s="103">
        <v>30.41</v>
      </c>
      <c r="Y40" s="103">
        <v>30.56</v>
      </c>
      <c r="Z40" s="103">
        <v>30.09</v>
      </c>
      <c r="AA40" s="103">
        <v>30.36</v>
      </c>
      <c r="AB40" s="101">
        <v>27111100</v>
      </c>
      <c r="AC40" s="100">
        <v>30.1</v>
      </c>
      <c r="AD40" s="2">
        <f t="shared" si="0"/>
        <v>0.46999999999999886</v>
      </c>
      <c r="AE40" s="138">
        <f t="shared" si="1"/>
        <v>-8.2372322899505468E-3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396">
        <f t="shared" si="2"/>
        <v>2683.95</v>
      </c>
      <c r="L41" s="277"/>
      <c r="M41" s="277"/>
      <c r="O41" s="83">
        <v>1.1000000000000001</v>
      </c>
      <c r="P41" s="83">
        <f>O41*$Q$4</f>
        <v>34.705000000000005</v>
      </c>
      <c r="Q41" s="2"/>
      <c r="W41" s="99">
        <v>42492</v>
      </c>
      <c r="X41" s="103">
        <v>30.45</v>
      </c>
      <c r="Y41" s="103">
        <v>30.69</v>
      </c>
      <c r="Z41" s="103">
        <v>30.36</v>
      </c>
      <c r="AA41" s="103">
        <v>30.61</v>
      </c>
      <c r="AB41" s="101">
        <v>21086600</v>
      </c>
      <c r="AC41" s="100">
        <v>30.35</v>
      </c>
      <c r="AD41" s="2">
        <f t="shared" si="0"/>
        <v>0.33000000000000185</v>
      </c>
      <c r="AE41" s="138">
        <f t="shared" si="1"/>
        <v>1.099267155229855E-2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39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34.389500000000005</v>
      </c>
      <c r="Q42" s="2"/>
      <c r="T42" s="91" t="s">
        <v>113</v>
      </c>
      <c r="W42" s="99">
        <v>42489</v>
      </c>
      <c r="X42" s="103">
        <v>30.86</v>
      </c>
      <c r="Y42" s="103">
        <v>30.87</v>
      </c>
      <c r="Z42" s="103">
        <v>30.1</v>
      </c>
      <c r="AA42" s="103">
        <v>30.28</v>
      </c>
      <c r="AB42" s="101">
        <v>36443700</v>
      </c>
      <c r="AC42" s="100">
        <v>30.02</v>
      </c>
      <c r="AD42" s="2">
        <f t="shared" si="0"/>
        <v>0.76999999999999957</v>
      </c>
      <c r="AE42" s="138">
        <f t="shared" si="1"/>
        <v>-2.6588845654993531E-2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396">
        <f t="shared" si="2"/>
        <v>3789.4300000000003</v>
      </c>
      <c r="L43" s="277"/>
      <c r="M43" s="277"/>
      <c r="O43" s="83">
        <v>1.08</v>
      </c>
      <c r="P43" s="83">
        <f t="shared" si="4"/>
        <v>34.074000000000005</v>
      </c>
      <c r="Q43" s="2"/>
      <c r="T43" s="97" t="s">
        <v>98</v>
      </c>
      <c r="U43" s="98">
        <v>32.99</v>
      </c>
      <c r="V43" s="438"/>
      <c r="W43" s="99">
        <v>42488</v>
      </c>
      <c r="X43" s="103">
        <v>31.45</v>
      </c>
      <c r="Y43" s="103">
        <v>31.71</v>
      </c>
      <c r="Z43" s="103">
        <v>31.03</v>
      </c>
      <c r="AA43" s="103">
        <v>31.11</v>
      </c>
      <c r="AB43" s="101">
        <v>25146400</v>
      </c>
      <c r="AC43" s="100">
        <v>30.84</v>
      </c>
      <c r="AD43" s="2">
        <f t="shared" si="0"/>
        <v>0.67999999999999972</v>
      </c>
      <c r="AE43" s="138">
        <f t="shared" si="1"/>
        <v>-2.0330368487928907E-2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33.758500000000005</v>
      </c>
      <c r="Q44" s="2"/>
      <c r="T44" s="87" t="s">
        <v>99</v>
      </c>
      <c r="U44" s="88">
        <v>31.8</v>
      </c>
      <c r="V44" s="439"/>
      <c r="W44" s="99">
        <v>42487</v>
      </c>
      <c r="X44" s="103">
        <v>31.25</v>
      </c>
      <c r="Y44" s="103">
        <v>31.8</v>
      </c>
      <c r="Z44" s="103">
        <v>31.19</v>
      </c>
      <c r="AA44" s="103">
        <v>31.75</v>
      </c>
      <c r="AB44" s="101">
        <v>20006200</v>
      </c>
      <c r="AC44" s="100">
        <v>31.48</v>
      </c>
      <c r="AD44" s="2">
        <f t="shared" si="0"/>
        <v>0.60999999999999943</v>
      </c>
      <c r="AE44" s="138">
        <f t="shared" si="1"/>
        <v>1.1243173787343519E-2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33.443000000000005</v>
      </c>
      <c r="Q45" s="2"/>
      <c r="T45" s="87" t="s">
        <v>100</v>
      </c>
      <c r="U45" s="88" t="s">
        <v>369</v>
      </c>
      <c r="V45" s="439"/>
      <c r="W45" s="99">
        <v>42486</v>
      </c>
      <c r="X45" s="103">
        <v>31.39</v>
      </c>
      <c r="Y45" s="103">
        <v>31.7</v>
      </c>
      <c r="Z45" s="103">
        <v>31.17</v>
      </c>
      <c r="AA45" s="103">
        <v>31.4</v>
      </c>
      <c r="AB45" s="101">
        <v>20976400</v>
      </c>
      <c r="AC45" s="100">
        <v>31.13</v>
      </c>
      <c r="AD45" s="2">
        <f t="shared" si="0"/>
        <v>0.52999999999999758</v>
      </c>
      <c r="AE45" s="138">
        <f t="shared" si="1"/>
        <v>3.2133676092538366E-4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33.127500000000005</v>
      </c>
      <c r="Q46" s="2"/>
      <c r="T46" s="87" t="s">
        <v>101</v>
      </c>
      <c r="U46" s="88" t="s">
        <v>370</v>
      </c>
      <c r="V46" s="439"/>
      <c r="W46" s="99">
        <v>42485</v>
      </c>
      <c r="X46" s="103">
        <v>31.36</v>
      </c>
      <c r="Y46" s="103">
        <v>31.5</v>
      </c>
      <c r="Z46" s="103">
        <v>31.2</v>
      </c>
      <c r="AA46" s="103">
        <v>31.39</v>
      </c>
      <c r="AB46" s="101">
        <v>19315700</v>
      </c>
      <c r="AC46" s="100">
        <v>31.12</v>
      </c>
      <c r="AD46" s="2">
        <f t="shared" si="0"/>
        <v>0.30000000000000071</v>
      </c>
      <c r="AE46" s="138">
        <f t="shared" si="1"/>
        <v>-7.9693975135479711E-3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32.812000000000005</v>
      </c>
      <c r="Q47" s="2"/>
      <c r="T47" s="87" t="s">
        <v>102</v>
      </c>
      <c r="U47" s="88">
        <v>35.49</v>
      </c>
      <c r="V47" s="439"/>
      <c r="W47" s="99">
        <v>42482</v>
      </c>
      <c r="X47" s="103">
        <v>31.74</v>
      </c>
      <c r="Y47" s="103">
        <v>31.86</v>
      </c>
      <c r="Z47" s="103">
        <v>31.22</v>
      </c>
      <c r="AA47" s="103">
        <v>31.64</v>
      </c>
      <c r="AB47" s="101">
        <v>29625600</v>
      </c>
      <c r="AC47" s="100">
        <v>31.37</v>
      </c>
      <c r="AD47" s="2">
        <f t="shared" si="0"/>
        <v>0.64000000000000057</v>
      </c>
      <c r="AE47" s="138">
        <f t="shared" si="1"/>
        <v>-1.0410094637223977E-2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32.496500000000005</v>
      </c>
      <c r="Q48" s="2"/>
      <c r="T48" s="87" t="s">
        <v>103</v>
      </c>
      <c r="U48" s="88">
        <v>1.05568</v>
      </c>
      <c r="V48" s="439"/>
      <c r="W48" s="99">
        <v>42481</v>
      </c>
      <c r="X48" s="103">
        <v>31.94</v>
      </c>
      <c r="Y48" s="103">
        <v>32.06</v>
      </c>
      <c r="Z48" s="103">
        <v>31.81</v>
      </c>
      <c r="AA48" s="103">
        <v>31.97</v>
      </c>
      <c r="AB48" s="101">
        <v>28431400</v>
      </c>
      <c r="AC48" s="100">
        <v>31.7</v>
      </c>
      <c r="AD48" s="2">
        <f t="shared" si="0"/>
        <v>0.25000000000000355</v>
      </c>
      <c r="AE48" s="138">
        <f t="shared" si="1"/>
        <v>-9.4547746612039241E-4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32.181000000000004</v>
      </c>
      <c r="Q49" s="2"/>
      <c r="T49" s="87" t="s">
        <v>123</v>
      </c>
      <c r="U49" s="89" t="s">
        <v>219</v>
      </c>
      <c r="V49" s="440"/>
      <c r="W49" s="99">
        <v>42480</v>
      </c>
      <c r="X49" s="103">
        <v>31.32</v>
      </c>
      <c r="Y49" s="103">
        <v>32.26</v>
      </c>
      <c r="Z49" s="103">
        <v>31.25</v>
      </c>
      <c r="AA49" s="103">
        <v>32</v>
      </c>
      <c r="AB49" s="101">
        <v>57629800</v>
      </c>
      <c r="AC49" s="100">
        <v>31.73</v>
      </c>
      <c r="AD49" s="2">
        <f t="shared" si="0"/>
        <v>1.009999999999998</v>
      </c>
      <c r="AE49" s="138">
        <f t="shared" si="1"/>
        <v>1.2767315671880164E-2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31.865500000000001</v>
      </c>
      <c r="Q50" s="2"/>
      <c r="T50" s="87"/>
      <c r="U50" s="88"/>
      <c r="V50" s="439"/>
      <c r="W50" s="99">
        <v>42479</v>
      </c>
      <c r="X50" s="103">
        <v>31.7</v>
      </c>
      <c r="Y50" s="103">
        <v>31.81</v>
      </c>
      <c r="Z50" s="103">
        <v>31.4</v>
      </c>
      <c r="AA50" s="103">
        <v>31.6</v>
      </c>
      <c r="AB50" s="101">
        <v>33619300</v>
      </c>
      <c r="AC50" s="100">
        <v>31.33</v>
      </c>
      <c r="AD50" s="2">
        <f t="shared" si="0"/>
        <v>0.41000000000000014</v>
      </c>
      <c r="AE50" s="138">
        <f t="shared" si="1"/>
        <v>-1.5933715742511012E-3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31.55</v>
      </c>
      <c r="Q51" s="2"/>
      <c r="T51" s="87" t="s">
        <v>105</v>
      </c>
      <c r="U51" s="88" t="s">
        <v>371</v>
      </c>
      <c r="V51" s="439"/>
      <c r="W51" s="99">
        <v>42478</v>
      </c>
      <c r="X51" s="103">
        <v>31.43</v>
      </c>
      <c r="Y51" s="103">
        <v>31.72</v>
      </c>
      <c r="Z51" s="103">
        <v>31.38</v>
      </c>
      <c r="AA51" s="103">
        <v>31.65</v>
      </c>
      <c r="AB51" s="101">
        <v>21566600</v>
      </c>
      <c r="AC51" s="100">
        <v>31.38</v>
      </c>
      <c r="AD51" s="2">
        <f t="shared" si="0"/>
        <v>0.33999999999999986</v>
      </c>
      <c r="AE51" s="138">
        <f t="shared" si="1"/>
        <v>6.0916960564283418E-3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31.234500000000001</v>
      </c>
      <c r="Q52" s="2"/>
      <c r="T52" s="87" t="s">
        <v>106</v>
      </c>
      <c r="U52" s="88" t="s">
        <v>185</v>
      </c>
      <c r="V52" s="439"/>
      <c r="W52" s="99">
        <v>42475</v>
      </c>
      <c r="X52" s="103">
        <v>31.79</v>
      </c>
      <c r="Y52" s="103">
        <v>31.89</v>
      </c>
      <c r="Z52" s="103">
        <v>31.38</v>
      </c>
      <c r="AA52" s="103">
        <v>31.46</v>
      </c>
      <c r="AB52" s="101">
        <v>28782800</v>
      </c>
      <c r="AC52" s="100">
        <v>31.19</v>
      </c>
      <c r="AD52" s="2">
        <f t="shared" si="0"/>
        <v>0.51000000000000156</v>
      </c>
      <c r="AE52" s="138">
        <f t="shared" si="1"/>
        <v>-1.0783380907072648E-2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30.919</v>
      </c>
      <c r="Q53" s="2"/>
      <c r="T53" s="87" t="s">
        <v>107</v>
      </c>
      <c r="U53" s="90">
        <v>38094301</v>
      </c>
      <c r="V53" s="441"/>
      <c r="W53" s="99">
        <v>42474</v>
      </c>
      <c r="X53" s="103">
        <v>31.78</v>
      </c>
      <c r="Y53" s="103">
        <v>31.89</v>
      </c>
      <c r="Z53" s="103">
        <v>31.55</v>
      </c>
      <c r="AA53" s="103">
        <v>31.8</v>
      </c>
      <c r="AB53" s="101">
        <v>21620900</v>
      </c>
      <c r="AC53" s="100">
        <v>31.53</v>
      </c>
      <c r="AD53" s="2">
        <f t="shared" si="0"/>
        <v>0.33999999999999986</v>
      </c>
      <c r="AE53" s="138">
        <f t="shared" si="1"/>
        <v>-1.0047095761381519E-2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30.6035</v>
      </c>
      <c r="T54" s="87" t="s">
        <v>110</v>
      </c>
      <c r="U54" s="90">
        <v>21507300</v>
      </c>
      <c r="V54" s="441"/>
      <c r="W54" s="99">
        <v>42473</v>
      </c>
      <c r="X54" s="103">
        <v>31.97</v>
      </c>
      <c r="Y54" s="103">
        <v>32.18</v>
      </c>
      <c r="Z54" s="103">
        <v>31.95</v>
      </c>
      <c r="AA54" s="103">
        <v>32.130000000000003</v>
      </c>
      <c r="AB54" s="101">
        <v>19968100</v>
      </c>
      <c r="AC54" s="100">
        <v>31.85</v>
      </c>
      <c r="AD54" s="2">
        <f t="shared" si="0"/>
        <v>0.23000000000000043</v>
      </c>
      <c r="AE54" s="138">
        <f t="shared" si="1"/>
        <v>8.2304526748970819E-3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30.288</v>
      </c>
      <c r="T55" s="87" t="s">
        <v>108</v>
      </c>
      <c r="U55" s="88" t="s">
        <v>372</v>
      </c>
      <c r="V55" s="439"/>
      <c r="W55" s="99">
        <v>42472</v>
      </c>
      <c r="X55" s="103">
        <v>31.88</v>
      </c>
      <c r="Y55" s="103">
        <v>31.94</v>
      </c>
      <c r="Z55" s="103">
        <v>31.38</v>
      </c>
      <c r="AA55" s="103">
        <v>31.86</v>
      </c>
      <c r="AB55" s="101">
        <v>16774200</v>
      </c>
      <c r="AC55" s="100">
        <v>31.59</v>
      </c>
      <c r="AD55" s="2">
        <f t="shared" si="0"/>
        <v>0.56000000000000227</v>
      </c>
      <c r="AE55" s="138">
        <f t="shared" si="1"/>
        <v>6.050955414012682E-3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29.9725</v>
      </c>
      <c r="T56" s="87" t="s">
        <v>111</v>
      </c>
      <c r="U56" s="88">
        <v>13.48</v>
      </c>
      <c r="V56" s="439"/>
      <c r="W56" s="99">
        <v>42471</v>
      </c>
      <c r="X56" s="103">
        <v>31.9</v>
      </c>
      <c r="Y56" s="103">
        <v>32.340000000000003</v>
      </c>
      <c r="Z56" s="103">
        <v>31.66</v>
      </c>
      <c r="AA56" s="103">
        <v>31.67</v>
      </c>
      <c r="AB56" s="101">
        <v>19707700</v>
      </c>
      <c r="AC56" s="100">
        <v>31.4</v>
      </c>
      <c r="AD56" s="2">
        <f t="shared" si="0"/>
        <v>0.68000000000000327</v>
      </c>
      <c r="AE56" s="138">
        <f t="shared" si="1"/>
        <v>1.2755102040815647E-3</v>
      </c>
    </row>
    <row r="57" spans="1:31" x14ac:dyDescent="0.25">
      <c r="O57" s="83">
        <v>0.94</v>
      </c>
      <c r="P57" s="83">
        <f t="shared" si="4"/>
        <v>29.657</v>
      </c>
      <c r="T57" s="87" t="s">
        <v>112</v>
      </c>
      <c r="U57" s="88">
        <v>2.34</v>
      </c>
      <c r="V57" s="439"/>
      <c r="W57" s="99">
        <v>42468</v>
      </c>
      <c r="X57" s="103">
        <v>31.76</v>
      </c>
      <c r="Y57" s="103">
        <v>32.020000000000003</v>
      </c>
      <c r="Z57" s="103">
        <v>31.48</v>
      </c>
      <c r="AA57" s="103">
        <v>31.63</v>
      </c>
      <c r="AB57" s="101">
        <v>17031900</v>
      </c>
      <c r="AC57" s="100">
        <v>31.36</v>
      </c>
      <c r="AD57" s="2">
        <f t="shared" si="0"/>
        <v>0.5400000000000027</v>
      </c>
      <c r="AE57" s="138">
        <f t="shared" si="1"/>
        <v>2.5575447570331811E-3</v>
      </c>
    </row>
    <row r="58" spans="1:31" x14ac:dyDescent="0.25">
      <c r="O58" s="83">
        <v>0.93</v>
      </c>
      <c r="P58" s="83">
        <f t="shared" si="4"/>
        <v>29.341500000000003</v>
      </c>
      <c r="T58" s="87" t="s">
        <v>109</v>
      </c>
      <c r="U58" s="88" t="s">
        <v>373</v>
      </c>
      <c r="V58" s="439"/>
      <c r="W58" s="99">
        <v>42467</v>
      </c>
      <c r="X58" s="103">
        <v>31.89</v>
      </c>
      <c r="Y58" s="103">
        <v>31.9</v>
      </c>
      <c r="Z58" s="103">
        <v>31.35</v>
      </c>
      <c r="AA58" s="103">
        <v>31.55</v>
      </c>
      <c r="AB58" s="101">
        <v>23738200</v>
      </c>
      <c r="AC58" s="100">
        <v>31.28</v>
      </c>
      <c r="AD58" s="2">
        <f t="shared" si="0"/>
        <v>0.54999999999999716</v>
      </c>
      <c r="AE58" s="138">
        <f t="shared" si="1"/>
        <v>-1.6661427224143321E-2</v>
      </c>
    </row>
    <row r="59" spans="1:31" x14ac:dyDescent="0.25">
      <c r="O59" s="83">
        <v>0.92</v>
      </c>
      <c r="P59" s="83">
        <f t="shared" si="4"/>
        <v>29.026000000000003</v>
      </c>
      <c r="W59" s="99">
        <v>42466</v>
      </c>
      <c r="X59" s="103">
        <v>31.97</v>
      </c>
      <c r="Y59" s="103">
        <v>32.229999999999997</v>
      </c>
      <c r="Z59" s="103">
        <v>31.77</v>
      </c>
      <c r="AA59" s="103">
        <v>32.08</v>
      </c>
      <c r="AB59" s="101">
        <v>15740600</v>
      </c>
      <c r="AC59" s="100">
        <v>31.81</v>
      </c>
      <c r="AD59" s="2">
        <f t="shared" si="0"/>
        <v>0.4599999999999973</v>
      </c>
      <c r="AE59" s="138">
        <f t="shared" si="1"/>
        <v>5.6907998735378218E-3</v>
      </c>
    </row>
    <row r="60" spans="1:31" x14ac:dyDescent="0.25">
      <c r="O60" s="83">
        <v>0.91</v>
      </c>
      <c r="P60" s="83">
        <f t="shared" si="4"/>
        <v>28.710500000000003</v>
      </c>
      <c r="W60" s="99">
        <v>42465</v>
      </c>
      <c r="X60" s="103">
        <v>31.89</v>
      </c>
      <c r="Y60" s="103">
        <v>32.119999999999997</v>
      </c>
      <c r="Z60" s="103">
        <v>31.72</v>
      </c>
      <c r="AA60" s="103">
        <v>31.9</v>
      </c>
      <c r="AB60" s="101">
        <v>20080000</v>
      </c>
      <c r="AC60" s="100">
        <v>31.63</v>
      </c>
      <c r="AD60" s="2">
        <f t="shared" si="0"/>
        <v>0.39999999999999858</v>
      </c>
      <c r="AE60" s="138">
        <f t="shared" si="1"/>
        <v>-3.1515915537346784E-3</v>
      </c>
    </row>
    <row r="61" spans="1:31" x14ac:dyDescent="0.25">
      <c r="O61" s="83">
        <v>0.9</v>
      </c>
      <c r="P61" s="83">
        <f t="shared" si="4"/>
        <v>28.395</v>
      </c>
      <c r="W61" s="99">
        <v>42464</v>
      </c>
      <c r="X61" s="103">
        <v>32.200000000000003</v>
      </c>
      <c r="Y61" s="103">
        <v>32.380000000000003</v>
      </c>
      <c r="Z61" s="103">
        <v>31.74</v>
      </c>
      <c r="AA61" s="103">
        <v>32</v>
      </c>
      <c r="AB61" s="101">
        <v>21581600</v>
      </c>
      <c r="AC61" s="100">
        <v>31.73</v>
      </c>
      <c r="AD61" s="2">
        <f t="shared" si="0"/>
        <v>0.64000000000000412</v>
      </c>
      <c r="AE61" s="138">
        <f t="shared" si="1"/>
        <v>-1.3677339135840905E-2</v>
      </c>
    </row>
    <row r="62" spans="1:31" x14ac:dyDescent="0.25">
      <c r="W62" s="99">
        <v>42461</v>
      </c>
      <c r="X62" s="103">
        <v>32.270000000000003</v>
      </c>
      <c r="Y62" s="103">
        <v>32.47</v>
      </c>
      <c r="Z62" s="103">
        <v>32.1</v>
      </c>
      <c r="AA62" s="103">
        <v>32.450000000000003</v>
      </c>
      <c r="AB62" s="101">
        <v>18049700</v>
      </c>
      <c r="AC62" s="100">
        <v>32.17</v>
      </c>
      <c r="AD62" s="2">
        <f t="shared" si="0"/>
        <v>0.36999999999999744</v>
      </c>
      <c r="AE62" s="138">
        <f t="shared" si="1"/>
        <v>3.1181789834737739E-3</v>
      </c>
    </row>
    <row r="63" spans="1:31" x14ac:dyDescent="0.25">
      <c r="W63" s="99">
        <v>42460</v>
      </c>
      <c r="X63" s="103">
        <v>32.53</v>
      </c>
      <c r="Y63" s="103">
        <v>32.659999999999997</v>
      </c>
      <c r="Z63" s="103">
        <v>32.32</v>
      </c>
      <c r="AA63" s="103">
        <v>32.35</v>
      </c>
      <c r="AB63" s="101">
        <v>17880000</v>
      </c>
      <c r="AC63" s="100">
        <v>32.07</v>
      </c>
      <c r="AD63" s="2">
        <f t="shared" si="0"/>
        <v>0.33999999999999631</v>
      </c>
      <c r="AE63" s="138">
        <f t="shared" si="1"/>
        <v>-1.1100832562442209E-2</v>
      </c>
    </row>
    <row r="64" spans="1:31" x14ac:dyDescent="0.25">
      <c r="W64" s="99">
        <v>42459</v>
      </c>
      <c r="X64" s="103">
        <v>32.450000000000003</v>
      </c>
      <c r="Y64" s="103">
        <v>32.75</v>
      </c>
      <c r="Z64" s="103">
        <v>32.29</v>
      </c>
      <c r="AA64" s="103">
        <v>32.71</v>
      </c>
      <c r="AB64" s="101">
        <v>16598000</v>
      </c>
      <c r="AC64" s="100">
        <v>32.43</v>
      </c>
      <c r="AD64" s="2">
        <f t="shared" si="0"/>
        <v>0.46000000000000085</v>
      </c>
      <c r="AE64" s="138">
        <f t="shared" si="1"/>
        <v>1.0280373831775602E-2</v>
      </c>
    </row>
    <row r="65" spans="23:31" x14ac:dyDescent="0.25">
      <c r="W65" s="99">
        <v>42458</v>
      </c>
      <c r="X65" s="103">
        <v>31.93</v>
      </c>
      <c r="Y65" s="103">
        <v>32.44</v>
      </c>
      <c r="Z65" s="103">
        <v>31.73</v>
      </c>
      <c r="AA65" s="103">
        <v>32.380000000000003</v>
      </c>
      <c r="AB65" s="101">
        <v>15313200</v>
      </c>
      <c r="AC65" s="100">
        <v>32.1</v>
      </c>
      <c r="AD65" s="2">
        <f t="shared" si="0"/>
        <v>0.7099999999999973</v>
      </c>
      <c r="AE65" s="138">
        <f t="shared" si="1"/>
        <v>1.48593107809043E-2</v>
      </c>
    </row>
    <row r="66" spans="23:31" x14ac:dyDescent="0.25">
      <c r="W66" s="99">
        <v>42457</v>
      </c>
      <c r="X66" s="103">
        <v>31.87</v>
      </c>
      <c r="Y66" s="103">
        <v>32</v>
      </c>
      <c r="Z66" s="103">
        <v>31.62</v>
      </c>
      <c r="AA66" s="103">
        <v>31.9</v>
      </c>
      <c r="AB66" s="101">
        <v>11433000</v>
      </c>
      <c r="AC66" s="100">
        <v>31.63</v>
      </c>
      <c r="AD66" s="2">
        <f t="shared" si="0"/>
        <v>0.37999999999999901</v>
      </c>
      <c r="AE66" s="138">
        <f t="shared" si="1"/>
        <v>6.3271116735208466E-4</v>
      </c>
    </row>
    <row r="67" spans="23:31" x14ac:dyDescent="0.25">
      <c r="W67" s="99">
        <v>42453</v>
      </c>
      <c r="X67" s="103">
        <v>31.87</v>
      </c>
      <c r="Y67" s="103">
        <v>31.95</v>
      </c>
      <c r="Z67" s="103">
        <v>31.7</v>
      </c>
      <c r="AA67" s="103">
        <v>31.88</v>
      </c>
      <c r="AB67" s="101">
        <v>14211900</v>
      </c>
      <c r="AC67" s="100">
        <v>31.61</v>
      </c>
      <c r="AD67" s="2">
        <f>Y67-Z67</f>
        <v>0.25</v>
      </c>
      <c r="AE67" s="138">
        <f>AC67/AC68-1</f>
        <v>-3.7819098644815696E-3</v>
      </c>
    </row>
    <row r="68" spans="23:31" x14ac:dyDescent="0.25">
      <c r="W68" s="99">
        <v>42452</v>
      </c>
      <c r="X68" s="103">
        <v>32.47</v>
      </c>
      <c r="Y68" s="103">
        <v>32.47</v>
      </c>
      <c r="Z68" s="103">
        <v>31.98</v>
      </c>
      <c r="AA68" s="103">
        <v>32</v>
      </c>
      <c r="AB68" s="101">
        <v>18765300</v>
      </c>
      <c r="AC68" s="100">
        <v>31.73</v>
      </c>
      <c r="AD68" s="2">
        <f>Y68-Z68</f>
        <v>0.48999999999999844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1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42545</v>
      </c>
      <c r="X2" s="41">
        <v>57.04</v>
      </c>
      <c r="Y2" s="41">
        <v>58.07</v>
      </c>
      <c r="Z2" s="41">
        <v>55.51</v>
      </c>
      <c r="AA2" s="41">
        <v>55.83</v>
      </c>
      <c r="AB2" s="104">
        <v>4706200</v>
      </c>
      <c r="AC2" s="41">
        <v>55.83</v>
      </c>
      <c r="AD2" s="2">
        <f>Y2-Z2</f>
        <v>2.5600000000000023</v>
      </c>
      <c r="AE2" s="138">
        <f>AC2/AC3-1</f>
        <v>-6.5919357537226109E-2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19"/>
      <c r="I3" s="75"/>
      <c r="J3" s="75"/>
      <c r="K3" s="75"/>
      <c r="L3" s="74"/>
      <c r="M3" s="3"/>
      <c r="O3" s="11" t="s">
        <v>58</v>
      </c>
      <c r="Q3" s="80">
        <f>IF(Q2=0, Q4, (F18-K18-M18)/Q2)</f>
        <v>55.83</v>
      </c>
      <c r="W3" s="110">
        <v>42544</v>
      </c>
      <c r="X3" s="41">
        <v>58.73</v>
      </c>
      <c r="Y3" s="41">
        <v>59.79</v>
      </c>
      <c r="Z3" s="41">
        <v>58.33</v>
      </c>
      <c r="AA3" s="41">
        <v>59.77</v>
      </c>
      <c r="AB3" s="104">
        <v>2501400</v>
      </c>
      <c r="AC3" s="41">
        <v>59.77</v>
      </c>
      <c r="AD3" s="2">
        <f t="shared" ref="AD3:AD66" si="0">Y3-Z3</f>
        <v>1.4600000000000009</v>
      </c>
      <c r="AE3" s="138">
        <f t="shared" ref="AE3:AE66" si="1">AC3/AC4-1</f>
        <v>3.0162013098931295E-2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55.83</v>
      </c>
      <c r="T4" s="124"/>
      <c r="U4" s="30"/>
      <c r="V4" s="35"/>
      <c r="W4" s="110">
        <v>42543</v>
      </c>
      <c r="X4" s="41">
        <v>59.03</v>
      </c>
      <c r="Y4" s="41">
        <v>59.03</v>
      </c>
      <c r="Z4" s="41">
        <v>57.84</v>
      </c>
      <c r="AA4" s="41">
        <v>58.02</v>
      </c>
      <c r="AB4" s="104">
        <v>1880500</v>
      </c>
      <c r="AC4" s="41">
        <v>58.02</v>
      </c>
      <c r="AD4" s="2">
        <f t="shared" si="0"/>
        <v>1.1899999999999977</v>
      </c>
      <c r="AE4" s="138">
        <f t="shared" si="1"/>
        <v>-1.1584327086882396E-2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42542</v>
      </c>
      <c r="X5" s="41">
        <v>58.12</v>
      </c>
      <c r="Y5" s="41">
        <v>58.82</v>
      </c>
      <c r="Z5" s="41">
        <v>57.5</v>
      </c>
      <c r="AA5" s="41">
        <v>58.7</v>
      </c>
      <c r="AB5" s="104">
        <v>2241900</v>
      </c>
      <c r="AC5" s="41">
        <v>58.7</v>
      </c>
      <c r="AD5" s="2">
        <f t="shared" si="0"/>
        <v>1.3200000000000003</v>
      </c>
      <c r="AE5" s="138">
        <f t="shared" si="1"/>
        <v>6.5157750342936804E-3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42541</v>
      </c>
      <c r="X6" s="41">
        <v>58.18</v>
      </c>
      <c r="Y6" s="41">
        <v>58.81</v>
      </c>
      <c r="Z6" s="41">
        <v>57.73</v>
      </c>
      <c r="AA6" s="41">
        <v>58.32</v>
      </c>
      <c r="AB6" s="104">
        <v>2825300</v>
      </c>
      <c r="AC6" s="41">
        <v>58.32</v>
      </c>
      <c r="AD6" s="2">
        <f t="shared" si="0"/>
        <v>1.0800000000000054</v>
      </c>
      <c r="AE6" s="138">
        <f t="shared" si="1"/>
        <v>2.3876404494381998E-2</v>
      </c>
      <c r="AK6" s="246"/>
      <c r="AN6" s="246"/>
    </row>
    <row r="7" spans="1:40" ht="15.75" x14ac:dyDescent="0.25">
      <c r="O7" s="11" t="s">
        <v>193</v>
      </c>
      <c r="Q7" s="2">
        <f>Q10+Q8</f>
        <v>3178.8000000000466</v>
      </c>
      <c r="R7" s="197"/>
      <c r="W7" s="110">
        <v>42538</v>
      </c>
      <c r="X7" s="41">
        <v>57.02</v>
      </c>
      <c r="Y7" s="41">
        <v>57.61</v>
      </c>
      <c r="Z7" s="41">
        <v>56.73</v>
      </c>
      <c r="AA7" s="41">
        <v>56.96</v>
      </c>
      <c r="AB7" s="104">
        <v>2947300</v>
      </c>
      <c r="AC7" s="41">
        <v>56.96</v>
      </c>
      <c r="AD7" s="2">
        <f t="shared" si="0"/>
        <v>0.88000000000000256</v>
      </c>
      <c r="AE7" s="138">
        <f t="shared" si="1"/>
        <v>1.5329768270944788E-2</v>
      </c>
    </row>
    <row r="8" spans="1:40" x14ac:dyDescent="0.25">
      <c r="O8" s="11" t="s">
        <v>198</v>
      </c>
      <c r="P8" s="34"/>
      <c r="Q8" s="2">
        <f>K18+M18-F18+Q2*Q4</f>
        <v>0</v>
      </c>
      <c r="W8" s="110">
        <v>42537</v>
      </c>
      <c r="X8" s="41">
        <v>56.39</v>
      </c>
      <c r="Y8" s="41">
        <v>56.46</v>
      </c>
      <c r="Z8" s="41">
        <v>54.42</v>
      </c>
      <c r="AA8" s="41">
        <v>56.1</v>
      </c>
      <c r="AB8" s="104">
        <v>4120500</v>
      </c>
      <c r="AC8" s="41">
        <v>56.1</v>
      </c>
      <c r="AD8" s="2">
        <f t="shared" si="0"/>
        <v>2.0399999999999991</v>
      </c>
      <c r="AE8" s="138">
        <f t="shared" si="1"/>
        <v>-1.8372703412073421E-2</v>
      </c>
    </row>
    <row r="9" spans="1:40" x14ac:dyDescent="0.25">
      <c r="O9" s="11" t="s">
        <v>262</v>
      </c>
      <c r="Q9" s="138">
        <f>IF(Q2=0, 0, Q8/Q6)</f>
        <v>0</v>
      </c>
      <c r="W9" s="110">
        <v>42536</v>
      </c>
      <c r="X9" s="41">
        <v>57.65</v>
      </c>
      <c r="Y9" s="41">
        <v>58.26</v>
      </c>
      <c r="Z9" s="41">
        <v>56.25</v>
      </c>
      <c r="AA9" s="41">
        <v>57.15</v>
      </c>
      <c r="AB9" s="104">
        <v>3637200</v>
      </c>
      <c r="AC9" s="41">
        <v>57.15</v>
      </c>
      <c r="AD9" s="2">
        <f t="shared" si="0"/>
        <v>2.009999999999998</v>
      </c>
      <c r="AE9" s="138">
        <f t="shared" si="1"/>
        <v>-1.1587685921826352E-2</v>
      </c>
    </row>
    <row r="10" spans="1:40" x14ac:dyDescent="0.25">
      <c r="O10" s="11" t="s">
        <v>261</v>
      </c>
      <c r="P10" s="34"/>
      <c r="Q10" s="2">
        <f>M75</f>
        <v>3178.8000000000466</v>
      </c>
      <c r="W10" s="110">
        <v>42535</v>
      </c>
      <c r="X10" s="41">
        <v>57</v>
      </c>
      <c r="Y10" s="41">
        <v>58.18</v>
      </c>
      <c r="Z10" s="41">
        <v>56.81</v>
      </c>
      <c r="AA10" s="41">
        <v>57.82</v>
      </c>
      <c r="AB10" s="104">
        <v>2144800</v>
      </c>
      <c r="AC10" s="41">
        <v>57.82</v>
      </c>
      <c r="AD10" s="2">
        <f t="shared" si="0"/>
        <v>1.3699999999999974</v>
      </c>
      <c r="AE10" s="138" t="e">
        <f t="shared" si="1"/>
        <v>#DIV/0!</v>
      </c>
    </row>
    <row r="11" spans="1:40" x14ac:dyDescent="0.25">
      <c r="O11" s="11" t="s">
        <v>186</v>
      </c>
      <c r="P11" s="34"/>
      <c r="Q11" s="138">
        <f>VALUE(TRIM(CLEAN(MID(U58, FIND("(", U58)+1, 5))))</f>
        <v>1.7000000000000001E-2</v>
      </c>
      <c r="T11" s="19"/>
      <c r="W11" s="110">
        <v>42535</v>
      </c>
      <c r="X11" s="41" t="s">
        <v>126</v>
      </c>
      <c r="Y11" s="41"/>
      <c r="Z11" s="41"/>
      <c r="AA11" s="41"/>
      <c r="AB11" s="104"/>
      <c r="AC11" s="41"/>
      <c r="AD11" s="2">
        <f t="shared" si="0"/>
        <v>0</v>
      </c>
      <c r="AE11" s="138">
        <f t="shared" si="1"/>
        <v>-1</v>
      </c>
    </row>
    <row r="12" spans="1:40" x14ac:dyDescent="0.25">
      <c r="T12" s="19"/>
      <c r="W12" s="110">
        <v>42534</v>
      </c>
      <c r="X12" s="41">
        <v>57.28</v>
      </c>
      <c r="Y12" s="41">
        <v>58.57</v>
      </c>
      <c r="Z12" s="41">
        <v>56.93</v>
      </c>
      <c r="AA12" s="41">
        <v>57.49</v>
      </c>
      <c r="AB12" s="104">
        <v>2338500</v>
      </c>
      <c r="AC12" s="41">
        <v>57.24</v>
      </c>
      <c r="AD12" s="2">
        <f t="shared" si="0"/>
        <v>1.6400000000000006</v>
      </c>
      <c r="AE12" s="138">
        <f t="shared" si="1"/>
        <v>-3.6553524804178172E-3</v>
      </c>
    </row>
    <row r="13" spans="1:40" x14ac:dyDescent="0.25">
      <c r="W13" s="110">
        <v>42531</v>
      </c>
      <c r="X13" s="41">
        <v>59.51</v>
      </c>
      <c r="Y13" s="41">
        <v>59.91</v>
      </c>
      <c r="Z13" s="41">
        <v>57.18</v>
      </c>
      <c r="AA13" s="41">
        <v>57.7</v>
      </c>
      <c r="AB13" s="104">
        <v>3635900</v>
      </c>
      <c r="AC13" s="41">
        <v>57.45</v>
      </c>
      <c r="AD13" s="2">
        <f t="shared" si="0"/>
        <v>2.7299999999999969</v>
      </c>
      <c r="AE13" s="138">
        <f t="shared" si="1"/>
        <v>-4.4411177644710476E-2</v>
      </c>
    </row>
    <row r="14" spans="1:40" x14ac:dyDescent="0.25">
      <c r="W14" s="110">
        <v>42530</v>
      </c>
      <c r="X14" s="41">
        <v>60.72</v>
      </c>
      <c r="Y14" s="41">
        <v>61.73</v>
      </c>
      <c r="Z14" s="41">
        <v>60.35</v>
      </c>
      <c r="AA14" s="41">
        <v>60.38</v>
      </c>
      <c r="AB14" s="104">
        <v>2304400</v>
      </c>
      <c r="AC14" s="41">
        <v>60.12</v>
      </c>
      <c r="AD14" s="2">
        <f t="shared" si="0"/>
        <v>1.3799999999999955</v>
      </c>
      <c r="AE14" s="138">
        <f t="shared" si="1"/>
        <v>-2.3867510959571403E-2</v>
      </c>
    </row>
    <row r="15" spans="1:40" x14ac:dyDescent="0.25">
      <c r="W15" s="110">
        <v>42529</v>
      </c>
      <c r="X15" s="41">
        <v>62.23</v>
      </c>
      <c r="Y15" s="41">
        <v>63</v>
      </c>
      <c r="Z15" s="41">
        <v>61.22</v>
      </c>
      <c r="AA15" s="41">
        <v>61.86</v>
      </c>
      <c r="AB15" s="104">
        <v>2690800</v>
      </c>
      <c r="AC15" s="41">
        <v>61.59</v>
      </c>
      <c r="AD15" s="2">
        <f t="shared" si="0"/>
        <v>1.7800000000000011</v>
      </c>
      <c r="AE15" s="138">
        <f t="shared" si="1"/>
        <v>4.7308319738990079E-3</v>
      </c>
    </row>
    <row r="16" spans="1:40" x14ac:dyDescent="0.25">
      <c r="W16" s="110">
        <v>42528</v>
      </c>
      <c r="X16" s="41">
        <v>60.91</v>
      </c>
      <c r="Y16" s="41">
        <v>61.76</v>
      </c>
      <c r="Z16" s="41">
        <v>60.2</v>
      </c>
      <c r="AA16" s="41">
        <v>61.57</v>
      </c>
      <c r="AB16" s="104">
        <v>3359600</v>
      </c>
      <c r="AC16" s="41">
        <v>61.3</v>
      </c>
      <c r="AD16" s="2">
        <f t="shared" si="0"/>
        <v>1.5599999999999952</v>
      </c>
      <c r="AE16" s="138">
        <f t="shared" si="1"/>
        <v>2.0815986677768628E-2</v>
      </c>
    </row>
    <row r="17" spans="1:31" x14ac:dyDescent="0.25">
      <c r="C17" s="4"/>
      <c r="D17" s="254"/>
      <c r="E17" s="3"/>
      <c r="F17" s="3"/>
      <c r="W17" s="110">
        <v>42527</v>
      </c>
      <c r="X17" s="41">
        <v>58.95</v>
      </c>
      <c r="Y17" s="41">
        <v>60.37</v>
      </c>
      <c r="Z17" s="41">
        <v>58.59</v>
      </c>
      <c r="AA17" s="41">
        <v>60.31</v>
      </c>
      <c r="AB17" s="104">
        <v>2925300</v>
      </c>
      <c r="AC17" s="41">
        <v>60.05</v>
      </c>
      <c r="AD17" s="2">
        <f t="shared" si="0"/>
        <v>1.779999999999994</v>
      </c>
      <c r="AE17" s="138">
        <f t="shared" si="1"/>
        <v>3.3384959559456195E-2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42524</v>
      </c>
      <c r="X18" s="41">
        <v>59.33</v>
      </c>
      <c r="Y18" s="41">
        <v>59.74</v>
      </c>
      <c r="Z18" s="41">
        <v>58.13</v>
      </c>
      <c r="AA18" s="41">
        <v>58.36</v>
      </c>
      <c r="AB18" s="104">
        <v>2079300</v>
      </c>
      <c r="AC18" s="41">
        <v>58.11</v>
      </c>
      <c r="AD18" s="2">
        <f t="shared" si="0"/>
        <v>1.6099999999999994</v>
      </c>
      <c r="AE18" s="138">
        <f t="shared" si="1"/>
        <v>-1.4583686620315395E-2</v>
      </c>
    </row>
    <row r="19" spans="1:31" x14ac:dyDescent="0.25">
      <c r="W19" s="110">
        <v>42523</v>
      </c>
      <c r="X19" s="41">
        <v>58.24</v>
      </c>
      <c r="Y19" s="41">
        <v>59.23</v>
      </c>
      <c r="Z19" s="41">
        <v>57.8</v>
      </c>
      <c r="AA19" s="41">
        <v>59.23</v>
      </c>
      <c r="AB19" s="104">
        <v>2451200</v>
      </c>
      <c r="AC19" s="41">
        <v>58.97</v>
      </c>
      <c r="AD19" s="2">
        <f t="shared" si="0"/>
        <v>1.4299999999999997</v>
      </c>
      <c r="AE19" s="138">
        <f t="shared" si="1"/>
        <v>5.2846914422093327E-3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42522</v>
      </c>
      <c r="X20" s="41">
        <v>59.93</v>
      </c>
      <c r="Y20" s="41">
        <v>59.93</v>
      </c>
      <c r="Z20" s="41">
        <v>57.67</v>
      </c>
      <c r="AA20" s="41">
        <v>58.92</v>
      </c>
      <c r="AB20" s="104">
        <v>3284200</v>
      </c>
      <c r="AC20" s="41">
        <v>58.66</v>
      </c>
      <c r="AD20" s="2">
        <f t="shared" si="0"/>
        <v>2.259999999999998</v>
      </c>
      <c r="AE20" s="138">
        <f t="shared" si="1"/>
        <v>-1.6926428691134698E-2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42521</v>
      </c>
      <c r="X21" s="41">
        <v>60.44</v>
      </c>
      <c r="Y21" s="41">
        <v>61.12</v>
      </c>
      <c r="Z21" s="41">
        <v>59.56</v>
      </c>
      <c r="AA21" s="41">
        <v>59.93</v>
      </c>
      <c r="AB21" s="104">
        <v>2650500</v>
      </c>
      <c r="AC21" s="41">
        <v>59.67</v>
      </c>
      <c r="AD21" s="2">
        <f t="shared" si="0"/>
        <v>1.5599999999999952</v>
      </c>
      <c r="AE21" s="138">
        <f t="shared" si="1"/>
        <v>-5.0025012506252908E-3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42517</v>
      </c>
      <c r="X22" s="41">
        <v>59.94</v>
      </c>
      <c r="Y22" s="41">
        <v>61.17</v>
      </c>
      <c r="Z22" s="41">
        <v>59.46</v>
      </c>
      <c r="AA22" s="41">
        <v>60.23</v>
      </c>
      <c r="AB22" s="104">
        <v>3747200</v>
      </c>
      <c r="AC22" s="41">
        <v>59.97</v>
      </c>
      <c r="AD22" s="2">
        <f t="shared" si="0"/>
        <v>1.7100000000000009</v>
      </c>
      <c r="AE22" s="138">
        <f t="shared" si="1"/>
        <v>-3.4895314057826754E-3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42516</v>
      </c>
      <c r="X23" s="41">
        <v>61.51</v>
      </c>
      <c r="Y23" s="41">
        <v>62</v>
      </c>
      <c r="Z23" s="41">
        <v>60.4</v>
      </c>
      <c r="AA23" s="41">
        <v>60.44</v>
      </c>
      <c r="AB23" s="104">
        <v>3399600</v>
      </c>
      <c r="AC23" s="41">
        <v>60.18</v>
      </c>
      <c r="AD23" s="2">
        <f t="shared" si="0"/>
        <v>1.6000000000000014</v>
      </c>
      <c r="AE23" s="138">
        <f t="shared" si="1"/>
        <v>-3.3123550844651461E-3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42515</v>
      </c>
      <c r="X24" s="41">
        <v>58.78</v>
      </c>
      <c r="Y24" s="41">
        <v>60.93</v>
      </c>
      <c r="Z24" s="41">
        <v>58.78</v>
      </c>
      <c r="AA24" s="41">
        <v>60.64</v>
      </c>
      <c r="AB24" s="104">
        <v>3708700</v>
      </c>
      <c r="AC24" s="41">
        <v>60.38</v>
      </c>
      <c r="AD24" s="2">
        <f t="shared" si="0"/>
        <v>2.1499999999999986</v>
      </c>
      <c r="AE24" s="138">
        <f t="shared" si="1"/>
        <v>4.193270060396892E-2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42514</v>
      </c>
      <c r="X25" s="41">
        <v>58.93</v>
      </c>
      <c r="Y25" s="41">
        <v>58.99</v>
      </c>
      <c r="Z25" s="41">
        <v>57.8</v>
      </c>
      <c r="AA25" s="41">
        <v>58.2</v>
      </c>
      <c r="AB25" s="104">
        <v>2311700</v>
      </c>
      <c r="AC25" s="41">
        <v>57.95</v>
      </c>
      <c r="AD25" s="2">
        <f t="shared" si="0"/>
        <v>1.1900000000000048</v>
      </c>
      <c r="AE25" s="138">
        <f t="shared" si="1"/>
        <v>-6.6849502913952641E-3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42513</v>
      </c>
      <c r="X26" s="41">
        <v>56.96</v>
      </c>
      <c r="Y26" s="41">
        <v>59.09</v>
      </c>
      <c r="Z26" s="41">
        <v>56.62</v>
      </c>
      <c r="AA26" s="41">
        <v>58.59</v>
      </c>
      <c r="AB26" s="104">
        <v>2558600</v>
      </c>
      <c r="AC26" s="41">
        <v>58.34</v>
      </c>
      <c r="AD26" s="2">
        <f t="shared" si="0"/>
        <v>2.470000000000006</v>
      </c>
      <c r="AE26" s="138">
        <f t="shared" si="1"/>
        <v>1.619926842013597E-2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42510</v>
      </c>
      <c r="X27" s="41">
        <v>57.55</v>
      </c>
      <c r="Y27" s="41">
        <v>57.95</v>
      </c>
      <c r="Z27" s="41">
        <v>56.55</v>
      </c>
      <c r="AA27" s="41">
        <v>57.66</v>
      </c>
      <c r="AB27" s="104">
        <v>2743400</v>
      </c>
      <c r="AC27" s="41">
        <v>57.41</v>
      </c>
      <c r="AD27" s="2">
        <f t="shared" si="0"/>
        <v>1.4000000000000057</v>
      </c>
      <c r="AE27" s="138">
        <f t="shared" si="1"/>
        <v>7.0163129275564451E-3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42509</v>
      </c>
      <c r="X28" s="41">
        <v>57.01</v>
      </c>
      <c r="Y28" s="41">
        <v>57.54</v>
      </c>
      <c r="Z28" s="41">
        <v>55.54</v>
      </c>
      <c r="AA28" s="41">
        <v>57.26</v>
      </c>
      <c r="AB28" s="104">
        <v>3838400</v>
      </c>
      <c r="AC28" s="41">
        <v>57.01</v>
      </c>
      <c r="AD28" s="2">
        <f t="shared" si="0"/>
        <v>2</v>
      </c>
      <c r="AE28" s="138">
        <f t="shared" si="1"/>
        <v>-1.2129613585167287E-2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42508</v>
      </c>
      <c r="X29" s="41">
        <v>57.73</v>
      </c>
      <c r="Y29" s="41">
        <v>58.51</v>
      </c>
      <c r="Z29" s="41">
        <v>57.33</v>
      </c>
      <c r="AA29" s="41">
        <v>57.96</v>
      </c>
      <c r="AB29" s="104">
        <v>4001400</v>
      </c>
      <c r="AC29" s="41">
        <v>57.71</v>
      </c>
      <c r="AD29" s="2">
        <f t="shared" si="0"/>
        <v>1.1799999999999997</v>
      </c>
      <c r="AE29" s="138">
        <f t="shared" si="1"/>
        <v>5.2255704581083418E-3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42507</v>
      </c>
      <c r="X30" s="41">
        <v>58.3</v>
      </c>
      <c r="Y30" s="41">
        <v>59.01</v>
      </c>
      <c r="Z30" s="41">
        <v>57.36</v>
      </c>
      <c r="AA30" s="41">
        <v>57.66</v>
      </c>
      <c r="AB30" s="104">
        <v>4640400</v>
      </c>
      <c r="AC30" s="41">
        <v>57.41</v>
      </c>
      <c r="AD30" s="2">
        <f t="shared" si="0"/>
        <v>1.6499999999999986</v>
      </c>
      <c r="AE30" s="138">
        <f t="shared" si="1"/>
        <v>-1.3065153859377787E-2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42506</v>
      </c>
      <c r="X31" s="207">
        <v>58.82</v>
      </c>
      <c r="Y31" s="41">
        <v>59.72</v>
      </c>
      <c r="Z31" s="41">
        <v>58.2</v>
      </c>
      <c r="AA31" s="41">
        <v>58.42</v>
      </c>
      <c r="AB31" s="104">
        <v>3339000</v>
      </c>
      <c r="AC31" s="41">
        <v>58.17</v>
      </c>
      <c r="AD31" s="2">
        <f t="shared" si="0"/>
        <v>1.519999999999996</v>
      </c>
      <c r="AE31" s="138">
        <f t="shared" si="1"/>
        <v>1.147626499739185E-2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42503</v>
      </c>
      <c r="X32" s="41">
        <v>57.87</v>
      </c>
      <c r="Y32" s="41">
        <v>58.88</v>
      </c>
      <c r="Z32" s="41">
        <v>57.57</v>
      </c>
      <c r="AA32" s="41">
        <v>57.76</v>
      </c>
      <c r="AB32" s="104">
        <v>3216800</v>
      </c>
      <c r="AC32" s="41">
        <v>57.51</v>
      </c>
      <c r="AD32" s="2">
        <f t="shared" si="0"/>
        <v>1.3100000000000023</v>
      </c>
      <c r="AE32" s="138">
        <f t="shared" si="1"/>
        <v>-6.5641734323718115E-3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42502</v>
      </c>
      <c r="X33" s="41">
        <v>59.2</v>
      </c>
      <c r="Y33" s="41">
        <v>60.3</v>
      </c>
      <c r="Z33" s="41">
        <v>57.47</v>
      </c>
      <c r="AA33" s="41">
        <v>58.14</v>
      </c>
      <c r="AB33" s="104">
        <v>3713000</v>
      </c>
      <c r="AC33" s="41">
        <v>57.89</v>
      </c>
      <c r="AD33" s="2">
        <f t="shared" si="0"/>
        <v>2.8299999999999983</v>
      </c>
      <c r="AE33" s="138">
        <f t="shared" si="1"/>
        <v>-3.0997072498708533E-3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42501</v>
      </c>
      <c r="X34" s="41">
        <v>57.51</v>
      </c>
      <c r="Y34" s="41">
        <v>59.25</v>
      </c>
      <c r="Z34" s="41">
        <v>56.92</v>
      </c>
      <c r="AA34" s="41">
        <v>58.32</v>
      </c>
      <c r="AB34" s="104">
        <v>4455500</v>
      </c>
      <c r="AC34" s="41">
        <v>58.07</v>
      </c>
      <c r="AD34" s="2">
        <f t="shared" si="0"/>
        <v>2.3299999999999983</v>
      </c>
      <c r="AE34" s="138">
        <f t="shared" si="1"/>
        <v>1.0616080751827406E-2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42500</v>
      </c>
      <c r="X35" s="41">
        <v>54.95</v>
      </c>
      <c r="Y35" s="41">
        <v>57.76</v>
      </c>
      <c r="Z35" s="41">
        <v>54.63</v>
      </c>
      <c r="AA35" s="41">
        <v>57.71</v>
      </c>
      <c r="AB35" s="104">
        <v>4443400</v>
      </c>
      <c r="AC35" s="41">
        <v>57.46</v>
      </c>
      <c r="AD35" s="2">
        <f t="shared" si="0"/>
        <v>3.1299999999999955</v>
      </c>
      <c r="AE35" s="138">
        <f t="shared" si="1"/>
        <v>5.9561128526645746E-2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42499</v>
      </c>
      <c r="X36" s="41">
        <v>55.41</v>
      </c>
      <c r="Y36" s="41">
        <v>55.89</v>
      </c>
      <c r="Z36" s="41">
        <v>53.93</v>
      </c>
      <c r="AA36" s="41">
        <v>54.47</v>
      </c>
      <c r="AB36" s="104">
        <v>3164800</v>
      </c>
      <c r="AC36" s="41">
        <v>54.23</v>
      </c>
      <c r="AD36" s="2">
        <f t="shared" si="0"/>
        <v>1.9600000000000009</v>
      </c>
      <c r="AE36" s="138">
        <f t="shared" si="1"/>
        <v>-3.0048291897692758E-2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42496</v>
      </c>
      <c r="X37" s="41">
        <v>55.06</v>
      </c>
      <c r="Y37" s="41">
        <v>56.9</v>
      </c>
      <c r="Z37" s="41">
        <v>55.02</v>
      </c>
      <c r="AA37" s="41">
        <v>56.15</v>
      </c>
      <c r="AB37" s="104">
        <v>3585800</v>
      </c>
      <c r="AC37" s="41">
        <v>55.91</v>
      </c>
      <c r="AD37" s="2">
        <f t="shared" si="0"/>
        <v>1.8799999999999955</v>
      </c>
      <c r="AE37" s="138">
        <f t="shared" si="1"/>
        <v>4.8526240115025487E-3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42495</v>
      </c>
      <c r="X38" s="41">
        <v>57.21</v>
      </c>
      <c r="Y38" s="41">
        <v>57.67</v>
      </c>
      <c r="Z38" s="41">
        <v>55.35</v>
      </c>
      <c r="AA38" s="41">
        <v>55.88</v>
      </c>
      <c r="AB38" s="104">
        <v>3638200</v>
      </c>
      <c r="AC38" s="41">
        <v>55.64</v>
      </c>
      <c r="AD38" s="2">
        <f t="shared" si="0"/>
        <v>2.3200000000000003</v>
      </c>
      <c r="AE38" s="138">
        <f t="shared" si="1"/>
        <v>1.0167029774873049E-2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42494</v>
      </c>
      <c r="X39" s="41">
        <v>57.4</v>
      </c>
      <c r="Y39" s="41">
        <v>57.76</v>
      </c>
      <c r="Z39" s="41">
        <v>54.75</v>
      </c>
      <c r="AA39" s="41">
        <v>55.32</v>
      </c>
      <c r="AB39" s="104">
        <v>3796400</v>
      </c>
      <c r="AC39" s="41">
        <v>55.08</v>
      </c>
      <c r="AD39" s="2">
        <f t="shared" si="0"/>
        <v>3.009999999999998</v>
      </c>
      <c r="AE39" s="138">
        <f t="shared" si="1"/>
        <v>-2.5132743362831889E-2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42493</v>
      </c>
      <c r="X40" s="41">
        <v>58.28</v>
      </c>
      <c r="Y40" s="41">
        <v>58.82</v>
      </c>
      <c r="Z40" s="41">
        <v>56.44</v>
      </c>
      <c r="AA40" s="41">
        <v>56.75</v>
      </c>
      <c r="AB40" s="104">
        <v>4137900</v>
      </c>
      <c r="AC40" s="41">
        <v>56.5</v>
      </c>
      <c r="AD40" s="2">
        <f t="shared" si="0"/>
        <v>2.3800000000000026</v>
      </c>
      <c r="AE40" s="138">
        <f t="shared" si="1"/>
        <v>-3.7806539509536718E-2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42492</v>
      </c>
      <c r="X41" s="41">
        <v>59.56</v>
      </c>
      <c r="Y41" s="41">
        <v>59.76</v>
      </c>
      <c r="Z41" s="41">
        <v>58.24</v>
      </c>
      <c r="AA41" s="41">
        <v>58.98</v>
      </c>
      <c r="AB41" s="104">
        <v>3295100</v>
      </c>
      <c r="AC41" s="41">
        <v>58.72</v>
      </c>
      <c r="AD41" s="2">
        <f t="shared" si="0"/>
        <v>1.519999999999996</v>
      </c>
      <c r="AE41" s="138">
        <f t="shared" si="1"/>
        <v>-1.0781671159029615E-2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42489</v>
      </c>
      <c r="X42" s="41">
        <v>59.81</v>
      </c>
      <c r="Y42" s="41">
        <v>60.72</v>
      </c>
      <c r="Z42" s="41">
        <v>58.03</v>
      </c>
      <c r="AA42" s="41">
        <v>59.62</v>
      </c>
      <c r="AB42" s="104">
        <v>4629200</v>
      </c>
      <c r="AC42" s="41">
        <v>59.36</v>
      </c>
      <c r="AD42" s="2">
        <f t="shared" si="0"/>
        <v>2.6899999999999977</v>
      </c>
      <c r="AE42" s="138">
        <f t="shared" si="1"/>
        <v>7.4677528852680197E-3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59.77</v>
      </c>
      <c r="W43" s="110">
        <v>42488</v>
      </c>
      <c r="X43" s="41">
        <v>60.44</v>
      </c>
      <c r="Y43" s="41">
        <v>61.45</v>
      </c>
      <c r="Z43" s="41">
        <v>59.1</v>
      </c>
      <c r="AA43" s="41">
        <v>59.18</v>
      </c>
      <c r="AB43" s="104">
        <v>7033500</v>
      </c>
      <c r="AC43" s="41">
        <v>58.92</v>
      </c>
      <c r="AD43" s="2">
        <f t="shared" si="0"/>
        <v>2.3500000000000014</v>
      </c>
      <c r="AE43" s="138">
        <f t="shared" si="1"/>
        <v>-3.4098360655737681E-2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7" t="s">
        <v>78</v>
      </c>
      <c r="P44" s="477"/>
      <c r="T44" s="108" t="s">
        <v>99</v>
      </c>
      <c r="U44" s="106">
        <v>57.04</v>
      </c>
      <c r="W44" s="110">
        <v>42487</v>
      </c>
      <c r="X44" s="41">
        <v>62</v>
      </c>
      <c r="Y44" s="41">
        <v>63.76</v>
      </c>
      <c r="Z44" s="41">
        <v>60.7</v>
      </c>
      <c r="AA44" s="41">
        <v>61.27</v>
      </c>
      <c r="AB44" s="104">
        <v>8447400</v>
      </c>
      <c r="AC44" s="41">
        <v>61</v>
      </c>
      <c r="AD44" s="2">
        <f t="shared" si="0"/>
        <v>3.0599999999999952</v>
      </c>
      <c r="AE44" s="138">
        <f t="shared" si="1"/>
        <v>-3.1284738764491005E-2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61.413000000000004</v>
      </c>
      <c r="R45" s="34"/>
      <c r="T45" s="108" t="s">
        <v>100</v>
      </c>
      <c r="U45" s="106" t="s">
        <v>374</v>
      </c>
      <c r="W45" s="110">
        <v>42486</v>
      </c>
      <c r="X45" s="41">
        <v>62.05</v>
      </c>
      <c r="Y45" s="41">
        <v>63.51</v>
      </c>
      <c r="Z45" s="41">
        <v>61.87</v>
      </c>
      <c r="AA45" s="41">
        <v>63.25</v>
      </c>
      <c r="AB45" s="104">
        <v>4697600</v>
      </c>
      <c r="AC45" s="41">
        <v>62.97</v>
      </c>
      <c r="AD45" s="2">
        <f t="shared" si="0"/>
        <v>1.6400000000000006</v>
      </c>
      <c r="AE45" s="138">
        <f t="shared" si="1"/>
        <v>2.2240259740259782E-2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60.854700000000001</v>
      </c>
      <c r="Q46" s="2"/>
      <c r="R46" s="34"/>
      <c r="T46" s="108" t="s">
        <v>101</v>
      </c>
      <c r="U46" s="106" t="s">
        <v>375</v>
      </c>
      <c r="W46" s="110">
        <v>42485</v>
      </c>
      <c r="X46" s="41">
        <v>62.74</v>
      </c>
      <c r="Y46" s="41">
        <v>63.05</v>
      </c>
      <c r="Z46" s="41">
        <v>60.98</v>
      </c>
      <c r="AA46" s="41">
        <v>61.87</v>
      </c>
      <c r="AB46" s="104">
        <v>3854400</v>
      </c>
      <c r="AC46" s="41">
        <v>61.6</v>
      </c>
      <c r="AD46" s="2">
        <f t="shared" si="0"/>
        <v>2.0700000000000003</v>
      </c>
      <c r="AE46" s="138">
        <f t="shared" si="1"/>
        <v>-2.3771790808240878E-2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60.296400000000006</v>
      </c>
      <c r="Q47" s="2"/>
      <c r="R47" s="34"/>
      <c r="T47" s="108" t="s">
        <v>102</v>
      </c>
      <c r="U47" s="106">
        <v>64.39</v>
      </c>
      <c r="W47" s="110">
        <v>42482</v>
      </c>
      <c r="X47" s="41">
        <v>60.5</v>
      </c>
      <c r="Y47" s="41">
        <v>63.62</v>
      </c>
      <c r="Z47" s="41">
        <v>60.42</v>
      </c>
      <c r="AA47" s="41">
        <v>63.38</v>
      </c>
      <c r="AB47" s="104">
        <v>5910000</v>
      </c>
      <c r="AC47" s="41">
        <v>63.1</v>
      </c>
      <c r="AD47" s="2">
        <f t="shared" si="0"/>
        <v>3.1999999999999957</v>
      </c>
      <c r="AE47" s="138">
        <f t="shared" si="1"/>
        <v>5.307076101468633E-2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59.738100000000003</v>
      </c>
      <c r="Q48" s="2"/>
      <c r="R48" s="34"/>
      <c r="T48" s="108" t="s">
        <v>103</v>
      </c>
      <c r="U48" s="106">
        <v>1.6014999999999999</v>
      </c>
      <c r="W48" s="110">
        <v>42481</v>
      </c>
      <c r="X48" s="41">
        <v>61.37</v>
      </c>
      <c r="Y48" s="41">
        <v>61.8</v>
      </c>
      <c r="Z48" s="41">
        <v>59.96</v>
      </c>
      <c r="AA48" s="41">
        <v>60.18</v>
      </c>
      <c r="AB48" s="104">
        <v>4905000</v>
      </c>
      <c r="AC48" s="41">
        <v>59.92</v>
      </c>
      <c r="AD48" s="2">
        <f t="shared" si="0"/>
        <v>1.8399999999999963</v>
      </c>
      <c r="AE48" s="138">
        <f t="shared" si="1"/>
        <v>-1.6253488753899092E-2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59.1798</v>
      </c>
      <c r="Q49" s="2"/>
      <c r="R49" s="34"/>
      <c r="T49" s="108" t="s">
        <v>123</v>
      </c>
      <c r="U49" s="106" t="s">
        <v>226</v>
      </c>
      <c r="W49" s="110">
        <v>42480</v>
      </c>
      <c r="X49" s="41">
        <v>60.47</v>
      </c>
      <c r="Y49" s="41">
        <v>62.08</v>
      </c>
      <c r="Z49" s="41">
        <v>59.99</v>
      </c>
      <c r="AA49" s="41">
        <v>61.18</v>
      </c>
      <c r="AB49" s="104">
        <v>5894400</v>
      </c>
      <c r="AC49" s="41">
        <v>60.91</v>
      </c>
      <c r="AD49" s="2">
        <f t="shared" si="0"/>
        <v>2.0899999999999963</v>
      </c>
      <c r="AE49" s="138">
        <f t="shared" si="1"/>
        <v>1.6420361247937443E-4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58.621499999999997</v>
      </c>
      <c r="Q50" s="2"/>
      <c r="R50" s="34"/>
      <c r="T50" s="108"/>
      <c r="U50" s="106"/>
      <c r="W50" s="110">
        <v>42479</v>
      </c>
      <c r="X50" s="41">
        <v>60.41</v>
      </c>
      <c r="Y50" s="41">
        <v>61.35</v>
      </c>
      <c r="Z50" s="41">
        <v>59.26</v>
      </c>
      <c r="AA50" s="41">
        <v>61.17</v>
      </c>
      <c r="AB50" s="104">
        <v>4789400</v>
      </c>
      <c r="AC50" s="41">
        <v>60.9</v>
      </c>
      <c r="AD50" s="2">
        <f t="shared" si="0"/>
        <v>2.0900000000000034</v>
      </c>
      <c r="AE50" s="138">
        <f t="shared" si="1"/>
        <v>2.2155085599194324E-2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58.063200000000002</v>
      </c>
      <c r="Q51" s="2"/>
      <c r="R51" s="34"/>
      <c r="T51" s="108" t="s">
        <v>105</v>
      </c>
      <c r="U51" s="106" t="s">
        <v>376</v>
      </c>
      <c r="W51" s="110">
        <v>42478</v>
      </c>
      <c r="X51" s="41">
        <v>55.42</v>
      </c>
      <c r="Y51" s="41">
        <v>60.11</v>
      </c>
      <c r="Z51" s="41">
        <v>55.3</v>
      </c>
      <c r="AA51" s="41">
        <v>59.84</v>
      </c>
      <c r="AB51" s="104">
        <v>9347800</v>
      </c>
      <c r="AC51" s="41">
        <v>59.58</v>
      </c>
      <c r="AD51" s="2">
        <f t="shared" si="0"/>
        <v>4.8100000000000023</v>
      </c>
      <c r="AE51" s="138">
        <f t="shared" si="1"/>
        <v>4.6732255797610645E-2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57.504899999999999</v>
      </c>
      <c r="Q52" s="2"/>
      <c r="R52" s="34"/>
      <c r="T52" s="108" t="s">
        <v>106</v>
      </c>
      <c r="U52" s="106" t="s">
        <v>377</v>
      </c>
      <c r="W52" s="110">
        <v>42475</v>
      </c>
      <c r="X52" s="41">
        <v>57.25</v>
      </c>
      <c r="Y52" s="41">
        <v>57.58</v>
      </c>
      <c r="Z52" s="41">
        <v>56.59</v>
      </c>
      <c r="AA52" s="41">
        <v>57.17</v>
      </c>
      <c r="AB52" s="104">
        <v>4578200</v>
      </c>
      <c r="AC52" s="41">
        <v>56.92</v>
      </c>
      <c r="AD52" s="2">
        <f t="shared" si="0"/>
        <v>0.98999999999999488</v>
      </c>
      <c r="AE52" s="138">
        <f t="shared" si="1"/>
        <v>-9.5702105446319186E-3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56.946599999999997</v>
      </c>
      <c r="Q53" s="2"/>
      <c r="R53" s="34"/>
      <c r="T53" s="108" t="s">
        <v>107</v>
      </c>
      <c r="U53" s="107">
        <v>4830263</v>
      </c>
      <c r="W53" s="110">
        <v>42474</v>
      </c>
      <c r="X53" s="41">
        <v>56.73</v>
      </c>
      <c r="Y53" s="41">
        <v>57.88</v>
      </c>
      <c r="Z53" s="41">
        <v>56.46</v>
      </c>
      <c r="AA53" s="41">
        <v>57.72</v>
      </c>
      <c r="AB53" s="104">
        <v>3856400</v>
      </c>
      <c r="AC53" s="41">
        <v>57.47</v>
      </c>
      <c r="AD53" s="2">
        <f t="shared" si="0"/>
        <v>1.4200000000000017</v>
      </c>
      <c r="AE53" s="138">
        <f t="shared" si="1"/>
        <v>2.02378838984556E-2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56.388300000000001</v>
      </c>
      <c r="Q54" s="2"/>
      <c r="R54" s="34"/>
      <c r="T54" s="108" t="s">
        <v>110</v>
      </c>
      <c r="U54" s="107">
        <v>3830510</v>
      </c>
      <c r="W54" s="110">
        <v>42473</v>
      </c>
      <c r="X54" s="41">
        <v>57.28</v>
      </c>
      <c r="Y54" s="41">
        <v>57.65</v>
      </c>
      <c r="Z54" s="41">
        <v>56.13</v>
      </c>
      <c r="AA54" s="41">
        <v>56.58</v>
      </c>
      <c r="AB54" s="104">
        <v>4069600</v>
      </c>
      <c r="AC54" s="41">
        <v>56.33</v>
      </c>
      <c r="AD54" s="2">
        <f t="shared" si="0"/>
        <v>1.519999999999996</v>
      </c>
      <c r="AE54" s="138">
        <f t="shared" si="1"/>
        <v>-1.365785326562774E-2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55.83</v>
      </c>
      <c r="Q55" s="2"/>
      <c r="R55" s="34"/>
      <c r="T55" s="108" t="s">
        <v>108</v>
      </c>
      <c r="U55" s="106" t="s">
        <v>378</v>
      </c>
      <c r="W55" s="110">
        <v>42472</v>
      </c>
      <c r="X55" s="41">
        <v>55.33</v>
      </c>
      <c r="Y55" s="41">
        <v>57.79</v>
      </c>
      <c r="Z55" s="41">
        <v>54.79</v>
      </c>
      <c r="AA55" s="41">
        <v>57.36</v>
      </c>
      <c r="AB55" s="104">
        <v>5369000</v>
      </c>
      <c r="AC55" s="41">
        <v>57.11</v>
      </c>
      <c r="AD55" s="2">
        <f t="shared" si="0"/>
        <v>3</v>
      </c>
      <c r="AE55" s="138">
        <f t="shared" si="1"/>
        <v>4.7889908256880664E-2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55.271699999999996</v>
      </c>
      <c r="Q56" s="2"/>
      <c r="R56" s="34"/>
      <c r="T56" s="108" t="s">
        <v>111</v>
      </c>
      <c r="U56" s="106" t="s">
        <v>130</v>
      </c>
      <c r="W56" s="110">
        <v>42471</v>
      </c>
      <c r="X56" s="41">
        <v>55.06</v>
      </c>
      <c r="Y56" s="41">
        <v>55.86</v>
      </c>
      <c r="Z56" s="41">
        <v>54.65</v>
      </c>
      <c r="AA56" s="41">
        <v>54.74</v>
      </c>
      <c r="AB56" s="104">
        <v>3872700</v>
      </c>
      <c r="AC56" s="41">
        <v>54.5</v>
      </c>
      <c r="AD56" s="2">
        <f t="shared" si="0"/>
        <v>1.2100000000000009</v>
      </c>
      <c r="AE56" s="138">
        <f t="shared" si="1"/>
        <v>4.7935103244838295E-3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54.7134</v>
      </c>
      <c r="Q57" s="2"/>
      <c r="R57" s="34"/>
      <c r="T57" s="108" t="s">
        <v>112</v>
      </c>
      <c r="U57" s="106">
        <v>-11.07</v>
      </c>
      <c r="W57" s="110">
        <v>42468</v>
      </c>
      <c r="X57" s="41">
        <v>54.64</v>
      </c>
      <c r="Y57" s="41">
        <v>55.05</v>
      </c>
      <c r="Z57" s="41">
        <v>53.83</v>
      </c>
      <c r="AA57" s="41">
        <v>54.48</v>
      </c>
      <c r="AB57" s="104">
        <v>3419700</v>
      </c>
      <c r="AC57" s="41">
        <v>54.24</v>
      </c>
      <c r="AD57" s="2">
        <f t="shared" si="0"/>
        <v>1.2199999999999989</v>
      </c>
      <c r="AE57" s="138">
        <f t="shared" si="1"/>
        <v>2.9808239984811191E-2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54.155099999999997</v>
      </c>
      <c r="Q58" s="2"/>
      <c r="R58" s="34"/>
      <c r="T58" s="108" t="s">
        <v>109</v>
      </c>
      <c r="U58" s="106" t="s">
        <v>379</v>
      </c>
      <c r="W58" s="110">
        <v>42467</v>
      </c>
      <c r="X58" s="41">
        <v>53.47</v>
      </c>
      <c r="Y58" s="41">
        <v>54.27</v>
      </c>
      <c r="Z58" s="41">
        <v>52</v>
      </c>
      <c r="AA58" s="41">
        <v>52.9</v>
      </c>
      <c r="AB58" s="104">
        <v>3591300</v>
      </c>
      <c r="AC58" s="41">
        <v>52.67</v>
      </c>
      <c r="AD58" s="2">
        <f t="shared" si="0"/>
        <v>2.2700000000000031</v>
      </c>
      <c r="AE58" s="138">
        <f t="shared" si="1"/>
        <v>-2.045750418448955E-2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53.596799999999995</v>
      </c>
      <c r="W59" s="110">
        <v>42466</v>
      </c>
      <c r="X59" s="41">
        <v>51.5</v>
      </c>
      <c r="Y59" s="41">
        <v>54.44</v>
      </c>
      <c r="Z59" s="41">
        <v>51.33</v>
      </c>
      <c r="AA59" s="41">
        <v>54</v>
      </c>
      <c r="AB59" s="104">
        <v>4509800</v>
      </c>
      <c r="AC59" s="41">
        <v>53.77</v>
      </c>
      <c r="AD59" s="2">
        <f t="shared" si="0"/>
        <v>3.1099999999999994</v>
      </c>
      <c r="AE59" s="138">
        <f t="shared" si="1"/>
        <v>5.3487460815047072E-2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53.038499999999999</v>
      </c>
      <c r="W60" s="110">
        <v>42465</v>
      </c>
      <c r="X60" s="41">
        <v>49.94</v>
      </c>
      <c r="Y60" s="41">
        <v>51.43</v>
      </c>
      <c r="Z60" s="41">
        <v>49.52</v>
      </c>
      <c r="AA60" s="41">
        <v>51.26</v>
      </c>
      <c r="AB60" s="104">
        <v>3202500</v>
      </c>
      <c r="AC60" s="41">
        <v>51.04</v>
      </c>
      <c r="AD60" s="2">
        <f t="shared" si="0"/>
        <v>1.9099999999999966</v>
      </c>
      <c r="AE60" s="138">
        <f t="shared" si="1"/>
        <v>1.4106894496324296E-2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52.480199999999996</v>
      </c>
      <c r="W61" s="110">
        <v>42464</v>
      </c>
      <c r="X61" s="41">
        <v>52.54</v>
      </c>
      <c r="Y61" s="41">
        <v>52.88</v>
      </c>
      <c r="Z61" s="41">
        <v>50.47</v>
      </c>
      <c r="AA61" s="41">
        <v>50.55</v>
      </c>
      <c r="AB61" s="104">
        <v>3484200</v>
      </c>
      <c r="AC61" s="41">
        <v>50.33</v>
      </c>
      <c r="AD61" s="2">
        <f t="shared" si="0"/>
        <v>2.4100000000000037</v>
      </c>
      <c r="AE61" s="138">
        <f t="shared" si="1"/>
        <v>-2.8378378378378311E-2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51.921900000000001</v>
      </c>
      <c r="W62" s="110">
        <v>42461</v>
      </c>
      <c r="X62" s="41">
        <v>51.41</v>
      </c>
      <c r="Y62" s="41">
        <v>52.18</v>
      </c>
      <c r="Z62" s="41">
        <v>51.12</v>
      </c>
      <c r="AA62" s="41">
        <v>52.03</v>
      </c>
      <c r="AB62" s="104">
        <v>3415400</v>
      </c>
      <c r="AC62" s="41">
        <v>51.8</v>
      </c>
      <c r="AD62" s="2">
        <f t="shared" si="0"/>
        <v>1.0600000000000023</v>
      </c>
      <c r="AE62" s="138">
        <f t="shared" si="1"/>
        <v>-1.1827546737886441E-2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51.363599999999998</v>
      </c>
      <c r="W63" s="110">
        <v>42460</v>
      </c>
      <c r="X63" s="41">
        <v>50.73</v>
      </c>
      <c r="Y63" s="41">
        <v>52.96</v>
      </c>
      <c r="Z63" s="41">
        <v>50.52</v>
      </c>
      <c r="AA63" s="41">
        <v>52.65</v>
      </c>
      <c r="AB63" s="104">
        <v>4264400</v>
      </c>
      <c r="AC63" s="41">
        <v>52.42</v>
      </c>
      <c r="AD63" s="2">
        <f t="shared" si="0"/>
        <v>2.4399999999999977</v>
      </c>
      <c r="AE63" s="138">
        <f t="shared" si="1"/>
        <v>3.2906403940886841E-2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50.805300000000003</v>
      </c>
      <c r="W64" s="110">
        <v>42459</v>
      </c>
      <c r="X64" s="41">
        <v>51.6</v>
      </c>
      <c r="Y64" s="41">
        <v>52.03</v>
      </c>
      <c r="Z64" s="41">
        <v>50.26</v>
      </c>
      <c r="AA64" s="41">
        <v>50.97</v>
      </c>
      <c r="AB64" s="104">
        <v>3270200</v>
      </c>
      <c r="AC64" s="41">
        <v>50.75</v>
      </c>
      <c r="AD64" s="2">
        <f t="shared" si="0"/>
        <v>1.7700000000000031</v>
      </c>
      <c r="AE64" s="138">
        <f t="shared" si="1"/>
        <v>1.1359107214029551E-2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50.247</v>
      </c>
      <c r="W65" s="110">
        <v>42458</v>
      </c>
      <c r="X65" s="41">
        <v>49.65</v>
      </c>
      <c r="Y65" s="41">
        <v>50.42</v>
      </c>
      <c r="Z65" s="41">
        <v>48.9</v>
      </c>
      <c r="AA65" s="41">
        <v>50.4</v>
      </c>
      <c r="AB65" s="104">
        <v>4434900</v>
      </c>
      <c r="AC65" s="41">
        <v>50.18</v>
      </c>
      <c r="AD65" s="2">
        <f t="shared" si="0"/>
        <v>1.5200000000000031</v>
      </c>
      <c r="AE65" s="138">
        <f t="shared" si="1"/>
        <v>-8.6922165152113484E-3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42457</v>
      </c>
      <c r="X66" s="41">
        <v>52.49</v>
      </c>
      <c r="Y66" s="41">
        <v>52.59</v>
      </c>
      <c r="Z66" s="41">
        <v>50.23</v>
      </c>
      <c r="AA66" s="41">
        <v>50.84</v>
      </c>
      <c r="AB66" s="104">
        <v>3845300</v>
      </c>
      <c r="AC66" s="41">
        <v>50.62</v>
      </c>
      <c r="AD66" s="2">
        <f t="shared" si="0"/>
        <v>2.3600000000000065</v>
      </c>
      <c r="AE66" s="138">
        <f t="shared" si="1"/>
        <v>-2.4098708309234662E-2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42453</v>
      </c>
      <c r="X67" s="41">
        <v>50.18</v>
      </c>
      <c r="Y67" s="41">
        <v>52.27</v>
      </c>
      <c r="Z67" s="41">
        <v>49.7</v>
      </c>
      <c r="AA67" s="41">
        <v>52.1</v>
      </c>
      <c r="AB67" s="104">
        <v>4212300</v>
      </c>
      <c r="AC67" s="41">
        <v>51.87</v>
      </c>
      <c r="AD67" s="2">
        <f>Y67-Z67</f>
        <v>2.5700000000000003</v>
      </c>
      <c r="AE67" s="138">
        <f>AC67/AC68-1</f>
        <v>9.5367847411442774E-3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42452</v>
      </c>
      <c r="X68" s="41">
        <v>53.08</v>
      </c>
      <c r="Y68" s="41">
        <v>53.3</v>
      </c>
      <c r="Z68" s="41">
        <v>51.45</v>
      </c>
      <c r="AA68" s="41">
        <v>51.6</v>
      </c>
      <c r="AB68" s="104">
        <v>4246500</v>
      </c>
      <c r="AC68" s="41">
        <v>51.38</v>
      </c>
      <c r="AD68" s="2">
        <f>Y68-Z68</f>
        <v>1.8499999999999943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261</v>
      </c>
      <c r="M75" s="2">
        <f>M128+K128-F128</f>
        <v>3178.8000000000466</v>
      </c>
    </row>
    <row r="76" spans="1:31" x14ac:dyDescent="0.25">
      <c r="A76" s="420" t="s">
        <v>1</v>
      </c>
      <c r="B76" s="421" t="s">
        <v>2</v>
      </c>
      <c r="C76" s="420" t="s">
        <v>4</v>
      </c>
      <c r="D76" s="422" t="s">
        <v>5</v>
      </c>
      <c r="E76" s="423" t="s">
        <v>90</v>
      </c>
      <c r="F76" s="423" t="s">
        <v>60</v>
      </c>
      <c r="G76" s="420" t="s">
        <v>3</v>
      </c>
      <c r="H76" s="424" t="s">
        <v>6</v>
      </c>
      <c r="I76" s="423" t="s">
        <v>7</v>
      </c>
      <c r="J76" s="423" t="s">
        <v>89</v>
      </c>
      <c r="K76" s="423" t="s">
        <v>61</v>
      </c>
      <c r="L76" s="420" t="s">
        <v>43</v>
      </c>
      <c r="M76" s="420" t="s">
        <v>38</v>
      </c>
    </row>
    <row r="77" spans="1:31" x14ac:dyDescent="0.25">
      <c r="A77" s="416" t="s">
        <v>22</v>
      </c>
      <c r="B77" s="425">
        <v>42153</v>
      </c>
      <c r="C77" s="407">
        <v>20</v>
      </c>
      <c r="D77" s="412">
        <v>67.3</v>
      </c>
      <c r="E77" s="408">
        <v>0</v>
      </c>
      <c r="F77" s="408">
        <f t="shared" ref="F77:F126" si="6">D77*C77+E77</f>
        <v>1346</v>
      </c>
      <c r="G77" s="406">
        <v>42219</v>
      </c>
      <c r="H77" s="426">
        <v>25</v>
      </c>
      <c r="I77" s="427">
        <v>60.05</v>
      </c>
      <c r="J77" s="427">
        <v>0.03</v>
      </c>
      <c r="K77" s="427">
        <f t="shared" ref="K77:K112" si="7">H77*I77-J77</f>
        <v>1501.22</v>
      </c>
      <c r="L77" s="406">
        <v>42185</v>
      </c>
      <c r="M77" s="408">
        <v>5</v>
      </c>
    </row>
    <row r="78" spans="1:31" x14ac:dyDescent="0.25">
      <c r="A78" s="417" t="s">
        <v>71</v>
      </c>
      <c r="B78" s="425">
        <v>42205</v>
      </c>
      <c r="C78" s="407">
        <v>20</v>
      </c>
      <c r="D78" s="412">
        <v>63.4</v>
      </c>
      <c r="E78" s="408">
        <v>0</v>
      </c>
      <c r="F78" s="408">
        <f t="shared" si="6"/>
        <v>1268</v>
      </c>
      <c r="G78" s="406">
        <v>42219</v>
      </c>
      <c r="H78" s="426">
        <v>55</v>
      </c>
      <c r="I78" s="427">
        <v>59.75</v>
      </c>
      <c r="J78" s="427">
        <v>0.06</v>
      </c>
      <c r="K78" s="427">
        <f t="shared" si="7"/>
        <v>3286.19</v>
      </c>
      <c r="L78" s="406">
        <v>42277</v>
      </c>
      <c r="M78" s="408">
        <v>37.5</v>
      </c>
    </row>
    <row r="79" spans="1:31" x14ac:dyDescent="0.25">
      <c r="A79" s="407"/>
      <c r="B79" s="425">
        <v>42205</v>
      </c>
      <c r="C79" s="407">
        <v>20</v>
      </c>
      <c r="D79" s="412">
        <v>63.15</v>
      </c>
      <c r="E79" s="408">
        <v>0</v>
      </c>
      <c r="F79" s="408">
        <f t="shared" si="6"/>
        <v>1263</v>
      </c>
      <c r="G79" s="406">
        <v>42250</v>
      </c>
      <c r="H79" s="411">
        <v>100</v>
      </c>
      <c r="I79" s="408">
        <v>59.4</v>
      </c>
      <c r="J79" s="408">
        <v>0.11</v>
      </c>
      <c r="K79" s="427">
        <f t="shared" si="7"/>
        <v>5939.89</v>
      </c>
      <c r="L79" s="406">
        <v>42734</v>
      </c>
      <c r="M79" s="408">
        <v>100</v>
      </c>
    </row>
    <row r="80" spans="1:31" x14ac:dyDescent="0.25">
      <c r="A80" s="407"/>
      <c r="B80" s="425">
        <v>42207</v>
      </c>
      <c r="C80" s="407">
        <v>10</v>
      </c>
      <c r="D80" s="412">
        <v>62</v>
      </c>
      <c r="E80" s="408">
        <v>0</v>
      </c>
      <c r="F80" s="408">
        <f t="shared" si="6"/>
        <v>620</v>
      </c>
      <c r="G80" s="406">
        <v>42258</v>
      </c>
      <c r="H80" s="411">
        <v>80</v>
      </c>
      <c r="I80" s="408">
        <v>56.47</v>
      </c>
      <c r="J80" s="408">
        <v>0.08</v>
      </c>
      <c r="K80" s="427">
        <f t="shared" si="7"/>
        <v>4517.5200000000004</v>
      </c>
      <c r="L80" s="406">
        <v>42459</v>
      </c>
      <c r="M80" s="408">
        <v>25</v>
      </c>
    </row>
    <row r="81" spans="1:13" x14ac:dyDescent="0.25">
      <c r="A81" s="407"/>
      <c r="B81" s="425">
        <v>42207</v>
      </c>
      <c r="C81" s="407">
        <v>5</v>
      </c>
      <c r="D81" s="412">
        <v>61.6</v>
      </c>
      <c r="E81" s="408">
        <v>0</v>
      </c>
      <c r="F81" s="408">
        <f t="shared" si="6"/>
        <v>308</v>
      </c>
      <c r="G81" s="406">
        <v>42263</v>
      </c>
      <c r="H81" s="411">
        <v>80</v>
      </c>
      <c r="I81" s="408">
        <v>52.55</v>
      </c>
      <c r="J81" s="408">
        <v>0.08</v>
      </c>
      <c r="K81" s="427">
        <f t="shared" si="7"/>
        <v>4203.92</v>
      </c>
      <c r="L81" s="407"/>
      <c r="M81" s="408"/>
    </row>
    <row r="82" spans="1:13" x14ac:dyDescent="0.25">
      <c r="A82" s="407"/>
      <c r="B82" s="425">
        <v>42207</v>
      </c>
      <c r="C82" s="407">
        <v>20</v>
      </c>
      <c r="D82" s="412">
        <v>59.85</v>
      </c>
      <c r="E82" s="408">
        <v>0</v>
      </c>
      <c r="F82" s="408">
        <f t="shared" si="6"/>
        <v>1197</v>
      </c>
      <c r="G82" s="406">
        <v>42284</v>
      </c>
      <c r="H82" s="411">
        <v>50</v>
      </c>
      <c r="I82" s="408">
        <v>52.85</v>
      </c>
      <c r="J82" s="408">
        <v>0.05</v>
      </c>
      <c r="K82" s="427">
        <f t="shared" si="7"/>
        <v>2642.45</v>
      </c>
      <c r="L82" s="407"/>
      <c r="M82" s="408"/>
    </row>
    <row r="83" spans="1:13" x14ac:dyDescent="0.25">
      <c r="A83" s="407"/>
      <c r="B83" s="425">
        <v>42208</v>
      </c>
      <c r="C83" s="407">
        <v>5</v>
      </c>
      <c r="D83" s="412">
        <v>61.3</v>
      </c>
      <c r="E83" s="408">
        <v>0</v>
      </c>
      <c r="F83" s="408">
        <f t="shared" si="6"/>
        <v>306.5</v>
      </c>
      <c r="G83" s="406">
        <v>42284</v>
      </c>
      <c r="H83" s="411">
        <v>30</v>
      </c>
      <c r="I83" s="408">
        <v>53.05</v>
      </c>
      <c r="J83" s="408">
        <v>0.03</v>
      </c>
      <c r="K83" s="427">
        <f t="shared" si="7"/>
        <v>1591.47</v>
      </c>
      <c r="L83" s="407"/>
      <c r="M83" s="408"/>
    </row>
    <row r="84" spans="1:13" x14ac:dyDescent="0.25">
      <c r="A84" s="407"/>
      <c r="B84" s="425">
        <v>42219</v>
      </c>
      <c r="C84" s="428">
        <v>25</v>
      </c>
      <c r="D84" s="412">
        <v>59.4</v>
      </c>
      <c r="E84" s="408">
        <v>0</v>
      </c>
      <c r="F84" s="408">
        <f t="shared" si="6"/>
        <v>1485</v>
      </c>
      <c r="G84" s="406">
        <v>42291</v>
      </c>
      <c r="H84" s="411">
        <v>80</v>
      </c>
      <c r="I84" s="408">
        <v>61.6</v>
      </c>
      <c r="J84" s="408">
        <v>0.09</v>
      </c>
      <c r="K84" s="427">
        <f t="shared" si="7"/>
        <v>4927.91</v>
      </c>
      <c r="L84" s="407"/>
      <c r="M84" s="408"/>
    </row>
    <row r="85" spans="1:13" x14ac:dyDescent="0.25">
      <c r="A85" s="407"/>
      <c r="B85" s="425">
        <v>42219</v>
      </c>
      <c r="C85" s="428">
        <v>50</v>
      </c>
      <c r="D85" s="412">
        <v>59.2</v>
      </c>
      <c r="E85" s="408">
        <v>0</v>
      </c>
      <c r="F85" s="408">
        <f t="shared" si="6"/>
        <v>2960</v>
      </c>
      <c r="G85" s="406">
        <v>42297</v>
      </c>
      <c r="H85" s="411">
        <v>115</v>
      </c>
      <c r="I85" s="408">
        <v>61.23</v>
      </c>
      <c r="J85" s="408">
        <v>0.13</v>
      </c>
      <c r="K85" s="427">
        <f t="shared" si="7"/>
        <v>7041.32</v>
      </c>
      <c r="L85" s="407"/>
      <c r="M85" s="408"/>
    </row>
    <row r="86" spans="1:13" x14ac:dyDescent="0.25">
      <c r="A86" s="407"/>
      <c r="B86" s="425">
        <v>42226</v>
      </c>
      <c r="C86" s="428">
        <v>5</v>
      </c>
      <c r="D86" s="412">
        <v>56.2</v>
      </c>
      <c r="E86" s="408">
        <v>0</v>
      </c>
      <c r="F86" s="408">
        <f t="shared" si="6"/>
        <v>281</v>
      </c>
      <c r="G86" s="406">
        <v>42304</v>
      </c>
      <c r="H86" s="411">
        <v>80</v>
      </c>
      <c r="I86" s="408">
        <v>59.76</v>
      </c>
      <c r="J86" s="408">
        <v>0.09</v>
      </c>
      <c r="K86" s="427">
        <f t="shared" si="7"/>
        <v>4780.71</v>
      </c>
      <c r="L86" s="407"/>
      <c r="M86" s="408"/>
    </row>
    <row r="87" spans="1:13" x14ac:dyDescent="0.25">
      <c r="A87" s="407"/>
      <c r="B87" s="425">
        <v>42226</v>
      </c>
      <c r="C87" s="407">
        <v>15</v>
      </c>
      <c r="D87" s="412">
        <v>56.5</v>
      </c>
      <c r="E87" s="408">
        <v>0</v>
      </c>
      <c r="F87" s="408">
        <f t="shared" si="6"/>
        <v>847.5</v>
      </c>
      <c r="G87" s="406">
        <v>42314</v>
      </c>
      <c r="H87" s="411">
        <v>10</v>
      </c>
      <c r="I87" s="408">
        <v>59.65</v>
      </c>
      <c r="J87" s="408">
        <v>0.01</v>
      </c>
      <c r="K87" s="427">
        <f t="shared" si="7"/>
        <v>596.49</v>
      </c>
      <c r="L87" s="407"/>
      <c r="M87" s="408"/>
    </row>
    <row r="88" spans="1:13" x14ac:dyDescent="0.25">
      <c r="A88" s="407"/>
      <c r="B88" s="425">
        <v>42240</v>
      </c>
      <c r="C88" s="428">
        <v>15</v>
      </c>
      <c r="D88" s="412">
        <v>57.19</v>
      </c>
      <c r="E88" s="408">
        <v>0</v>
      </c>
      <c r="F88" s="408">
        <f t="shared" si="6"/>
        <v>857.84999999999991</v>
      </c>
      <c r="G88" s="406">
        <v>42338</v>
      </c>
      <c r="H88" s="411">
        <v>75</v>
      </c>
      <c r="I88" s="408">
        <v>61.49</v>
      </c>
      <c r="J88" s="408">
        <v>0.08</v>
      </c>
      <c r="K88" s="408">
        <f t="shared" si="7"/>
        <v>4611.67</v>
      </c>
      <c r="L88" s="407"/>
      <c r="M88" s="408"/>
    </row>
    <row r="89" spans="1:13" x14ac:dyDescent="0.25">
      <c r="A89" s="407"/>
      <c r="B89" s="425">
        <v>42240</v>
      </c>
      <c r="C89" s="407">
        <v>20</v>
      </c>
      <c r="D89" s="412">
        <v>56.6</v>
      </c>
      <c r="E89" s="408">
        <v>0</v>
      </c>
      <c r="F89" s="408">
        <f t="shared" si="6"/>
        <v>1132</v>
      </c>
      <c r="G89" s="406">
        <v>42354</v>
      </c>
      <c r="H89" s="411">
        <v>100</v>
      </c>
      <c r="I89" s="408">
        <v>50.1</v>
      </c>
      <c r="J89" s="408">
        <v>0.09</v>
      </c>
      <c r="K89" s="408">
        <f t="shared" si="7"/>
        <v>5009.91</v>
      </c>
      <c r="L89" s="407"/>
      <c r="M89" s="408"/>
    </row>
    <row r="90" spans="1:13" x14ac:dyDescent="0.25">
      <c r="A90" s="407"/>
      <c r="B90" s="425">
        <v>42240</v>
      </c>
      <c r="C90" s="407">
        <v>30</v>
      </c>
      <c r="D90" s="412">
        <v>56.5</v>
      </c>
      <c r="E90" s="408">
        <v>0</v>
      </c>
      <c r="F90" s="408">
        <f t="shared" si="6"/>
        <v>1695</v>
      </c>
      <c r="G90" s="406">
        <v>42354</v>
      </c>
      <c r="H90" s="411">
        <v>200</v>
      </c>
      <c r="I90" s="408">
        <v>50.15</v>
      </c>
      <c r="J90" s="408">
        <v>0.18</v>
      </c>
      <c r="K90" s="408">
        <f t="shared" si="7"/>
        <v>10029.82</v>
      </c>
      <c r="L90" s="407"/>
      <c r="M90" s="408"/>
    </row>
    <row r="91" spans="1:13" ht="15" customHeight="1" x14ac:dyDescent="0.25">
      <c r="A91" s="407"/>
      <c r="B91" s="432">
        <v>42258</v>
      </c>
      <c r="C91" s="407">
        <v>80</v>
      </c>
      <c r="D91" s="412">
        <v>55.45</v>
      </c>
      <c r="E91" s="408">
        <v>0</v>
      </c>
      <c r="F91" s="408">
        <f t="shared" si="6"/>
        <v>4436</v>
      </c>
      <c r="G91" s="406">
        <v>42354</v>
      </c>
      <c r="H91" s="411">
        <v>100</v>
      </c>
      <c r="I91" s="408">
        <v>50.15</v>
      </c>
      <c r="J91" s="408">
        <v>0.09</v>
      </c>
      <c r="K91" s="408">
        <f t="shared" si="7"/>
        <v>5014.91</v>
      </c>
      <c r="L91" s="407"/>
      <c r="M91" s="408"/>
    </row>
    <row r="92" spans="1:13" x14ac:dyDescent="0.25">
      <c r="A92" s="407"/>
      <c r="B92" s="432"/>
      <c r="C92" s="407">
        <v>20</v>
      </c>
      <c r="D92" s="412">
        <v>55.45</v>
      </c>
      <c r="E92" s="408">
        <v>0</v>
      </c>
      <c r="F92" s="408">
        <f t="shared" si="6"/>
        <v>1109</v>
      </c>
      <c r="G92" s="406">
        <v>42367</v>
      </c>
      <c r="H92" s="411">
        <v>400</v>
      </c>
      <c r="I92" s="408">
        <v>49.86</v>
      </c>
      <c r="J92" s="408">
        <v>0.37</v>
      </c>
      <c r="K92" s="408">
        <f t="shared" si="7"/>
        <v>19943.63</v>
      </c>
      <c r="L92" s="407"/>
      <c r="M92" s="408"/>
    </row>
    <row r="93" spans="1:13" x14ac:dyDescent="0.25">
      <c r="A93" s="407"/>
      <c r="B93" s="433">
        <v>42263</v>
      </c>
      <c r="C93" s="407">
        <v>50</v>
      </c>
      <c r="D93" s="412">
        <v>52.7</v>
      </c>
      <c r="E93" s="408">
        <v>0</v>
      </c>
      <c r="F93" s="408">
        <f t="shared" si="6"/>
        <v>2635</v>
      </c>
      <c r="G93" s="406">
        <v>42375</v>
      </c>
      <c r="H93" s="411">
        <v>100</v>
      </c>
      <c r="I93" s="408">
        <v>47.56</v>
      </c>
      <c r="J93" s="408">
        <v>0.09</v>
      </c>
      <c r="K93" s="408">
        <f t="shared" si="7"/>
        <v>4755.91</v>
      </c>
      <c r="L93" s="407"/>
      <c r="M93" s="407"/>
    </row>
    <row r="94" spans="1:13" x14ac:dyDescent="0.25">
      <c r="A94" s="407"/>
      <c r="B94" s="433"/>
      <c r="C94" s="407">
        <v>30</v>
      </c>
      <c r="D94" s="412">
        <v>52.7</v>
      </c>
      <c r="E94" s="408">
        <v>0</v>
      </c>
      <c r="F94" s="408">
        <f t="shared" si="6"/>
        <v>1581</v>
      </c>
      <c r="G94" s="406">
        <v>42398</v>
      </c>
      <c r="H94" s="411">
        <v>150</v>
      </c>
      <c r="I94" s="408">
        <v>40.880000000000003</v>
      </c>
      <c r="J94" s="408">
        <v>0.11</v>
      </c>
      <c r="K94" s="408">
        <f t="shared" si="7"/>
        <v>6131.89</v>
      </c>
      <c r="L94" s="407"/>
      <c r="M94" s="407"/>
    </row>
    <row r="95" spans="1:13" x14ac:dyDescent="0.25">
      <c r="A95" s="407"/>
      <c r="B95" s="425">
        <v>42263</v>
      </c>
      <c r="C95" s="407">
        <v>50</v>
      </c>
      <c r="D95" s="412">
        <v>52.05</v>
      </c>
      <c r="E95" s="408">
        <v>0</v>
      </c>
      <c r="F95" s="408">
        <f t="shared" si="6"/>
        <v>2602.5</v>
      </c>
      <c r="G95" s="406">
        <v>42405</v>
      </c>
      <c r="H95" s="411">
        <v>100</v>
      </c>
      <c r="I95" s="408">
        <v>38.445</v>
      </c>
      <c r="J95" s="408">
        <v>7.0000000000000007E-2</v>
      </c>
      <c r="K95" s="408">
        <f t="shared" si="7"/>
        <v>3844.43</v>
      </c>
      <c r="L95" s="407"/>
      <c r="M95" s="407"/>
    </row>
    <row r="96" spans="1:13" x14ac:dyDescent="0.25">
      <c r="A96" s="407"/>
      <c r="B96" s="433">
        <v>42270</v>
      </c>
      <c r="C96" s="407">
        <v>30</v>
      </c>
      <c r="D96" s="412">
        <v>52.5</v>
      </c>
      <c r="E96" s="408">
        <v>0</v>
      </c>
      <c r="F96" s="408">
        <f t="shared" si="6"/>
        <v>1575</v>
      </c>
      <c r="G96" s="406">
        <v>42426</v>
      </c>
      <c r="H96" s="411">
        <v>150</v>
      </c>
      <c r="I96" s="408">
        <v>43.25</v>
      </c>
      <c r="J96" s="408">
        <v>0.14000000000000001</v>
      </c>
      <c r="K96" s="408">
        <f t="shared" si="7"/>
        <v>6487.36</v>
      </c>
      <c r="L96" s="407"/>
      <c r="M96" s="407"/>
    </row>
    <row r="97" spans="1:13" x14ac:dyDescent="0.25">
      <c r="A97" s="407"/>
      <c r="B97" s="433"/>
      <c r="C97" s="407">
        <v>20</v>
      </c>
      <c r="D97" s="412">
        <v>52.5</v>
      </c>
      <c r="E97" s="408">
        <v>0</v>
      </c>
      <c r="F97" s="408">
        <f t="shared" si="6"/>
        <v>1050</v>
      </c>
      <c r="G97" s="406">
        <v>42426</v>
      </c>
      <c r="H97" s="411">
        <v>150</v>
      </c>
      <c r="I97" s="408">
        <v>43.4</v>
      </c>
      <c r="J97" s="408">
        <v>0.14000000000000001</v>
      </c>
      <c r="K97" s="408">
        <f t="shared" si="7"/>
        <v>6509.86</v>
      </c>
      <c r="L97" s="407"/>
      <c r="M97" s="407"/>
    </row>
    <row r="98" spans="1:13" x14ac:dyDescent="0.25">
      <c r="A98" s="407"/>
      <c r="B98" s="425">
        <v>42292</v>
      </c>
      <c r="C98" s="407">
        <v>80</v>
      </c>
      <c r="D98" s="412">
        <v>61.25</v>
      </c>
      <c r="E98" s="408">
        <v>0</v>
      </c>
      <c r="F98" s="408">
        <f t="shared" si="6"/>
        <v>4900</v>
      </c>
      <c r="G98" s="406">
        <v>42431</v>
      </c>
      <c r="H98" s="411">
        <v>150</v>
      </c>
      <c r="I98" s="408">
        <v>45.95</v>
      </c>
      <c r="J98" s="408">
        <v>0.15</v>
      </c>
      <c r="K98" s="408">
        <f t="shared" si="7"/>
        <v>6892.35</v>
      </c>
      <c r="L98" s="407"/>
      <c r="M98" s="407"/>
    </row>
    <row r="99" spans="1:13" x14ac:dyDescent="0.25">
      <c r="A99" s="407"/>
      <c r="B99" s="425">
        <v>42292</v>
      </c>
      <c r="C99" s="407">
        <v>80</v>
      </c>
      <c r="D99" s="412">
        <v>59.75</v>
      </c>
      <c r="E99" s="408">
        <v>0</v>
      </c>
      <c r="F99" s="408">
        <f t="shared" si="6"/>
        <v>4780</v>
      </c>
      <c r="G99" s="406">
        <v>42431</v>
      </c>
      <c r="H99" s="411">
        <v>150</v>
      </c>
      <c r="I99" s="408">
        <v>45.5</v>
      </c>
      <c r="J99" s="408">
        <v>0.15</v>
      </c>
      <c r="K99" s="408">
        <f t="shared" si="7"/>
        <v>6824.85</v>
      </c>
      <c r="L99" s="407"/>
      <c r="M99" s="407"/>
    </row>
    <row r="100" spans="1:13" x14ac:dyDescent="0.25">
      <c r="A100" s="407"/>
      <c r="B100" s="425">
        <v>42310</v>
      </c>
      <c r="C100" s="407">
        <v>80</v>
      </c>
      <c r="D100" s="412">
        <v>55.225000000000001</v>
      </c>
      <c r="E100" s="408">
        <v>6.95</v>
      </c>
      <c r="F100" s="408">
        <f t="shared" si="6"/>
        <v>4424.95</v>
      </c>
      <c r="G100" s="406">
        <v>42431</v>
      </c>
      <c r="H100" s="411">
        <v>150</v>
      </c>
      <c r="I100" s="408">
        <v>46.4</v>
      </c>
      <c r="J100" s="408">
        <v>0.15</v>
      </c>
      <c r="K100" s="408">
        <f t="shared" si="7"/>
        <v>6959.85</v>
      </c>
      <c r="L100" s="407"/>
      <c r="M100" s="407"/>
    </row>
    <row r="101" spans="1:13" x14ac:dyDescent="0.25">
      <c r="A101" s="407"/>
      <c r="B101" s="425">
        <v>42310</v>
      </c>
      <c r="C101" s="407">
        <v>40</v>
      </c>
      <c r="D101" s="412">
        <v>53.01</v>
      </c>
      <c r="E101" s="408">
        <v>6.95</v>
      </c>
      <c r="F101" s="408">
        <f t="shared" si="6"/>
        <v>2127.35</v>
      </c>
      <c r="G101" s="406">
        <v>42431</v>
      </c>
      <c r="H101" s="411">
        <v>150</v>
      </c>
      <c r="I101" s="408">
        <v>46.72</v>
      </c>
      <c r="J101" s="408">
        <v>0.15</v>
      </c>
      <c r="K101" s="408">
        <f t="shared" si="7"/>
        <v>7007.85</v>
      </c>
      <c r="L101" s="407"/>
      <c r="M101" s="407"/>
    </row>
    <row r="102" spans="1:13" x14ac:dyDescent="0.25">
      <c r="A102" s="407"/>
      <c r="B102" s="425">
        <v>42340</v>
      </c>
      <c r="C102" s="407">
        <v>40</v>
      </c>
      <c r="D102" s="412">
        <v>58.6</v>
      </c>
      <c r="E102" s="408">
        <v>0</v>
      </c>
      <c r="F102" s="408">
        <f t="shared" si="6"/>
        <v>2344</v>
      </c>
      <c r="G102" s="406">
        <v>42433</v>
      </c>
      <c r="H102" s="411">
        <v>50</v>
      </c>
      <c r="I102" s="408">
        <v>50.35</v>
      </c>
      <c r="J102" s="408">
        <v>0.05</v>
      </c>
      <c r="K102" s="408">
        <f t="shared" si="7"/>
        <v>2517.4499999999998</v>
      </c>
      <c r="L102" s="407"/>
      <c r="M102" s="407"/>
    </row>
    <row r="103" spans="1:13" ht="45" x14ac:dyDescent="0.25">
      <c r="A103" s="407"/>
      <c r="B103" s="434" t="s">
        <v>177</v>
      </c>
      <c r="C103" s="407">
        <v>45</v>
      </c>
      <c r="D103" s="412">
        <v>50.45</v>
      </c>
      <c r="E103" s="408">
        <v>0</v>
      </c>
      <c r="F103" s="408">
        <f t="shared" si="6"/>
        <v>2270.25</v>
      </c>
      <c r="G103" s="406">
        <v>42440</v>
      </c>
      <c r="H103" s="411">
        <v>250</v>
      </c>
      <c r="I103" s="408">
        <v>50.24</v>
      </c>
      <c r="J103" s="408">
        <v>0.27</v>
      </c>
      <c r="K103" s="408">
        <f t="shared" si="7"/>
        <v>12559.73</v>
      </c>
      <c r="L103" s="407"/>
      <c r="M103" s="407"/>
    </row>
    <row r="104" spans="1:13" x14ac:dyDescent="0.25">
      <c r="A104" s="407"/>
      <c r="B104" s="434"/>
      <c r="C104" s="407">
        <v>75</v>
      </c>
      <c r="D104" s="412">
        <v>50.42</v>
      </c>
      <c r="E104" s="408">
        <v>0</v>
      </c>
      <c r="F104" s="408">
        <f t="shared" si="6"/>
        <v>3781.5</v>
      </c>
      <c r="G104" s="406">
        <v>42440</v>
      </c>
      <c r="H104" s="411">
        <v>50</v>
      </c>
      <c r="I104" s="408">
        <v>50.73</v>
      </c>
      <c r="J104" s="408">
        <v>0.05</v>
      </c>
      <c r="K104" s="408">
        <f t="shared" si="7"/>
        <v>2536.4499999999998</v>
      </c>
      <c r="L104" s="407"/>
      <c r="M104" s="407"/>
    </row>
    <row r="105" spans="1:13" x14ac:dyDescent="0.25">
      <c r="A105" s="407"/>
      <c r="B105" s="434"/>
      <c r="C105" s="407">
        <v>100</v>
      </c>
      <c r="D105" s="412">
        <v>50.33</v>
      </c>
      <c r="E105" s="408">
        <v>0</v>
      </c>
      <c r="F105" s="408">
        <f t="shared" si="6"/>
        <v>5033</v>
      </c>
      <c r="G105" s="406">
        <v>42440</v>
      </c>
      <c r="H105" s="411">
        <v>50</v>
      </c>
      <c r="I105" s="408">
        <v>51.08</v>
      </c>
      <c r="J105" s="408">
        <v>0.06</v>
      </c>
      <c r="K105" s="408">
        <f t="shared" si="7"/>
        <v>2553.94</v>
      </c>
      <c r="L105" s="407"/>
      <c r="M105" s="407"/>
    </row>
    <row r="106" spans="1:13" x14ac:dyDescent="0.25">
      <c r="A106" s="407"/>
      <c r="B106" s="434"/>
      <c r="C106" s="407">
        <v>100</v>
      </c>
      <c r="D106" s="412">
        <v>50.25</v>
      </c>
      <c r="E106" s="408">
        <v>0</v>
      </c>
      <c r="F106" s="408">
        <f t="shared" si="6"/>
        <v>5025</v>
      </c>
      <c r="G106" s="406">
        <v>42445</v>
      </c>
      <c r="H106" s="411">
        <v>20</v>
      </c>
      <c r="I106" s="408">
        <v>51.59</v>
      </c>
      <c r="J106" s="408">
        <v>0.02</v>
      </c>
      <c r="K106" s="408">
        <f t="shared" si="7"/>
        <v>1031.7800000000002</v>
      </c>
      <c r="L106" s="407"/>
      <c r="M106" s="407"/>
    </row>
    <row r="107" spans="1:13" x14ac:dyDescent="0.25">
      <c r="A107" s="407"/>
      <c r="B107" s="434"/>
      <c r="C107" s="407">
        <v>100</v>
      </c>
      <c r="D107" s="412">
        <v>50.05</v>
      </c>
      <c r="E107" s="408">
        <v>0</v>
      </c>
      <c r="F107" s="408">
        <f t="shared" si="6"/>
        <v>5005</v>
      </c>
      <c r="G107" s="406">
        <v>42446</v>
      </c>
      <c r="H107" s="411">
        <v>80</v>
      </c>
      <c r="I107" s="408">
        <v>53.45</v>
      </c>
      <c r="J107" s="408">
        <v>0.09</v>
      </c>
      <c r="K107" s="408">
        <f t="shared" si="7"/>
        <v>4275.91</v>
      </c>
      <c r="L107" s="407"/>
      <c r="M107" s="407"/>
    </row>
    <row r="108" spans="1:13" x14ac:dyDescent="0.25">
      <c r="A108" s="407"/>
      <c r="B108" s="434"/>
      <c r="C108" s="407">
        <v>100</v>
      </c>
      <c r="D108" s="412">
        <v>49.99</v>
      </c>
      <c r="E108" s="408">
        <v>0</v>
      </c>
      <c r="F108" s="408">
        <f t="shared" si="6"/>
        <v>4999</v>
      </c>
      <c r="G108" s="406">
        <v>42460</v>
      </c>
      <c r="H108" s="411">
        <v>50</v>
      </c>
      <c r="I108" s="408">
        <v>52.74</v>
      </c>
      <c r="J108" s="408">
        <v>0.06</v>
      </c>
      <c r="K108" s="408">
        <f t="shared" si="7"/>
        <v>2636.94</v>
      </c>
      <c r="L108" s="407"/>
      <c r="M108" s="407"/>
    </row>
    <row r="109" spans="1:13" x14ac:dyDescent="0.25">
      <c r="A109" s="407"/>
      <c r="B109" s="434"/>
      <c r="C109" s="407">
        <v>200</v>
      </c>
      <c r="D109" s="412">
        <v>49.69</v>
      </c>
      <c r="E109" s="408">
        <v>0</v>
      </c>
      <c r="F109" s="408">
        <f t="shared" si="6"/>
        <v>9938</v>
      </c>
      <c r="G109" s="406">
        <v>42466</v>
      </c>
      <c r="H109" s="411">
        <v>50</v>
      </c>
      <c r="I109" s="408">
        <v>53.25</v>
      </c>
      <c r="J109" s="408">
        <v>0.06</v>
      </c>
      <c r="K109" s="408">
        <f t="shared" si="7"/>
        <v>2662.44</v>
      </c>
      <c r="L109" s="407"/>
      <c r="M109" s="407"/>
    </row>
    <row r="110" spans="1:13" x14ac:dyDescent="0.25">
      <c r="A110" s="407"/>
      <c r="B110" s="425">
        <v>42362</v>
      </c>
      <c r="C110" s="407">
        <v>300</v>
      </c>
      <c r="D110" s="412">
        <v>48.18</v>
      </c>
      <c r="E110" s="408">
        <v>0</v>
      </c>
      <c r="F110" s="408">
        <f t="shared" si="6"/>
        <v>14454</v>
      </c>
      <c r="G110" s="406">
        <v>42472</v>
      </c>
      <c r="H110" s="411">
        <v>20</v>
      </c>
      <c r="I110" s="408">
        <v>57.11</v>
      </c>
      <c r="J110" s="408">
        <v>-0.03</v>
      </c>
      <c r="K110" s="408">
        <f t="shared" si="7"/>
        <v>1142.23</v>
      </c>
      <c r="L110" s="407"/>
      <c r="M110" s="407"/>
    </row>
    <row r="111" spans="1:13" x14ac:dyDescent="0.25">
      <c r="A111" s="407"/>
      <c r="B111" s="425">
        <v>42362</v>
      </c>
      <c r="C111" s="407">
        <v>300</v>
      </c>
      <c r="D111" s="412">
        <v>47.73</v>
      </c>
      <c r="E111" s="408">
        <v>-0.03</v>
      </c>
      <c r="F111" s="408">
        <f t="shared" si="6"/>
        <v>14318.969999999998</v>
      </c>
      <c r="G111" s="406">
        <v>42478</v>
      </c>
      <c r="H111" s="411">
        <v>20</v>
      </c>
      <c r="I111" s="408">
        <v>58.75</v>
      </c>
      <c r="J111" s="408">
        <v>0.03</v>
      </c>
      <c r="K111" s="408">
        <f t="shared" si="7"/>
        <v>1174.97</v>
      </c>
      <c r="L111" s="407"/>
      <c r="M111" s="407"/>
    </row>
    <row r="112" spans="1:13" x14ac:dyDescent="0.25">
      <c r="A112" s="407"/>
      <c r="B112" s="425">
        <v>42374</v>
      </c>
      <c r="C112" s="407">
        <v>100</v>
      </c>
      <c r="D112" s="412">
        <v>47.13</v>
      </c>
      <c r="E112" s="408">
        <v>0</v>
      </c>
      <c r="F112" s="408">
        <f t="shared" si="6"/>
        <v>4713</v>
      </c>
      <c r="G112" s="406">
        <v>42501</v>
      </c>
      <c r="H112" s="411">
        <v>30</v>
      </c>
      <c r="I112" s="408">
        <v>58.45</v>
      </c>
      <c r="J112" s="408">
        <v>0.04</v>
      </c>
      <c r="K112" s="408">
        <f t="shared" si="7"/>
        <v>1753.46</v>
      </c>
      <c r="L112" s="407"/>
      <c r="M112" s="407"/>
    </row>
    <row r="113" spans="1:13" x14ac:dyDescent="0.25">
      <c r="A113" s="407"/>
      <c r="B113" s="425">
        <v>42375</v>
      </c>
      <c r="C113" s="407">
        <v>100</v>
      </c>
      <c r="D113" s="412">
        <v>46.02</v>
      </c>
      <c r="E113" s="408">
        <v>0</v>
      </c>
      <c r="F113" s="408">
        <f t="shared" si="6"/>
        <v>4602</v>
      </c>
      <c r="G113" s="407"/>
      <c r="H113" s="411"/>
      <c r="I113" s="408"/>
      <c r="J113" s="408"/>
      <c r="K113" s="408"/>
      <c r="L113" s="407"/>
      <c r="M113" s="407"/>
    </row>
    <row r="114" spans="1:13" x14ac:dyDescent="0.25">
      <c r="A114" s="407"/>
      <c r="B114" s="433">
        <v>42375</v>
      </c>
      <c r="C114" s="407">
        <v>30</v>
      </c>
      <c r="D114" s="412">
        <v>45.1</v>
      </c>
      <c r="E114" s="408">
        <v>0</v>
      </c>
      <c r="F114" s="408">
        <f t="shared" si="6"/>
        <v>1353</v>
      </c>
      <c r="G114" s="407"/>
      <c r="H114" s="411"/>
      <c r="I114" s="408"/>
      <c r="J114" s="408"/>
      <c r="K114" s="408"/>
      <c r="L114" s="407"/>
      <c r="M114" s="407"/>
    </row>
    <row r="115" spans="1:13" x14ac:dyDescent="0.25">
      <c r="A115" s="407"/>
      <c r="B115" s="433"/>
      <c r="C115" s="407">
        <v>20</v>
      </c>
      <c r="D115" s="412">
        <v>45.1</v>
      </c>
      <c r="E115" s="408">
        <v>0</v>
      </c>
      <c r="F115" s="408">
        <f t="shared" si="6"/>
        <v>902</v>
      </c>
      <c r="G115" s="407"/>
      <c r="H115" s="411"/>
      <c r="I115" s="408"/>
      <c r="J115" s="408"/>
      <c r="K115" s="408"/>
      <c r="L115" s="407"/>
      <c r="M115" s="407"/>
    </row>
    <row r="116" spans="1:13" x14ac:dyDescent="0.25">
      <c r="A116" s="407"/>
      <c r="B116" s="425">
        <v>42402</v>
      </c>
      <c r="C116" s="407">
        <v>150</v>
      </c>
      <c r="D116" s="412">
        <v>39.450000000000003</v>
      </c>
      <c r="E116" s="408">
        <v>0</v>
      </c>
      <c r="F116" s="408">
        <f t="shared" si="6"/>
        <v>5917.5</v>
      </c>
      <c r="G116" s="407"/>
      <c r="H116" s="411"/>
      <c r="I116" s="408"/>
      <c r="J116" s="408"/>
      <c r="K116" s="408"/>
      <c r="L116" s="407"/>
      <c r="M116" s="407"/>
    </row>
    <row r="117" spans="1:13" x14ac:dyDescent="0.25">
      <c r="A117" s="407"/>
      <c r="B117" s="425">
        <v>42405</v>
      </c>
      <c r="C117" s="407">
        <v>100</v>
      </c>
      <c r="D117" s="412">
        <v>38.385100000000001</v>
      </c>
      <c r="E117" s="408">
        <v>0</v>
      </c>
      <c r="F117" s="408">
        <f t="shared" si="6"/>
        <v>3838.51</v>
      </c>
      <c r="G117" s="407"/>
      <c r="H117" s="411"/>
      <c r="I117" s="408"/>
      <c r="J117" s="408"/>
      <c r="K117" s="408"/>
      <c r="L117" s="407"/>
      <c r="M117" s="407"/>
    </row>
    <row r="118" spans="1:13" x14ac:dyDescent="0.25">
      <c r="A118" s="407"/>
      <c r="B118" s="425">
        <v>42426</v>
      </c>
      <c r="C118" s="407">
        <v>150</v>
      </c>
      <c r="D118" s="412">
        <v>43.09</v>
      </c>
      <c r="E118" s="408">
        <v>0</v>
      </c>
      <c r="F118" s="408">
        <f t="shared" si="6"/>
        <v>6463.5000000000009</v>
      </c>
      <c r="G118" s="407"/>
      <c r="H118" s="411"/>
      <c r="I118" s="408"/>
      <c r="J118" s="408"/>
      <c r="K118" s="408"/>
      <c r="L118" s="407"/>
      <c r="M118" s="407"/>
    </row>
    <row r="119" spans="1:13" x14ac:dyDescent="0.25">
      <c r="A119" s="407"/>
      <c r="B119" s="425">
        <v>42426</v>
      </c>
      <c r="C119" s="407">
        <v>150</v>
      </c>
      <c r="D119" s="412">
        <v>42.89</v>
      </c>
      <c r="E119" s="408">
        <v>0</v>
      </c>
      <c r="F119" s="408">
        <f t="shared" si="6"/>
        <v>6433.5</v>
      </c>
      <c r="G119" s="407"/>
      <c r="H119" s="411"/>
      <c r="I119" s="408"/>
      <c r="J119" s="408"/>
      <c r="K119" s="408"/>
      <c r="L119" s="407"/>
      <c r="M119" s="407"/>
    </row>
    <row r="120" spans="1:13" x14ac:dyDescent="0.25">
      <c r="A120" s="407"/>
      <c r="B120" s="425">
        <v>42431</v>
      </c>
      <c r="C120" s="407">
        <v>150</v>
      </c>
      <c r="D120" s="412">
        <v>45.49</v>
      </c>
      <c r="E120" s="408">
        <v>0</v>
      </c>
      <c r="F120" s="408">
        <f t="shared" si="6"/>
        <v>6823.5</v>
      </c>
      <c r="G120" s="407"/>
      <c r="H120" s="411"/>
      <c r="I120" s="408"/>
      <c r="J120" s="408"/>
      <c r="K120" s="408"/>
      <c r="L120" s="407"/>
      <c r="M120" s="407"/>
    </row>
    <row r="121" spans="1:13" x14ac:dyDescent="0.25">
      <c r="A121" s="407"/>
      <c r="B121" s="425">
        <v>42431</v>
      </c>
      <c r="C121" s="407">
        <v>150</v>
      </c>
      <c r="D121" s="412">
        <v>45.07</v>
      </c>
      <c r="E121" s="408">
        <v>0</v>
      </c>
      <c r="F121" s="408">
        <f t="shared" si="6"/>
        <v>6760.5</v>
      </c>
      <c r="G121" s="407"/>
      <c r="H121" s="411"/>
      <c r="I121" s="408"/>
      <c r="J121" s="408"/>
      <c r="K121" s="408"/>
      <c r="L121" s="407"/>
      <c r="M121" s="407"/>
    </row>
    <row r="122" spans="1:13" x14ac:dyDescent="0.25">
      <c r="A122" s="407"/>
      <c r="B122" s="425">
        <v>42433</v>
      </c>
      <c r="C122" s="407">
        <v>50</v>
      </c>
      <c r="D122" s="412">
        <v>49.45</v>
      </c>
      <c r="E122" s="408">
        <v>0</v>
      </c>
      <c r="F122" s="408">
        <f t="shared" si="6"/>
        <v>2472.5</v>
      </c>
      <c r="G122" s="407"/>
      <c r="H122" s="411"/>
      <c r="I122" s="408"/>
      <c r="J122" s="408"/>
      <c r="K122" s="408"/>
      <c r="L122" s="407"/>
      <c r="M122" s="407"/>
    </row>
    <row r="123" spans="1:13" x14ac:dyDescent="0.25">
      <c r="A123" s="407"/>
      <c r="B123" s="425">
        <v>42444</v>
      </c>
      <c r="C123" s="407">
        <v>50</v>
      </c>
      <c r="D123" s="412">
        <v>48.21</v>
      </c>
      <c r="E123" s="408">
        <v>0</v>
      </c>
      <c r="F123" s="408">
        <f t="shared" si="6"/>
        <v>2410.5</v>
      </c>
      <c r="G123" s="407"/>
      <c r="H123" s="411"/>
      <c r="I123" s="408"/>
      <c r="J123" s="408"/>
      <c r="K123" s="408"/>
      <c r="L123" s="407"/>
      <c r="M123" s="407"/>
    </row>
    <row r="124" spans="1:13" x14ac:dyDescent="0.25">
      <c r="A124" s="407"/>
      <c r="B124" s="425">
        <v>42452</v>
      </c>
      <c r="C124" s="407">
        <v>50</v>
      </c>
      <c r="D124" s="412">
        <v>51.6</v>
      </c>
      <c r="E124" s="408">
        <v>0</v>
      </c>
      <c r="F124" s="408">
        <f t="shared" si="6"/>
        <v>2580</v>
      </c>
      <c r="G124" s="407"/>
      <c r="H124" s="411"/>
      <c r="I124" s="408"/>
      <c r="J124" s="408"/>
      <c r="K124" s="408"/>
      <c r="L124" s="407"/>
      <c r="M124" s="407"/>
    </row>
    <row r="125" spans="1:13" x14ac:dyDescent="0.25">
      <c r="A125" s="407"/>
      <c r="B125" s="425">
        <v>42464</v>
      </c>
      <c r="C125" s="407">
        <v>50</v>
      </c>
      <c r="D125" s="412">
        <v>50.62</v>
      </c>
      <c r="E125" s="408">
        <v>0</v>
      </c>
      <c r="F125" s="408">
        <f t="shared" si="6"/>
        <v>2531</v>
      </c>
      <c r="G125" s="407"/>
      <c r="H125" s="411"/>
      <c r="I125" s="408"/>
      <c r="J125" s="408"/>
      <c r="K125" s="408"/>
      <c r="L125" s="407"/>
      <c r="M125" s="407"/>
    </row>
    <row r="126" spans="1:13" x14ac:dyDescent="0.25">
      <c r="A126" s="407"/>
      <c r="B126" s="425">
        <v>42493</v>
      </c>
      <c r="C126" s="407">
        <v>20</v>
      </c>
      <c r="D126" s="412">
        <v>56.5</v>
      </c>
      <c r="E126" s="408">
        <v>0</v>
      </c>
      <c r="F126" s="408">
        <f t="shared" si="6"/>
        <v>1130</v>
      </c>
      <c r="G126" s="407"/>
      <c r="H126" s="411"/>
      <c r="I126" s="408"/>
      <c r="J126" s="408"/>
      <c r="K126" s="408"/>
      <c r="L126" s="407"/>
      <c r="M126" s="407"/>
    </row>
    <row r="127" spans="1:13" x14ac:dyDescent="0.25">
      <c r="A127" s="407"/>
      <c r="B127" s="429"/>
      <c r="C127" s="407"/>
      <c r="D127" s="412"/>
      <c r="E127" s="408"/>
      <c r="F127" s="408"/>
      <c r="G127" s="407"/>
      <c r="H127" s="411"/>
      <c r="I127" s="408"/>
      <c r="J127" s="408"/>
      <c r="K127" s="408"/>
      <c r="L127" s="407"/>
      <c r="M127" s="407"/>
    </row>
    <row r="128" spans="1:13" x14ac:dyDescent="0.25">
      <c r="A128" s="22" t="s">
        <v>81</v>
      </c>
      <c r="B128" s="430"/>
      <c r="C128" s="12">
        <f>SUM(C77:C127)</f>
        <v>3500</v>
      </c>
      <c r="D128" s="43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7"/>
      <c r="B129" s="429"/>
      <c r="C129" s="407"/>
      <c r="D129" s="412"/>
      <c r="E129" s="408"/>
      <c r="F129" s="408"/>
      <c r="G129" s="407"/>
      <c r="H129" s="411"/>
      <c r="I129" s="408"/>
      <c r="J129" s="408"/>
      <c r="K129" s="408"/>
      <c r="L129" s="407"/>
      <c r="M129" s="40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42545</v>
      </c>
      <c r="X2" s="10">
        <v>85.45</v>
      </c>
      <c r="Y2" s="10">
        <v>86.37</v>
      </c>
      <c r="Z2" s="10">
        <v>84.14</v>
      </c>
      <c r="AA2" s="10">
        <v>85.25</v>
      </c>
      <c r="AB2" s="95">
        <v>13231400</v>
      </c>
      <c r="AC2" s="10">
        <v>85.25</v>
      </c>
      <c r="AD2" s="2">
        <f>Y2-Z2</f>
        <v>2.230000000000004</v>
      </c>
      <c r="AE2" s="138">
        <f>AC2/AC3-1</f>
        <v>-3.7158346510052009E-2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85.25</v>
      </c>
      <c r="W3" s="133">
        <v>42544</v>
      </c>
      <c r="X3" s="10">
        <v>88.79</v>
      </c>
      <c r="Y3" s="10">
        <v>89</v>
      </c>
      <c r="Z3" s="10">
        <v>87.93</v>
      </c>
      <c r="AA3" s="10">
        <v>88.54</v>
      </c>
      <c r="AB3" s="95">
        <v>2691400</v>
      </c>
      <c r="AC3" s="10">
        <v>88.54</v>
      </c>
      <c r="AD3" s="2">
        <f t="shared" ref="AD3:AD66" si="0">Y3-Z3</f>
        <v>1.0699999999999932</v>
      </c>
      <c r="AE3" s="138">
        <f t="shared" ref="AE3:AE66" si="1">AC3/AC4-1</f>
        <v>1.2001371585324216E-2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85.25</v>
      </c>
      <c r="W4" s="133">
        <v>42543</v>
      </c>
      <c r="X4" s="10">
        <v>87.76</v>
      </c>
      <c r="Y4" s="10">
        <v>88.04</v>
      </c>
      <c r="Z4" s="10">
        <v>87.32</v>
      </c>
      <c r="AA4" s="10">
        <v>87.49</v>
      </c>
      <c r="AB4" s="95">
        <v>3400000</v>
      </c>
      <c r="AC4" s="10">
        <v>87.49</v>
      </c>
      <c r="AD4" s="2">
        <f t="shared" si="0"/>
        <v>0.72000000000001307</v>
      </c>
      <c r="AE4" s="138">
        <f t="shared" si="1"/>
        <v>-1.8254420992585008E-3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42542</v>
      </c>
      <c r="X5" s="10">
        <v>86.79</v>
      </c>
      <c r="Y5" s="10">
        <v>88.09</v>
      </c>
      <c r="Z5" s="10">
        <v>86</v>
      </c>
      <c r="AA5" s="10">
        <v>87.65</v>
      </c>
      <c r="AB5" s="95">
        <v>4146000</v>
      </c>
      <c r="AC5" s="10">
        <v>87.65</v>
      </c>
      <c r="AD5" s="2">
        <f t="shared" si="0"/>
        <v>2.0900000000000034</v>
      </c>
      <c r="AE5" s="138">
        <f t="shared" si="1"/>
        <v>-4.9948915881484757E-3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42541</v>
      </c>
      <c r="X6" s="10">
        <v>88.36</v>
      </c>
      <c r="Y6" s="10">
        <v>89.25</v>
      </c>
      <c r="Z6" s="10">
        <v>87.98</v>
      </c>
      <c r="AA6" s="10">
        <v>88.09</v>
      </c>
      <c r="AB6" s="95">
        <v>4312100</v>
      </c>
      <c r="AC6" s="10">
        <v>88.09</v>
      </c>
      <c r="AD6" s="2">
        <f t="shared" si="0"/>
        <v>1.269999999999996</v>
      </c>
      <c r="AE6" s="138">
        <f t="shared" si="1"/>
        <v>5.8232473167389998E-3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42538</v>
      </c>
      <c r="X7" s="10">
        <v>87</v>
      </c>
      <c r="Y7" s="10">
        <v>87.8</v>
      </c>
      <c r="Z7" s="10">
        <v>86.87</v>
      </c>
      <c r="AA7" s="10">
        <v>87.58</v>
      </c>
      <c r="AB7" s="95">
        <v>4141900</v>
      </c>
      <c r="AC7" s="10">
        <v>87.58</v>
      </c>
      <c r="AD7" s="2">
        <f t="shared" si="0"/>
        <v>0.92999999999999261</v>
      </c>
      <c r="AE7" s="138">
        <f t="shared" si="1"/>
        <v>5.6263635319784289E-3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86.84</v>
      </c>
      <c r="Y8" s="10">
        <v>87.31</v>
      </c>
      <c r="Z8" s="10">
        <v>85.5</v>
      </c>
      <c r="AA8" s="10">
        <v>87.09</v>
      </c>
      <c r="AB8" s="95">
        <v>3530300</v>
      </c>
      <c r="AC8" s="10">
        <v>87.09</v>
      </c>
      <c r="AD8" s="2">
        <f t="shared" si="0"/>
        <v>1.8100000000000023</v>
      </c>
      <c r="AE8" s="138">
        <f t="shared" si="1"/>
        <v>-5.140507196710109E-3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88.36</v>
      </c>
      <c r="Y9" s="10">
        <v>88.67</v>
      </c>
      <c r="Z9" s="10">
        <v>87.45</v>
      </c>
      <c r="AA9" s="10">
        <v>87.54</v>
      </c>
      <c r="AB9" s="95">
        <v>3963500</v>
      </c>
      <c r="AC9" s="10">
        <v>87.54</v>
      </c>
      <c r="AD9" s="2">
        <f t="shared" si="0"/>
        <v>1.2199999999999989</v>
      </c>
      <c r="AE9" s="138">
        <f t="shared" si="1"/>
        <v>-5.0011366219595565E-3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261</v>
      </c>
      <c r="P10" s="34"/>
      <c r="Q10" s="2">
        <f>M34</f>
        <v>128.08999999999833</v>
      </c>
      <c r="W10" s="133">
        <v>42535</v>
      </c>
      <c r="X10" s="10">
        <v>88.51</v>
      </c>
      <c r="Y10" s="10">
        <v>89.26</v>
      </c>
      <c r="Z10" s="10">
        <v>87.57</v>
      </c>
      <c r="AA10" s="10">
        <v>87.98</v>
      </c>
      <c r="AB10" s="95">
        <v>3993400</v>
      </c>
      <c r="AC10" s="10">
        <v>87.98</v>
      </c>
      <c r="AD10" s="2">
        <f t="shared" si="0"/>
        <v>1.6900000000000119</v>
      </c>
      <c r="AE10" s="138">
        <f t="shared" si="1"/>
        <v>-8.2290609852326835E-3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2.7400000000000001E-2</v>
      </c>
      <c r="T11" s="43"/>
      <c r="U11" s="33"/>
      <c r="V11" s="11"/>
      <c r="W11" s="99">
        <v>42534</v>
      </c>
      <c r="X11" s="10">
        <v>88.49</v>
      </c>
      <c r="Y11" s="10">
        <v>89.61</v>
      </c>
      <c r="Z11" s="10">
        <v>88.22</v>
      </c>
      <c r="AA11" s="10">
        <v>88.71</v>
      </c>
      <c r="AB11" s="95">
        <v>4377100</v>
      </c>
      <c r="AC11" s="10">
        <v>88.71</v>
      </c>
      <c r="AD11" s="2">
        <f t="shared" si="0"/>
        <v>1.3900000000000006</v>
      </c>
      <c r="AE11" s="138">
        <f t="shared" si="1"/>
        <v>-7.8846587069170138E-4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42531</v>
      </c>
      <c r="X12" s="10">
        <v>88.2</v>
      </c>
      <c r="Y12" s="10">
        <v>88.9</v>
      </c>
      <c r="Z12" s="10">
        <v>88.1</v>
      </c>
      <c r="AA12" s="10">
        <v>88.78</v>
      </c>
      <c r="AB12" s="95">
        <v>4315800</v>
      </c>
      <c r="AC12" s="10">
        <v>88.78</v>
      </c>
      <c r="AD12" s="2">
        <f t="shared" si="0"/>
        <v>0.80000000000001137</v>
      </c>
      <c r="AE12" s="138">
        <f t="shared" si="1"/>
        <v>-6.8240295335048051E-3</v>
      </c>
    </row>
    <row r="13" spans="1:31" x14ac:dyDescent="0.25">
      <c r="T13" s="67"/>
      <c r="W13" s="133">
        <v>42530</v>
      </c>
      <c r="X13" s="10">
        <v>88.53</v>
      </c>
      <c r="Y13" s="10">
        <v>89.53</v>
      </c>
      <c r="Z13" s="10">
        <v>88.04</v>
      </c>
      <c r="AA13" s="10">
        <v>89.39</v>
      </c>
      <c r="AB13" s="95">
        <v>3844800</v>
      </c>
      <c r="AC13" s="10">
        <v>89.39</v>
      </c>
      <c r="AD13" s="2">
        <f t="shared" si="0"/>
        <v>1.4899999999999949</v>
      </c>
      <c r="AE13" s="138">
        <f t="shared" si="1"/>
        <v>3.9308176100627534E-3</v>
      </c>
    </row>
    <row r="14" spans="1:31" x14ac:dyDescent="0.25">
      <c r="W14" s="133">
        <v>42529</v>
      </c>
      <c r="X14" s="10">
        <v>87.83</v>
      </c>
      <c r="Y14" s="10">
        <v>90.14</v>
      </c>
      <c r="Z14" s="10">
        <v>87.8</v>
      </c>
      <c r="AA14" s="10">
        <v>89.04</v>
      </c>
      <c r="AB14" s="95">
        <v>6135400</v>
      </c>
      <c r="AC14" s="10">
        <v>89.04</v>
      </c>
      <c r="AD14" s="2">
        <f t="shared" si="0"/>
        <v>2.3400000000000034</v>
      </c>
      <c r="AE14" s="138">
        <f t="shared" si="1"/>
        <v>1.6786570743405393E-2</v>
      </c>
    </row>
    <row r="15" spans="1:31" x14ac:dyDescent="0.25">
      <c r="W15" s="133">
        <v>42528</v>
      </c>
      <c r="X15" s="10">
        <v>86.68</v>
      </c>
      <c r="Y15" s="10">
        <v>88.08</v>
      </c>
      <c r="Z15" s="10">
        <v>86.68</v>
      </c>
      <c r="AA15" s="10">
        <v>87.57</v>
      </c>
      <c r="AB15" s="95">
        <v>3824500</v>
      </c>
      <c r="AC15" s="10">
        <v>87.57</v>
      </c>
      <c r="AD15" s="2">
        <f t="shared" si="0"/>
        <v>1.3999999999999915</v>
      </c>
      <c r="AE15" s="138">
        <f t="shared" si="1"/>
        <v>8.2901554404144484E-3</v>
      </c>
    </row>
    <row r="16" spans="1:31" x14ac:dyDescent="0.25">
      <c r="W16" s="133">
        <v>42527</v>
      </c>
      <c r="X16" s="10">
        <v>86.42</v>
      </c>
      <c r="Y16" s="10">
        <v>87.14</v>
      </c>
      <c r="Z16" s="10">
        <v>85.93</v>
      </c>
      <c r="AA16" s="10">
        <v>86.85</v>
      </c>
      <c r="AB16" s="95">
        <v>4361500</v>
      </c>
      <c r="AC16" s="10">
        <v>86.85</v>
      </c>
      <c r="AD16" s="2">
        <f t="shared" si="0"/>
        <v>1.2099999999999937</v>
      </c>
      <c r="AE16" s="138">
        <f t="shared" si="1"/>
        <v>5.4410743227599756E-3</v>
      </c>
    </row>
    <row r="17" spans="1:31" x14ac:dyDescent="0.25">
      <c r="W17" s="133">
        <v>42524</v>
      </c>
      <c r="X17" s="10">
        <v>85.55</v>
      </c>
      <c r="Y17" s="10">
        <v>86.65</v>
      </c>
      <c r="Z17" s="10">
        <v>84.61</v>
      </c>
      <c r="AA17" s="10">
        <v>86.38</v>
      </c>
      <c r="AB17" s="95">
        <v>4946700</v>
      </c>
      <c r="AC17" s="10">
        <v>86.38</v>
      </c>
      <c r="AD17" s="2">
        <f t="shared" si="0"/>
        <v>2.0400000000000063</v>
      </c>
      <c r="AE17" s="138">
        <f t="shared" si="1"/>
        <v>2.0919513059922012E-2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42523</v>
      </c>
      <c r="X18" s="10">
        <v>83.68</v>
      </c>
      <c r="Y18" s="10">
        <v>84.63</v>
      </c>
      <c r="Z18" s="10">
        <v>83.61</v>
      </c>
      <c r="AA18" s="10">
        <v>84.61</v>
      </c>
      <c r="AB18" s="95">
        <v>3507000</v>
      </c>
      <c r="AC18" s="10">
        <v>84.61</v>
      </c>
      <c r="AD18" s="2">
        <f t="shared" si="0"/>
        <v>1.019999999999996</v>
      </c>
      <c r="AE18" s="138">
        <f t="shared" si="1"/>
        <v>5.9445963619069175E-3</v>
      </c>
    </row>
    <row r="19" spans="1:31" x14ac:dyDescent="0.25">
      <c r="W19" s="133">
        <v>42522</v>
      </c>
      <c r="X19" s="10">
        <v>83.63</v>
      </c>
      <c r="Y19" s="10">
        <v>84.19</v>
      </c>
      <c r="Z19" s="10">
        <v>82.91</v>
      </c>
      <c r="AA19" s="10">
        <v>84.11</v>
      </c>
      <c r="AB19" s="95">
        <v>4298500</v>
      </c>
      <c r="AC19" s="10">
        <v>84.11</v>
      </c>
      <c r="AD19" s="2">
        <f t="shared" si="0"/>
        <v>1.2800000000000011</v>
      </c>
      <c r="AE19" s="138">
        <f t="shared" si="1"/>
        <v>-9.5023161895713137E-4</v>
      </c>
    </row>
    <row r="20" spans="1:31" x14ac:dyDescent="0.25">
      <c r="W20" s="133">
        <v>42521</v>
      </c>
      <c r="X20" s="10">
        <v>83.11</v>
      </c>
      <c r="Y20" s="10">
        <v>84.52</v>
      </c>
      <c r="Z20" s="10">
        <v>82.61</v>
      </c>
      <c r="AA20" s="10">
        <v>84.19</v>
      </c>
      <c r="AB20" s="95">
        <v>6086500</v>
      </c>
      <c r="AC20" s="10">
        <v>84.19</v>
      </c>
      <c r="AD20" s="2">
        <f t="shared" si="0"/>
        <v>1.9099999999999966</v>
      </c>
      <c r="AE20" s="138">
        <f t="shared" si="1"/>
        <v>1.4704109919247976E-2</v>
      </c>
    </row>
    <row r="21" spans="1:31" x14ac:dyDescent="0.25">
      <c r="W21" s="40">
        <v>42517</v>
      </c>
      <c r="X21" s="10">
        <v>82.37</v>
      </c>
      <c r="Y21" s="10">
        <v>83.08</v>
      </c>
      <c r="Z21" s="10">
        <v>81.790000000000006</v>
      </c>
      <c r="AA21" s="10">
        <v>82.97</v>
      </c>
      <c r="AB21" s="95">
        <v>3848200</v>
      </c>
      <c r="AC21" s="10">
        <v>82.97</v>
      </c>
      <c r="AD21" s="2">
        <f t="shared" si="0"/>
        <v>1.289999999999992</v>
      </c>
      <c r="AE21" s="138">
        <f t="shared" si="1"/>
        <v>7.6512023317949485E-3</v>
      </c>
    </row>
    <row r="22" spans="1:31" x14ac:dyDescent="0.25">
      <c r="W22" s="133">
        <v>42516</v>
      </c>
      <c r="X22" s="10">
        <v>82.58</v>
      </c>
      <c r="Y22" s="10">
        <v>83.31</v>
      </c>
      <c r="Z22" s="10">
        <v>82.24</v>
      </c>
      <c r="AA22" s="10">
        <v>82.34</v>
      </c>
      <c r="AB22" s="95">
        <v>2978300</v>
      </c>
      <c r="AC22" s="10">
        <v>82.34</v>
      </c>
      <c r="AD22" s="2">
        <f t="shared" si="0"/>
        <v>1.0700000000000074</v>
      </c>
      <c r="AE22" s="138" t="e">
        <f t="shared" si="1"/>
        <v>#DIV/0!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42516</v>
      </c>
      <c r="X23" s="10" t="s">
        <v>131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42515</v>
      </c>
      <c r="X24" s="10">
        <v>81.84</v>
      </c>
      <c r="Y24" s="10">
        <v>83.22</v>
      </c>
      <c r="Z24" s="10">
        <v>81.55</v>
      </c>
      <c r="AA24" s="10">
        <v>82.91</v>
      </c>
      <c r="AB24" s="95">
        <v>3408500</v>
      </c>
      <c r="AC24" s="10">
        <v>82.36</v>
      </c>
      <c r="AD24" s="2">
        <f t="shared" si="0"/>
        <v>1.6700000000000017</v>
      </c>
      <c r="AE24" s="138">
        <f t="shared" si="1"/>
        <v>1.9938080495355948E-2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42514</v>
      </c>
      <c r="X25" s="10">
        <v>82.06</v>
      </c>
      <c r="Y25" s="10">
        <v>82.13</v>
      </c>
      <c r="Z25" s="10">
        <v>80.87</v>
      </c>
      <c r="AA25" s="10">
        <v>81.290000000000006</v>
      </c>
      <c r="AB25" s="95">
        <v>4679400</v>
      </c>
      <c r="AC25" s="10">
        <v>80.75</v>
      </c>
      <c r="AD25" s="2">
        <f t="shared" si="0"/>
        <v>1.2599999999999909</v>
      </c>
      <c r="AE25" s="138">
        <f t="shared" si="1"/>
        <v>-2.4706609017912662E-3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42513</v>
      </c>
      <c r="X26" s="10">
        <v>82.25</v>
      </c>
      <c r="Y26" s="10">
        <v>82.61</v>
      </c>
      <c r="Z26" s="10">
        <v>81.45</v>
      </c>
      <c r="AA26" s="10">
        <v>81.489999999999995</v>
      </c>
      <c r="AB26" s="95">
        <v>3649100</v>
      </c>
      <c r="AC26" s="10">
        <v>80.95</v>
      </c>
      <c r="AD26" s="2">
        <f t="shared" si="0"/>
        <v>1.1599999999999966</v>
      </c>
      <c r="AE26" s="138">
        <f t="shared" si="1"/>
        <v>-1.1116540434888744E-2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42510</v>
      </c>
      <c r="X27" s="10">
        <v>81.96</v>
      </c>
      <c r="Y27" s="10">
        <v>82.56</v>
      </c>
      <c r="Z27" s="10">
        <v>81.739999999999995</v>
      </c>
      <c r="AA27" s="10">
        <v>82.41</v>
      </c>
      <c r="AB27" s="95">
        <v>4366100</v>
      </c>
      <c r="AC27" s="10">
        <v>81.86</v>
      </c>
      <c r="AD27" s="2">
        <f t="shared" si="0"/>
        <v>0.82000000000000739</v>
      </c>
      <c r="AE27" s="138">
        <f t="shared" si="1"/>
        <v>1.1866501854140843E-2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42509</v>
      </c>
      <c r="X28" s="10">
        <v>81.55</v>
      </c>
      <c r="Y28" s="10">
        <v>81.819999999999993</v>
      </c>
      <c r="Z28" s="10">
        <v>80.680000000000007</v>
      </c>
      <c r="AA28" s="10">
        <v>81.44</v>
      </c>
      <c r="AB28" s="95">
        <v>3776700</v>
      </c>
      <c r="AC28" s="10">
        <v>80.900000000000006</v>
      </c>
      <c r="AD28" s="2">
        <f t="shared" si="0"/>
        <v>1.1399999999999864</v>
      </c>
      <c r="AE28" s="138">
        <f t="shared" si="1"/>
        <v>-1.2571707555230072E-2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42508</v>
      </c>
      <c r="X29" s="10">
        <v>82.17</v>
      </c>
      <c r="Y29" s="10">
        <v>83.47</v>
      </c>
      <c r="Z29" s="10">
        <v>81.7</v>
      </c>
      <c r="AA29" s="10">
        <v>82.48</v>
      </c>
      <c r="AB29" s="95">
        <v>4432400</v>
      </c>
      <c r="AC29" s="10">
        <v>81.93</v>
      </c>
      <c r="AD29" s="2">
        <f t="shared" si="0"/>
        <v>1.769999999999996</v>
      </c>
      <c r="AE29" s="138">
        <f t="shared" si="1"/>
        <v>3.5521803037728006E-3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42507</v>
      </c>
      <c r="X30" s="10">
        <v>82.02</v>
      </c>
      <c r="Y30" s="10">
        <v>83.48</v>
      </c>
      <c r="Z30" s="10">
        <v>81.540000000000006</v>
      </c>
      <c r="AA30" s="10">
        <v>82.19</v>
      </c>
      <c r="AB30" s="95">
        <v>5320400</v>
      </c>
      <c r="AC30" s="10">
        <v>81.64</v>
      </c>
      <c r="AD30" s="2">
        <f t="shared" si="0"/>
        <v>1.9399999999999977</v>
      </c>
      <c r="AE30" s="138">
        <f t="shared" si="1"/>
        <v>1.9636720667648433E-3</v>
      </c>
    </row>
    <row r="31" spans="1:31" x14ac:dyDescent="0.25">
      <c r="W31" s="133">
        <v>42506</v>
      </c>
      <c r="X31" s="10">
        <v>82.09</v>
      </c>
      <c r="Y31" s="10">
        <v>82.95</v>
      </c>
      <c r="Z31" s="10">
        <v>81.88</v>
      </c>
      <c r="AA31" s="10">
        <v>82.02</v>
      </c>
      <c r="AB31" s="95">
        <v>4194400</v>
      </c>
      <c r="AC31" s="10">
        <v>81.48</v>
      </c>
      <c r="AD31" s="2">
        <f t="shared" si="0"/>
        <v>1.0700000000000074</v>
      </c>
      <c r="AE31" s="138">
        <f t="shared" si="1"/>
        <v>2.4551927326310619E-4</v>
      </c>
    </row>
    <row r="32" spans="1:31" x14ac:dyDescent="0.25">
      <c r="W32" s="133">
        <v>42503</v>
      </c>
      <c r="X32" s="10">
        <v>83.53</v>
      </c>
      <c r="Y32" s="10">
        <v>83.84</v>
      </c>
      <c r="Z32" s="10">
        <v>81.790000000000006</v>
      </c>
      <c r="AA32" s="10">
        <v>82</v>
      </c>
      <c r="AB32" s="95">
        <v>4463300</v>
      </c>
      <c r="AC32" s="10">
        <v>81.459999999999994</v>
      </c>
      <c r="AD32" s="2">
        <f t="shared" si="0"/>
        <v>2.0499999999999972</v>
      </c>
      <c r="AE32" s="138">
        <f t="shared" si="1"/>
        <v>-2.1853986551393034E-2</v>
      </c>
    </row>
    <row r="33" spans="1:31" x14ac:dyDescent="0.25">
      <c r="W33" s="133">
        <v>42502</v>
      </c>
      <c r="X33" s="10">
        <v>84.85</v>
      </c>
      <c r="Y33" s="10">
        <v>85.29</v>
      </c>
      <c r="Z33" s="10">
        <v>83.68</v>
      </c>
      <c r="AA33" s="10">
        <v>83.84</v>
      </c>
      <c r="AB33" s="95">
        <v>4178300</v>
      </c>
      <c r="AC33" s="10">
        <v>83.28</v>
      </c>
      <c r="AD33" s="2">
        <f t="shared" si="0"/>
        <v>1.6099999999999994</v>
      </c>
      <c r="AE33" s="138">
        <f t="shared" si="1"/>
        <v>-7.7445490289527186E-3</v>
      </c>
    </row>
    <row r="34" spans="1:31" x14ac:dyDescent="0.25">
      <c r="L34" t="s">
        <v>261</v>
      </c>
      <c r="M34" s="2">
        <f>M49+K49-F49</f>
        <v>128.08999999999833</v>
      </c>
      <c r="W34" s="133">
        <v>42501</v>
      </c>
      <c r="X34" s="10">
        <v>86.1</v>
      </c>
      <c r="Y34" s="10">
        <v>86.4</v>
      </c>
      <c r="Z34" s="10">
        <v>84.48</v>
      </c>
      <c r="AA34" s="10">
        <v>84.49</v>
      </c>
      <c r="AB34" s="95">
        <v>4343600</v>
      </c>
      <c r="AC34" s="10">
        <v>83.93</v>
      </c>
      <c r="AD34" s="2">
        <f t="shared" si="0"/>
        <v>1.9200000000000017</v>
      </c>
      <c r="AE34" s="138">
        <f t="shared" si="1"/>
        <v>-1.8706886472582673E-2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42500</v>
      </c>
      <c r="X35" s="10">
        <v>85.28</v>
      </c>
      <c r="Y35" s="10">
        <v>86.74</v>
      </c>
      <c r="Z35" s="10">
        <v>84.86</v>
      </c>
      <c r="AA35" s="10">
        <v>86.1</v>
      </c>
      <c r="AB35" s="95">
        <v>3341200</v>
      </c>
      <c r="AC35" s="10">
        <v>85.53</v>
      </c>
      <c r="AD35" s="2">
        <f t="shared" si="0"/>
        <v>1.8799999999999955</v>
      </c>
      <c r="AE35" s="138">
        <f t="shared" si="1"/>
        <v>1.7366480314024102E-2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42499</v>
      </c>
      <c r="X36" s="10">
        <v>85.66</v>
      </c>
      <c r="Y36" s="10">
        <v>85.66</v>
      </c>
      <c r="Z36" s="10">
        <v>84.14</v>
      </c>
      <c r="AA36" s="10">
        <v>84.63</v>
      </c>
      <c r="AB36" s="95">
        <v>4154700</v>
      </c>
      <c r="AC36" s="10">
        <v>84.07</v>
      </c>
      <c r="AD36" s="2">
        <f t="shared" si="0"/>
        <v>1.519999999999996</v>
      </c>
      <c r="AE36" s="138">
        <f t="shared" si="1"/>
        <v>-1.2799436355096283E-2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42496</v>
      </c>
      <c r="X37" s="10">
        <v>84.56</v>
      </c>
      <c r="Y37" s="10">
        <v>86.27</v>
      </c>
      <c r="Z37" s="10">
        <v>84.5</v>
      </c>
      <c r="AA37" s="10">
        <v>85.73</v>
      </c>
      <c r="AB37" s="95">
        <v>4009800</v>
      </c>
      <c r="AC37" s="10">
        <v>85.16</v>
      </c>
      <c r="AD37" s="2">
        <f t="shared" si="0"/>
        <v>1.769999999999996</v>
      </c>
      <c r="AE37" s="138">
        <f t="shared" si="1"/>
        <v>6.3814701016307041E-3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42495</v>
      </c>
      <c r="X38" s="10">
        <v>86.13</v>
      </c>
      <c r="Y38" s="10">
        <v>86.56</v>
      </c>
      <c r="Z38" s="10">
        <v>85.09</v>
      </c>
      <c r="AA38" s="10">
        <v>85.19</v>
      </c>
      <c r="AB38" s="95">
        <v>4425800</v>
      </c>
      <c r="AC38" s="10">
        <v>84.62</v>
      </c>
      <c r="AD38" s="2">
        <f t="shared" si="0"/>
        <v>1.4699999999999989</v>
      </c>
      <c r="AE38" s="138">
        <f t="shared" si="1"/>
        <v>-5.2897613729868675E-3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42494</v>
      </c>
      <c r="X39" s="10">
        <v>85.93</v>
      </c>
      <c r="Y39" s="10">
        <v>87.02</v>
      </c>
      <c r="Z39" s="10">
        <v>85.33</v>
      </c>
      <c r="AA39" s="10">
        <v>85.64</v>
      </c>
      <c r="AB39" s="95">
        <v>3532900</v>
      </c>
      <c r="AC39" s="10">
        <v>85.07</v>
      </c>
      <c r="AD39" s="2">
        <f t="shared" si="0"/>
        <v>1.6899999999999977</v>
      </c>
      <c r="AE39" s="138">
        <f t="shared" si="1"/>
        <v>-1.2994546931198614E-2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42493</v>
      </c>
      <c r="X40" s="10">
        <v>87.17</v>
      </c>
      <c r="Y40" s="10">
        <v>87.34</v>
      </c>
      <c r="Z40" s="10">
        <v>85.68</v>
      </c>
      <c r="AA40" s="10">
        <v>86.77</v>
      </c>
      <c r="AB40" s="95">
        <v>4164300</v>
      </c>
      <c r="AC40" s="10">
        <v>86.19</v>
      </c>
      <c r="AD40" s="2">
        <f t="shared" si="0"/>
        <v>1.6599999999999966</v>
      </c>
      <c r="AE40" s="138">
        <f t="shared" si="1"/>
        <v>-1.5421521590130327E-2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42492</v>
      </c>
      <c r="X41" s="10">
        <v>87.99</v>
      </c>
      <c r="Y41" s="10">
        <v>88.5</v>
      </c>
      <c r="Z41" s="10">
        <v>86.65</v>
      </c>
      <c r="AA41" s="10">
        <v>88.12</v>
      </c>
      <c r="AB41" s="95">
        <v>3492700</v>
      </c>
      <c r="AC41" s="10">
        <v>87.54</v>
      </c>
      <c r="AD41" s="2">
        <f t="shared" si="0"/>
        <v>1.8499999999999943</v>
      </c>
      <c r="AE41" s="138">
        <f t="shared" si="1"/>
        <v>1.0271206001154054E-2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42489</v>
      </c>
      <c r="X42" s="10">
        <v>87.86</v>
      </c>
      <c r="Y42" s="10">
        <v>89.23</v>
      </c>
      <c r="Z42" s="10">
        <v>86.73</v>
      </c>
      <c r="AA42" s="10">
        <v>87.23</v>
      </c>
      <c r="AB42" s="95">
        <v>5221100</v>
      </c>
      <c r="AC42" s="10">
        <v>86.65</v>
      </c>
      <c r="AD42" s="2">
        <f t="shared" si="0"/>
        <v>2.5</v>
      </c>
      <c r="AE42" s="138">
        <f t="shared" si="1"/>
        <v>-1.4444949954504072E-2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87</v>
      </c>
      <c r="W43" s="133">
        <v>42488</v>
      </c>
      <c r="X43" s="10">
        <v>88.56</v>
      </c>
      <c r="Y43" s="10">
        <v>89.76</v>
      </c>
      <c r="Z43" s="10">
        <v>88.27</v>
      </c>
      <c r="AA43" s="10">
        <v>88.51</v>
      </c>
      <c r="AB43" s="95">
        <v>3863100</v>
      </c>
      <c r="AC43" s="10">
        <v>87.92</v>
      </c>
      <c r="AD43" s="2">
        <f t="shared" si="0"/>
        <v>1.4900000000000091</v>
      </c>
      <c r="AE43" s="138">
        <f t="shared" si="1"/>
        <v>-7.4508918491758003E-3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83.88</v>
      </c>
      <c r="W44" s="133">
        <v>42487</v>
      </c>
      <c r="X44" s="10">
        <v>88.79</v>
      </c>
      <c r="Y44" s="10">
        <v>89.8</v>
      </c>
      <c r="Z44" s="10">
        <v>88.67</v>
      </c>
      <c r="AA44" s="10">
        <v>89.17</v>
      </c>
      <c r="AB44" s="95">
        <v>3851800</v>
      </c>
      <c r="AC44" s="10">
        <v>88.58</v>
      </c>
      <c r="AD44" s="2">
        <f t="shared" si="0"/>
        <v>1.1299999999999955</v>
      </c>
      <c r="AE44" s="138">
        <f t="shared" si="1"/>
        <v>4.6501077463989571E-3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380</v>
      </c>
      <c r="W45" s="133">
        <v>42486</v>
      </c>
      <c r="X45" s="10">
        <v>87.26</v>
      </c>
      <c r="Y45" s="10">
        <v>88.84</v>
      </c>
      <c r="Z45" s="10">
        <v>87.11</v>
      </c>
      <c r="AA45" s="10">
        <v>88.76</v>
      </c>
      <c r="AB45" s="95">
        <v>4831700</v>
      </c>
      <c r="AC45" s="10">
        <v>88.17</v>
      </c>
      <c r="AD45" s="2">
        <f t="shared" si="0"/>
        <v>1.730000000000004</v>
      </c>
      <c r="AE45" s="138">
        <f t="shared" si="1"/>
        <v>1.3098931402964586E-2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7" t="s">
        <v>78</v>
      </c>
      <c r="P46" s="477"/>
      <c r="Q46" s="34"/>
      <c r="R46"/>
      <c r="T46" s="87" t="s">
        <v>101</v>
      </c>
      <c r="U46" s="130" t="s">
        <v>381</v>
      </c>
      <c r="W46" s="133">
        <v>42485</v>
      </c>
      <c r="X46" s="10">
        <v>89.09</v>
      </c>
      <c r="Y46" s="10">
        <v>89.3</v>
      </c>
      <c r="Z46" s="10">
        <v>86.89</v>
      </c>
      <c r="AA46" s="10">
        <v>87.61</v>
      </c>
      <c r="AB46" s="95">
        <v>4631700</v>
      </c>
      <c r="AC46" s="10">
        <v>87.03</v>
      </c>
      <c r="AD46" s="2">
        <f t="shared" si="0"/>
        <v>2.4099999999999966</v>
      </c>
      <c r="AE46" s="138">
        <f t="shared" si="1"/>
        <v>-2.2574123989218431E-2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93.775000000000006</v>
      </c>
      <c r="Q47" s="34"/>
      <c r="R47"/>
      <c r="T47" s="87" t="s">
        <v>102</v>
      </c>
      <c r="U47" s="130">
        <v>89.85</v>
      </c>
      <c r="W47" s="133">
        <v>42482</v>
      </c>
      <c r="X47" s="10">
        <v>88</v>
      </c>
      <c r="Y47" s="10">
        <v>89.91</v>
      </c>
      <c r="Z47" s="10">
        <v>87.81</v>
      </c>
      <c r="AA47" s="10">
        <v>89.63</v>
      </c>
      <c r="AB47" s="95">
        <v>7055800</v>
      </c>
      <c r="AC47" s="10">
        <v>89.04</v>
      </c>
      <c r="AD47" s="2">
        <f t="shared" si="0"/>
        <v>2.0999999999999943</v>
      </c>
      <c r="AE47" s="138">
        <f t="shared" si="1"/>
        <v>2.6516024902006219E-2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92.922500000000014</v>
      </c>
      <c r="Q48" s="34"/>
      <c r="R48"/>
      <c r="T48" s="87" t="s">
        <v>103</v>
      </c>
      <c r="U48" s="130">
        <v>1.2701499999999999</v>
      </c>
      <c r="W48" s="133">
        <v>42481</v>
      </c>
      <c r="X48" s="10">
        <v>86.6</v>
      </c>
      <c r="Y48" s="10">
        <v>88.65</v>
      </c>
      <c r="Z48" s="10">
        <v>85.2</v>
      </c>
      <c r="AA48" s="10">
        <v>87.32</v>
      </c>
      <c r="AB48" s="95">
        <v>9851900</v>
      </c>
      <c r="AC48" s="10">
        <v>86.74</v>
      </c>
      <c r="AD48" s="2">
        <f t="shared" si="0"/>
        <v>3.4500000000000028</v>
      </c>
      <c r="AE48" s="138">
        <f t="shared" si="1"/>
        <v>4.142153920038405E-2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92.070000000000007</v>
      </c>
      <c r="Q49" s="34"/>
      <c r="R49"/>
      <c r="T49" s="87" t="s">
        <v>123</v>
      </c>
      <c r="U49" s="94" t="s">
        <v>227</v>
      </c>
      <c r="W49" s="133">
        <v>42480</v>
      </c>
      <c r="X49" s="10">
        <v>82.73</v>
      </c>
      <c r="Y49" s="10">
        <v>84.61</v>
      </c>
      <c r="Z49" s="10">
        <v>82.2</v>
      </c>
      <c r="AA49" s="10">
        <v>83.85</v>
      </c>
      <c r="AB49" s="95">
        <v>6302600</v>
      </c>
      <c r="AC49" s="10">
        <v>83.29</v>
      </c>
      <c r="AD49" s="2">
        <f t="shared" si="0"/>
        <v>2.4099999999999966</v>
      </c>
      <c r="AE49" s="138">
        <f t="shared" si="1"/>
        <v>1.9586240665932397E-2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91.217500000000001</v>
      </c>
      <c r="Q50" s="83"/>
      <c r="R50"/>
      <c r="T50" s="87"/>
      <c r="U50" s="130"/>
      <c r="W50" s="133">
        <v>42479</v>
      </c>
      <c r="X50" s="10">
        <v>81.98</v>
      </c>
      <c r="Y50" s="10">
        <v>83.02</v>
      </c>
      <c r="Z50" s="10">
        <v>81.34</v>
      </c>
      <c r="AA50" s="10">
        <v>82.24</v>
      </c>
      <c r="AB50" s="95">
        <v>6959400</v>
      </c>
      <c r="AC50" s="10">
        <v>81.69</v>
      </c>
      <c r="AD50" s="2">
        <f t="shared" si="0"/>
        <v>1.6799999999999926</v>
      </c>
      <c r="AE50" s="138">
        <f t="shared" si="1"/>
        <v>1.6803584764749635E-2</v>
      </c>
    </row>
    <row r="51" spans="1:31" x14ac:dyDescent="0.25">
      <c r="O51" s="83">
        <v>1.06</v>
      </c>
      <c r="P51" s="83">
        <f t="shared" si="3"/>
        <v>90.365000000000009</v>
      </c>
      <c r="Q51" s="83"/>
      <c r="R51"/>
      <c r="T51" s="87" t="s">
        <v>105</v>
      </c>
      <c r="U51" s="130" t="s">
        <v>382</v>
      </c>
      <c r="W51" s="133">
        <v>42478</v>
      </c>
      <c r="X51" s="10">
        <v>79.98</v>
      </c>
      <c r="Y51" s="10">
        <v>82.04</v>
      </c>
      <c r="Z51" s="10">
        <v>78.62</v>
      </c>
      <c r="AA51" s="10">
        <v>80.88</v>
      </c>
      <c r="AB51" s="95">
        <v>7348100</v>
      </c>
      <c r="AC51" s="10">
        <v>80.34</v>
      </c>
      <c r="AD51" s="2">
        <f t="shared" si="0"/>
        <v>3.4200000000000017</v>
      </c>
      <c r="AE51" s="138">
        <f t="shared" si="1"/>
        <v>-4.0907400520638904E-3</v>
      </c>
    </row>
    <row r="52" spans="1:31" x14ac:dyDescent="0.25">
      <c r="O52" s="83">
        <v>1.05</v>
      </c>
      <c r="P52" s="83">
        <f t="shared" si="3"/>
        <v>89.512500000000003</v>
      </c>
      <c r="Q52" s="83"/>
      <c r="R52"/>
      <c r="T52" s="87" t="s">
        <v>106</v>
      </c>
      <c r="U52" s="130" t="s">
        <v>265</v>
      </c>
      <c r="W52" s="133">
        <v>42475</v>
      </c>
      <c r="X52" s="10">
        <v>82.19</v>
      </c>
      <c r="Y52" s="10">
        <v>82.42</v>
      </c>
      <c r="Z52" s="10">
        <v>81.02</v>
      </c>
      <c r="AA52" s="10">
        <v>81.209999999999994</v>
      </c>
      <c r="AB52" s="95">
        <v>3804000</v>
      </c>
      <c r="AC52" s="10">
        <v>80.67</v>
      </c>
      <c r="AD52" s="2">
        <f t="shared" si="0"/>
        <v>1.4000000000000057</v>
      </c>
      <c r="AE52" s="138">
        <f t="shared" si="1"/>
        <v>-1.3452366393542747E-2</v>
      </c>
    </row>
    <row r="53" spans="1:31" x14ac:dyDescent="0.25">
      <c r="O53" s="83">
        <v>1.04</v>
      </c>
      <c r="P53" s="83">
        <f t="shared" si="3"/>
        <v>88.66</v>
      </c>
      <c r="Q53" s="83"/>
      <c r="R53"/>
      <c r="T53" s="87" t="s">
        <v>107</v>
      </c>
      <c r="U53" s="131">
        <v>2196750</v>
      </c>
      <c r="W53" s="133">
        <v>42474</v>
      </c>
      <c r="X53" s="10">
        <v>82.18</v>
      </c>
      <c r="Y53" s="10">
        <v>83.03</v>
      </c>
      <c r="Z53" s="10">
        <v>81.290000000000006</v>
      </c>
      <c r="AA53" s="10">
        <v>82.32</v>
      </c>
      <c r="AB53" s="95">
        <v>5102400</v>
      </c>
      <c r="AC53" s="10">
        <v>81.77</v>
      </c>
      <c r="AD53" s="2">
        <f t="shared" si="0"/>
        <v>1.7399999999999949</v>
      </c>
      <c r="AE53" s="138">
        <f t="shared" si="1"/>
        <v>7.2677999507266833E-3</v>
      </c>
    </row>
    <row r="54" spans="1:31" x14ac:dyDescent="0.25">
      <c r="O54" s="83">
        <v>1.03</v>
      </c>
      <c r="P54" s="83">
        <f t="shared" si="3"/>
        <v>87.807500000000005</v>
      </c>
      <c r="Q54" s="83"/>
      <c r="R54"/>
      <c r="T54" s="87" t="s">
        <v>110</v>
      </c>
      <c r="U54" s="131">
        <v>1811830</v>
      </c>
      <c r="W54" s="133">
        <v>42473</v>
      </c>
      <c r="X54" s="10">
        <v>80.67</v>
      </c>
      <c r="Y54" s="10">
        <v>82.15</v>
      </c>
      <c r="Z54" s="10">
        <v>80.17</v>
      </c>
      <c r="AA54" s="10">
        <v>81.72</v>
      </c>
      <c r="AB54" s="95">
        <v>4502000</v>
      </c>
      <c r="AC54" s="10">
        <v>81.180000000000007</v>
      </c>
      <c r="AD54" s="2">
        <f t="shared" si="0"/>
        <v>1.980000000000004</v>
      </c>
      <c r="AE54" s="138">
        <f t="shared" si="1"/>
        <v>2.6166097838452806E-2</v>
      </c>
    </row>
    <row r="55" spans="1:31" x14ac:dyDescent="0.25">
      <c r="O55" s="83">
        <v>1.02</v>
      </c>
      <c r="P55" s="83">
        <f t="shared" si="3"/>
        <v>86.954999999999998</v>
      </c>
      <c r="Q55" s="83"/>
      <c r="R55"/>
      <c r="T55" s="87" t="s">
        <v>108</v>
      </c>
      <c r="U55" s="130" t="s">
        <v>383</v>
      </c>
      <c r="W55" s="133">
        <v>42472</v>
      </c>
      <c r="X55" s="10">
        <v>78.33</v>
      </c>
      <c r="Y55" s="10">
        <v>80.260000000000005</v>
      </c>
      <c r="Z55" s="10">
        <v>78.19</v>
      </c>
      <c r="AA55" s="10">
        <v>79.64</v>
      </c>
      <c r="AB55" s="95">
        <v>4628400</v>
      </c>
      <c r="AC55" s="10">
        <v>79.11</v>
      </c>
      <c r="AD55" s="2">
        <f t="shared" si="0"/>
        <v>2.0700000000000074</v>
      </c>
      <c r="AE55" s="138">
        <f t="shared" si="1"/>
        <v>1.2025073557630828E-2</v>
      </c>
    </row>
    <row r="56" spans="1:31" x14ac:dyDescent="0.25">
      <c r="O56" s="83">
        <v>1.01</v>
      </c>
      <c r="P56" s="83">
        <f t="shared" si="3"/>
        <v>86.102500000000006</v>
      </c>
      <c r="Q56" s="83"/>
      <c r="R56"/>
      <c r="T56" s="87" t="s">
        <v>111</v>
      </c>
      <c r="U56" s="130">
        <v>15.32</v>
      </c>
      <c r="W56" s="133">
        <v>42471</v>
      </c>
      <c r="X56" s="10">
        <v>79.14</v>
      </c>
      <c r="Y56" s="10">
        <v>80.510000000000005</v>
      </c>
      <c r="Z56" s="10">
        <v>78.58</v>
      </c>
      <c r="AA56" s="10">
        <v>78.69</v>
      </c>
      <c r="AB56" s="95">
        <v>4109600</v>
      </c>
      <c r="AC56" s="10">
        <v>78.17</v>
      </c>
      <c r="AD56" s="2">
        <f t="shared" si="0"/>
        <v>1.9300000000000068</v>
      </c>
      <c r="AE56" s="138">
        <f t="shared" si="1"/>
        <v>-5.9766022380467465E-3</v>
      </c>
    </row>
    <row r="57" spans="1:31" x14ac:dyDescent="0.25">
      <c r="O57" s="83">
        <v>1</v>
      </c>
      <c r="P57" s="83">
        <f t="shared" si="3"/>
        <v>85.25</v>
      </c>
      <c r="Q57" s="83"/>
      <c r="R57"/>
      <c r="T57" s="87" t="s">
        <v>112</v>
      </c>
      <c r="U57" s="130">
        <v>5.39</v>
      </c>
      <c r="W57" s="133">
        <v>42468</v>
      </c>
      <c r="X57" s="10">
        <v>78.66</v>
      </c>
      <c r="Y57" s="10">
        <v>80.58</v>
      </c>
      <c r="Z57" s="10">
        <v>78.319999999999993</v>
      </c>
      <c r="AA57" s="10">
        <v>79.17</v>
      </c>
      <c r="AB57" s="95">
        <v>4211200</v>
      </c>
      <c r="AC57" s="10">
        <v>78.64</v>
      </c>
      <c r="AD57" s="2">
        <f t="shared" si="0"/>
        <v>2.2600000000000051</v>
      </c>
      <c r="AE57" s="138">
        <f t="shared" si="1"/>
        <v>1.4971605575632374E-2</v>
      </c>
    </row>
    <row r="58" spans="1:31" x14ac:dyDescent="0.25">
      <c r="O58" s="83">
        <v>0.99</v>
      </c>
      <c r="P58" s="83">
        <f t="shared" si="3"/>
        <v>84.397499999999994</v>
      </c>
      <c r="Q58" s="83"/>
      <c r="R58"/>
      <c r="T58" s="87" t="s">
        <v>109</v>
      </c>
      <c r="U58" s="130" t="s">
        <v>384</v>
      </c>
      <c r="W58" s="133">
        <v>42467</v>
      </c>
      <c r="X58" s="10">
        <v>77.959999999999994</v>
      </c>
      <c r="Y58" s="10">
        <v>78.67</v>
      </c>
      <c r="Z58" s="10">
        <v>77.42</v>
      </c>
      <c r="AA58" s="10">
        <v>78</v>
      </c>
      <c r="AB58" s="95">
        <v>4246100</v>
      </c>
      <c r="AC58" s="10">
        <v>77.48</v>
      </c>
      <c r="AD58" s="2">
        <f t="shared" si="0"/>
        <v>1.25</v>
      </c>
      <c r="AE58" s="138">
        <f t="shared" si="1"/>
        <v>-4.4969805987408185E-3</v>
      </c>
    </row>
    <row r="59" spans="1:31" x14ac:dyDescent="0.25">
      <c r="O59" s="83">
        <v>0.98</v>
      </c>
      <c r="P59" s="83">
        <f t="shared" si="3"/>
        <v>83.545000000000002</v>
      </c>
      <c r="Q59" s="83"/>
      <c r="R59"/>
      <c r="W59" s="133">
        <v>42466</v>
      </c>
      <c r="X59" s="10">
        <v>78.349999999999994</v>
      </c>
      <c r="Y59" s="10">
        <v>78.53</v>
      </c>
      <c r="Z59" s="10">
        <v>77.37</v>
      </c>
      <c r="AA59" s="10">
        <v>78.349999999999994</v>
      </c>
      <c r="AB59" s="95">
        <v>4374000</v>
      </c>
      <c r="AC59" s="10">
        <v>77.83</v>
      </c>
      <c r="AD59" s="2">
        <f t="shared" si="0"/>
        <v>1.1599999999999966</v>
      </c>
      <c r="AE59" s="138">
        <f t="shared" si="1"/>
        <v>-3.4571062740076375E-3</v>
      </c>
    </row>
    <row r="60" spans="1:31" x14ac:dyDescent="0.25">
      <c r="O60" s="83">
        <v>0.97</v>
      </c>
      <c r="P60" s="83">
        <f t="shared" si="3"/>
        <v>82.692499999999995</v>
      </c>
      <c r="Q60" s="83"/>
      <c r="R60"/>
      <c r="W60" s="133">
        <v>42465</v>
      </c>
      <c r="X60" s="10">
        <v>77.55</v>
      </c>
      <c r="Y60" s="10">
        <v>78.98</v>
      </c>
      <c r="Z60" s="10">
        <v>77.290000000000006</v>
      </c>
      <c r="AA60" s="10">
        <v>78.62</v>
      </c>
      <c r="AB60" s="95">
        <v>3614300</v>
      </c>
      <c r="AC60" s="10">
        <v>78.099999999999994</v>
      </c>
      <c r="AD60" s="2">
        <f t="shared" si="0"/>
        <v>1.6899999999999977</v>
      </c>
      <c r="AE60" s="138">
        <f t="shared" si="1"/>
        <v>3.5980467746081768E-3</v>
      </c>
    </row>
    <row r="61" spans="1:31" x14ac:dyDescent="0.25">
      <c r="O61" s="83">
        <v>0.96</v>
      </c>
      <c r="P61" s="83">
        <f t="shared" si="3"/>
        <v>81.84</v>
      </c>
      <c r="Q61" s="83"/>
      <c r="R61"/>
      <c r="W61" s="133">
        <v>42464</v>
      </c>
      <c r="X61" s="10">
        <v>78.72</v>
      </c>
      <c r="Y61" s="10">
        <v>80.02</v>
      </c>
      <c r="Z61" s="10">
        <v>78.17</v>
      </c>
      <c r="AA61" s="10">
        <v>78.34</v>
      </c>
      <c r="AB61" s="95">
        <v>3464800</v>
      </c>
      <c r="AC61" s="10">
        <v>77.819999999999993</v>
      </c>
      <c r="AD61" s="2">
        <f t="shared" si="0"/>
        <v>1.8499999999999943</v>
      </c>
      <c r="AE61" s="138">
        <f t="shared" si="1"/>
        <v>-7.3979591836735858E-3</v>
      </c>
    </row>
    <row r="62" spans="1:31" x14ac:dyDescent="0.25">
      <c r="O62" s="83">
        <v>0.95</v>
      </c>
      <c r="P62" s="83">
        <f t="shared" si="3"/>
        <v>80.987499999999997</v>
      </c>
      <c r="Q62" s="83"/>
      <c r="R62"/>
      <c r="W62" s="133">
        <v>42461</v>
      </c>
      <c r="X62" s="10">
        <v>78.819999999999993</v>
      </c>
      <c r="Y62" s="10">
        <v>79.42</v>
      </c>
      <c r="Z62" s="10">
        <v>78.03</v>
      </c>
      <c r="AA62" s="10">
        <v>78.92</v>
      </c>
      <c r="AB62" s="95">
        <v>4232900</v>
      </c>
      <c r="AC62" s="10">
        <v>78.400000000000006</v>
      </c>
      <c r="AD62" s="2">
        <f t="shared" si="0"/>
        <v>1.3900000000000006</v>
      </c>
      <c r="AE62" s="138">
        <f t="shared" si="1"/>
        <v>-7.8461149076182179E-3</v>
      </c>
    </row>
    <row r="63" spans="1:31" x14ac:dyDescent="0.25">
      <c r="O63" s="83">
        <v>0.94</v>
      </c>
      <c r="P63" s="83">
        <f t="shared" si="3"/>
        <v>80.134999999999991</v>
      </c>
      <c r="Q63" s="83"/>
      <c r="R63"/>
      <c r="T63" s="86"/>
      <c r="W63" s="133">
        <v>42460</v>
      </c>
      <c r="X63" s="10">
        <v>80.290000000000006</v>
      </c>
      <c r="Y63" s="10">
        <v>80.709999999999994</v>
      </c>
      <c r="Z63" s="10">
        <v>78.540000000000006</v>
      </c>
      <c r="AA63" s="10">
        <v>79.55</v>
      </c>
      <c r="AB63" s="95">
        <v>5116800</v>
      </c>
      <c r="AC63" s="10">
        <v>79.02</v>
      </c>
      <c r="AD63" s="2">
        <f t="shared" si="0"/>
        <v>2.1699999999999875</v>
      </c>
      <c r="AE63" s="138">
        <f t="shared" si="1"/>
        <v>-1.2620267399725216E-2</v>
      </c>
    </row>
    <row r="64" spans="1:31" x14ac:dyDescent="0.25">
      <c r="O64" s="83">
        <v>0.93</v>
      </c>
      <c r="P64" s="83">
        <f t="shared" si="3"/>
        <v>79.282499999999999</v>
      </c>
      <c r="Q64" s="83"/>
      <c r="R64"/>
      <c r="S64" s="86"/>
      <c r="T64"/>
      <c r="W64" s="133">
        <v>42459</v>
      </c>
      <c r="X64" s="10">
        <v>80.400000000000006</v>
      </c>
      <c r="Y64" s="10">
        <v>81.45</v>
      </c>
      <c r="Z64" s="10">
        <v>80.17</v>
      </c>
      <c r="AA64" s="10">
        <v>80.56</v>
      </c>
      <c r="AB64" s="95">
        <v>3145900</v>
      </c>
      <c r="AC64" s="10">
        <v>80.03</v>
      </c>
      <c r="AD64" s="2">
        <f t="shared" si="0"/>
        <v>1.2800000000000011</v>
      </c>
      <c r="AE64" s="138">
        <f t="shared" si="1"/>
        <v>9.587485807998064E-3</v>
      </c>
    </row>
    <row r="65" spans="15:31" x14ac:dyDescent="0.25">
      <c r="O65" s="83">
        <v>0.92</v>
      </c>
      <c r="P65" s="83">
        <f t="shared" si="3"/>
        <v>78.430000000000007</v>
      </c>
      <c r="Q65" s="83"/>
      <c r="R65"/>
      <c r="S65" s="86"/>
      <c r="T65"/>
      <c r="W65" s="133">
        <v>42458</v>
      </c>
      <c r="X65" s="10">
        <v>78.41</v>
      </c>
      <c r="Y65" s="10">
        <v>79.989999999999995</v>
      </c>
      <c r="Z65" s="10">
        <v>77.8</v>
      </c>
      <c r="AA65" s="10">
        <v>79.8</v>
      </c>
      <c r="AB65" s="95">
        <v>4381200</v>
      </c>
      <c r="AC65" s="10">
        <v>79.27</v>
      </c>
      <c r="AD65" s="2">
        <f t="shared" si="0"/>
        <v>2.1899999999999977</v>
      </c>
      <c r="AE65" s="138">
        <f t="shared" si="1"/>
        <v>1.2517562907139901E-2</v>
      </c>
    </row>
    <row r="66" spans="15:31" x14ac:dyDescent="0.25">
      <c r="O66" s="83">
        <v>0.91</v>
      </c>
      <c r="P66" s="83">
        <f t="shared" si="3"/>
        <v>77.577500000000001</v>
      </c>
      <c r="Q66" s="83"/>
      <c r="R66"/>
      <c r="S66" s="86"/>
      <c r="T66"/>
      <c r="W66" s="133">
        <v>42457</v>
      </c>
      <c r="X66" s="10">
        <v>80.75</v>
      </c>
      <c r="Y66" s="10">
        <v>80.92</v>
      </c>
      <c r="Z66" s="10">
        <v>78.47</v>
      </c>
      <c r="AA66" s="10">
        <v>78.81</v>
      </c>
      <c r="AB66" s="95">
        <v>6327000</v>
      </c>
      <c r="AC66" s="10">
        <v>78.290000000000006</v>
      </c>
      <c r="AD66" s="2">
        <f t="shared" si="0"/>
        <v>2.4500000000000028</v>
      </c>
      <c r="AE66" s="138">
        <f t="shared" si="1"/>
        <v>-2.6001492908683588E-2</v>
      </c>
    </row>
    <row r="67" spans="15:31" x14ac:dyDescent="0.25">
      <c r="O67" s="83">
        <v>0.9</v>
      </c>
      <c r="P67" s="83">
        <f t="shared" si="3"/>
        <v>76.725000000000009</v>
      </c>
      <c r="Q67" s="83"/>
      <c r="R67"/>
      <c r="S67" s="86"/>
      <c r="T67"/>
      <c r="W67" s="133">
        <v>42453</v>
      </c>
      <c r="X67" s="10">
        <v>80.78</v>
      </c>
      <c r="Y67" s="10">
        <v>81.27</v>
      </c>
      <c r="Z67" s="10">
        <v>80.040000000000006</v>
      </c>
      <c r="AA67" s="10">
        <v>80.92</v>
      </c>
      <c r="AB67" s="95">
        <v>4212500</v>
      </c>
      <c r="AC67" s="10">
        <v>80.38</v>
      </c>
      <c r="AD67" s="2">
        <f>Y67-Z67</f>
        <v>1.2299999999999898</v>
      </c>
      <c r="AE67" s="138">
        <f>AC67/AC68-1</f>
        <v>-7.4092368486047278E-3</v>
      </c>
    </row>
    <row r="68" spans="15:31" x14ac:dyDescent="0.25">
      <c r="W68" s="133">
        <v>42452</v>
      </c>
      <c r="X68" s="10">
        <v>82.13</v>
      </c>
      <c r="Y68" s="10">
        <v>82.35</v>
      </c>
      <c r="Z68" s="10">
        <v>81.39</v>
      </c>
      <c r="AA68" s="10">
        <v>81.52</v>
      </c>
      <c r="AB68" s="95">
        <v>4268400</v>
      </c>
      <c r="AC68" s="10">
        <v>80.98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4.570312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42545</v>
      </c>
      <c r="X2" s="391">
        <v>203.63</v>
      </c>
      <c r="Y2" s="40">
        <v>210.85</v>
      </c>
      <c r="Z2" s="40">
        <v>202.72</v>
      </c>
      <c r="AA2" s="391">
        <v>203.24</v>
      </c>
      <c r="AB2" s="95">
        <v>320477000</v>
      </c>
      <c r="AC2" s="258">
        <v>203.24</v>
      </c>
      <c r="AD2" s="2">
        <f>Y2-Z2</f>
        <v>8.1299999999999955</v>
      </c>
      <c r="AE2" s="138">
        <f>AC2/AC3-1</f>
        <v>-3.5909112470945415E-2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203.13</v>
      </c>
      <c r="T3" s="121"/>
      <c r="W3" s="94">
        <v>42544</v>
      </c>
      <c r="X3" s="391">
        <v>209.81</v>
      </c>
      <c r="Y3" s="40">
        <v>210.87</v>
      </c>
      <c r="Z3" s="40">
        <v>209.27</v>
      </c>
      <c r="AA3" s="391">
        <v>210.81</v>
      </c>
      <c r="AB3" s="95">
        <v>102731400</v>
      </c>
      <c r="AC3" s="258">
        <v>210.81</v>
      </c>
      <c r="AD3" s="2">
        <f>Y3-Z3</f>
        <v>1.5999999999999943</v>
      </c>
      <c r="AE3" s="138">
        <f>AC3/AC4-1</f>
        <v>1.302258529553102E-2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203.13</v>
      </c>
      <c r="T4" s="121"/>
      <c r="W4" s="94">
        <v>42543</v>
      </c>
      <c r="X4" s="391">
        <v>208.65</v>
      </c>
      <c r="Y4" s="40">
        <v>209.5</v>
      </c>
      <c r="Z4" s="40">
        <v>207.93</v>
      </c>
      <c r="AA4" s="391">
        <v>208.1</v>
      </c>
      <c r="AB4" s="95">
        <v>95560500</v>
      </c>
      <c r="AC4" s="258">
        <v>208.1</v>
      </c>
      <c r="AD4" s="2">
        <f t="shared" ref="AD4:AD67" si="0">Y4-Z4</f>
        <v>1.5699999999999932</v>
      </c>
      <c r="AE4" s="138">
        <f t="shared" ref="AE4:AE67" si="1">AC4/AC5-1</f>
        <v>-1.6311648436000414E-3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42542</v>
      </c>
      <c r="X5" s="391">
        <v>208.3</v>
      </c>
      <c r="Y5" s="40">
        <v>208.92</v>
      </c>
      <c r="Z5" s="40">
        <v>207.78</v>
      </c>
      <c r="AA5" s="391">
        <v>208.44</v>
      </c>
      <c r="AB5" s="95">
        <v>72461700</v>
      </c>
      <c r="AC5" s="258">
        <v>208.44</v>
      </c>
      <c r="AD5" s="2">
        <f t="shared" si="0"/>
        <v>1.1399999999999864</v>
      </c>
      <c r="AE5" s="138">
        <f t="shared" si="1"/>
        <v>2.8385855184027697E-3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42541</v>
      </c>
      <c r="X6" s="391">
        <v>208.82</v>
      </c>
      <c r="Y6" s="40">
        <v>209.61</v>
      </c>
      <c r="Z6" s="40">
        <v>207.75</v>
      </c>
      <c r="AA6" s="391">
        <v>207.85</v>
      </c>
      <c r="AB6" s="95">
        <v>82789600</v>
      </c>
      <c r="AC6" s="258">
        <v>207.85</v>
      </c>
      <c r="AD6" s="2">
        <f t="shared" si="0"/>
        <v>1.8600000000000136</v>
      </c>
      <c r="AE6" s="138">
        <f t="shared" si="1"/>
        <v>6.4400542320355303E-3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7"/>
      <c r="T7" s="85"/>
      <c r="W7" s="94">
        <v>42538</v>
      </c>
      <c r="X7" s="391">
        <v>207.17</v>
      </c>
      <c r="Y7" s="40">
        <v>207.2</v>
      </c>
      <c r="Z7" s="40">
        <v>205.75</v>
      </c>
      <c r="AA7" s="391">
        <v>206.52</v>
      </c>
      <c r="AB7" s="95">
        <v>117055700</v>
      </c>
      <c r="AC7" s="258">
        <v>206.52</v>
      </c>
      <c r="AD7" s="2">
        <f t="shared" si="0"/>
        <v>1.4499999999999886</v>
      </c>
      <c r="AE7" s="138" t="e">
        <f t="shared" si="1"/>
        <v>#DIV/0!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198</v>
      </c>
      <c r="Q8" s="2">
        <f>K18+M18-F18+Q2*Q4</f>
        <v>0</v>
      </c>
      <c r="W8" s="94">
        <v>42538</v>
      </c>
      <c r="X8" s="391" t="s">
        <v>321</v>
      </c>
      <c r="Y8" s="40"/>
      <c r="Z8" s="40"/>
      <c r="AA8" s="391"/>
      <c r="AB8" s="95"/>
      <c r="AC8" s="258"/>
      <c r="AD8" s="2">
        <f t="shared" si="0"/>
        <v>0</v>
      </c>
      <c r="AE8" s="138">
        <f t="shared" si="1"/>
        <v>-1</v>
      </c>
    </row>
    <row r="9" spans="1:40" x14ac:dyDescent="0.25">
      <c r="O9" s="11" t="s">
        <v>262</v>
      </c>
      <c r="P9"/>
      <c r="Q9" s="138">
        <f>IF(Q2=0, 0, Q8/Q6)</f>
        <v>0</v>
      </c>
      <c r="W9" s="94">
        <v>42537</v>
      </c>
      <c r="X9" s="391">
        <v>207.75</v>
      </c>
      <c r="Y9" s="40">
        <v>208.57</v>
      </c>
      <c r="Z9" s="40">
        <v>205.59</v>
      </c>
      <c r="AA9" s="391">
        <v>208.37</v>
      </c>
      <c r="AB9" s="95">
        <v>149533100</v>
      </c>
      <c r="AC9" s="258">
        <v>207.29</v>
      </c>
      <c r="AD9" s="2">
        <f t="shared" si="0"/>
        <v>2.9799999999999898</v>
      </c>
      <c r="AE9" s="138">
        <f t="shared" si="1"/>
        <v>2.9514224888715912E-3</v>
      </c>
      <c r="AK9" s="246"/>
      <c r="AN9" s="246"/>
    </row>
    <row r="10" spans="1:40" ht="12.75" customHeight="1" x14ac:dyDescent="0.25">
      <c r="O10" s="11" t="s">
        <v>261</v>
      </c>
      <c r="Q10" s="2">
        <f>M37</f>
        <v>160.82999999999993</v>
      </c>
      <c r="W10" s="94">
        <v>42536</v>
      </c>
      <c r="X10" s="391">
        <v>208.04</v>
      </c>
      <c r="Y10" s="40">
        <v>209.36</v>
      </c>
      <c r="Z10" s="40">
        <v>207.53</v>
      </c>
      <c r="AA10" s="391">
        <v>207.75</v>
      </c>
      <c r="AB10" s="95">
        <v>109124500</v>
      </c>
      <c r="AC10" s="258">
        <v>206.68</v>
      </c>
      <c r="AD10" s="2">
        <f t="shared" si="0"/>
        <v>1.8300000000000125</v>
      </c>
      <c r="AE10" s="138">
        <f t="shared" si="1"/>
        <v>-1.3529184383456183E-3</v>
      </c>
    </row>
    <row r="11" spans="1:40" x14ac:dyDescent="0.25">
      <c r="O11" s="11" t="s">
        <v>186</v>
      </c>
      <c r="Q11" s="138">
        <v>0</v>
      </c>
      <c r="W11" s="94">
        <v>42535</v>
      </c>
      <c r="X11" s="391">
        <v>208</v>
      </c>
      <c r="Y11" s="40">
        <v>208.74</v>
      </c>
      <c r="Z11" s="40">
        <v>206.92</v>
      </c>
      <c r="AA11" s="391">
        <v>208.04</v>
      </c>
      <c r="AB11" s="95">
        <v>125059300</v>
      </c>
      <c r="AC11" s="258">
        <v>206.96</v>
      </c>
      <c r="AD11" s="2">
        <f t="shared" si="0"/>
        <v>1.8200000000000216</v>
      </c>
      <c r="AE11" s="138">
        <f t="shared" si="1"/>
        <v>-1.9771423060230831E-3</v>
      </c>
      <c r="AK11" s="246"/>
      <c r="AN11" s="246"/>
    </row>
    <row r="12" spans="1:40" x14ac:dyDescent="0.25">
      <c r="W12" s="94">
        <v>42534</v>
      </c>
      <c r="X12" s="391">
        <v>209.36</v>
      </c>
      <c r="Y12" s="40">
        <v>210.37</v>
      </c>
      <c r="Z12" s="40">
        <v>208.35</v>
      </c>
      <c r="AA12" s="391">
        <v>208.45</v>
      </c>
      <c r="AB12" s="95">
        <v>117751200</v>
      </c>
      <c r="AC12" s="258">
        <v>207.37</v>
      </c>
      <c r="AD12" s="2">
        <f t="shared" si="0"/>
        <v>2.0200000000000102</v>
      </c>
      <c r="AE12" s="138">
        <f t="shared" si="1"/>
        <v>-7.7040865154559546E-3</v>
      </c>
    </row>
    <row r="13" spans="1:40" x14ac:dyDescent="0.25">
      <c r="W13" s="94">
        <v>42531</v>
      </c>
      <c r="X13" s="391">
        <v>210.46</v>
      </c>
      <c r="Y13" s="40">
        <v>210.86</v>
      </c>
      <c r="Z13" s="40">
        <v>209.43</v>
      </c>
      <c r="AA13" s="391">
        <v>210.07</v>
      </c>
      <c r="AB13" s="95">
        <v>113829200</v>
      </c>
      <c r="AC13" s="258">
        <v>208.98</v>
      </c>
      <c r="AD13" s="2">
        <f t="shared" si="0"/>
        <v>1.4300000000000068</v>
      </c>
      <c r="AE13" s="138">
        <f t="shared" si="1"/>
        <v>-9.4795715233670919E-3</v>
      </c>
      <c r="AK13" s="246"/>
      <c r="AN13" s="246"/>
    </row>
    <row r="14" spans="1:40" x14ac:dyDescent="0.25">
      <c r="T14" s="84"/>
      <c r="U14" s="11"/>
      <c r="W14" s="94">
        <v>42530</v>
      </c>
      <c r="X14" s="391">
        <v>211.51</v>
      </c>
      <c r="Y14" s="40">
        <v>212.22</v>
      </c>
      <c r="Z14" s="40">
        <v>211.19</v>
      </c>
      <c r="AA14" s="391">
        <v>212.08</v>
      </c>
      <c r="AB14" s="95">
        <v>73786900</v>
      </c>
      <c r="AC14" s="258">
        <v>210.98</v>
      </c>
      <c r="AD14" s="2">
        <f t="shared" si="0"/>
        <v>1.0300000000000011</v>
      </c>
      <c r="AE14" s="138">
        <f t="shared" si="1"/>
        <v>-1.3726511099542149E-3</v>
      </c>
    </row>
    <row r="15" spans="1:40" x14ac:dyDescent="0.25">
      <c r="W15" s="94">
        <v>42529</v>
      </c>
      <c r="X15" s="391">
        <v>211.84</v>
      </c>
      <c r="Y15" s="40">
        <v>212.52</v>
      </c>
      <c r="Z15" s="40">
        <v>211.69</v>
      </c>
      <c r="AA15" s="391">
        <v>212.37</v>
      </c>
      <c r="AB15" s="95">
        <v>66170900</v>
      </c>
      <c r="AC15" s="258">
        <v>211.27</v>
      </c>
      <c r="AD15" s="2">
        <f t="shared" si="0"/>
        <v>0.83000000000001251</v>
      </c>
      <c r="AE15" s="138">
        <f t="shared" si="1"/>
        <v>3.2766644505650699E-3</v>
      </c>
      <c r="AK15" s="246"/>
      <c r="AN15" s="246"/>
    </row>
    <row r="16" spans="1:40" x14ac:dyDescent="0.25">
      <c r="W16" s="94">
        <v>42528</v>
      </c>
      <c r="X16" s="391">
        <v>211.53</v>
      </c>
      <c r="Y16" s="40">
        <v>212.34</v>
      </c>
      <c r="Z16" s="40">
        <v>211.5</v>
      </c>
      <c r="AA16" s="391">
        <v>211.68</v>
      </c>
      <c r="AB16" s="95">
        <v>60974800</v>
      </c>
      <c r="AC16" s="258">
        <v>210.58</v>
      </c>
      <c r="AD16" s="2">
        <f t="shared" si="0"/>
        <v>0.84000000000000341</v>
      </c>
      <c r="AE16" s="138">
        <f t="shared" si="1"/>
        <v>1.5219252354228274E-3</v>
      </c>
    </row>
    <row r="17" spans="1:40" x14ac:dyDescent="0.25">
      <c r="W17" s="94">
        <v>42527</v>
      </c>
      <c r="X17" s="391">
        <v>210.7</v>
      </c>
      <c r="Y17" s="40">
        <v>211.77</v>
      </c>
      <c r="Z17" s="40">
        <v>210.51</v>
      </c>
      <c r="AA17" s="391">
        <v>211.35</v>
      </c>
      <c r="AB17" s="95">
        <v>64887000</v>
      </c>
      <c r="AC17" s="258">
        <v>210.26</v>
      </c>
      <c r="AD17" s="2">
        <f t="shared" si="0"/>
        <v>1.2600000000000193</v>
      </c>
      <c r="AE17" s="138">
        <f t="shared" si="1"/>
        <v>5.1149672546488834E-3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42524</v>
      </c>
      <c r="X18" s="391">
        <v>210.25</v>
      </c>
      <c r="Y18" s="40">
        <v>210.69</v>
      </c>
      <c r="Z18" s="40">
        <v>208.86</v>
      </c>
      <c r="AA18" s="391">
        <v>210.28</v>
      </c>
      <c r="AB18" s="95">
        <v>101757100</v>
      </c>
      <c r="AC18" s="258">
        <v>209.19</v>
      </c>
      <c r="AD18" s="2">
        <f t="shared" si="0"/>
        <v>1.8299999999999841</v>
      </c>
      <c r="AE18" s="138">
        <f t="shared" si="1"/>
        <v>-3.0025736345439258E-3</v>
      </c>
    </row>
    <row r="19" spans="1:40" x14ac:dyDescent="0.25">
      <c r="W19" s="94">
        <v>42523</v>
      </c>
      <c r="X19" s="391">
        <v>209.8</v>
      </c>
      <c r="Y19" s="40">
        <v>210.93</v>
      </c>
      <c r="Z19" s="40">
        <v>209.24</v>
      </c>
      <c r="AA19" s="391">
        <v>210.91</v>
      </c>
      <c r="AB19" s="95">
        <v>63044700</v>
      </c>
      <c r="AC19" s="258">
        <v>209.82</v>
      </c>
      <c r="AD19" s="2">
        <f t="shared" si="0"/>
        <v>1.6899999999999977</v>
      </c>
      <c r="AE19" s="138">
        <f t="shared" si="1"/>
        <v>3.0595659240844064E-3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42522</v>
      </c>
      <c r="X20" s="391">
        <v>209.12</v>
      </c>
      <c r="Y20" s="40">
        <v>210.48</v>
      </c>
      <c r="Z20" s="40">
        <v>208.89</v>
      </c>
      <c r="AA20" s="391">
        <v>210.27</v>
      </c>
      <c r="AB20" s="95">
        <v>69936200</v>
      </c>
      <c r="AC20" s="258">
        <v>209.18</v>
      </c>
      <c r="AD20" s="2">
        <f t="shared" si="0"/>
        <v>1.5900000000000034</v>
      </c>
      <c r="AE20" s="138">
        <f t="shared" si="1"/>
        <v>2.0598802395210836E-3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42521</v>
      </c>
      <c r="X21" s="391">
        <v>210.56</v>
      </c>
      <c r="Y21" s="40">
        <v>210.69</v>
      </c>
      <c r="Z21" s="40">
        <v>209.18</v>
      </c>
      <c r="AA21" s="391">
        <v>209.84</v>
      </c>
      <c r="AB21" s="95">
        <v>109879400</v>
      </c>
      <c r="AC21" s="258">
        <v>208.75</v>
      </c>
      <c r="AD21" s="2">
        <f t="shared" si="0"/>
        <v>1.5099999999999909</v>
      </c>
      <c r="AE21" s="138">
        <f t="shared" si="1"/>
        <v>-1.9125029882859357E-3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42517</v>
      </c>
      <c r="X22" s="391">
        <v>209.53</v>
      </c>
      <c r="Y22" s="40">
        <v>210.25</v>
      </c>
      <c r="Z22" s="40">
        <v>209.47</v>
      </c>
      <c r="AA22" s="391">
        <v>210.24</v>
      </c>
      <c r="AB22" s="95">
        <v>64211200</v>
      </c>
      <c r="AC22" s="258">
        <v>209.15</v>
      </c>
      <c r="AD22" s="2">
        <f t="shared" si="0"/>
        <v>0.78000000000000114</v>
      </c>
      <c r="AE22" s="138">
        <f t="shared" si="1"/>
        <v>4.2735042735042583E-3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42516</v>
      </c>
      <c r="X23" s="391">
        <v>209.44</v>
      </c>
      <c r="Y23" s="40">
        <v>209.71</v>
      </c>
      <c r="Z23" s="40">
        <v>208.97</v>
      </c>
      <c r="AA23" s="391">
        <v>209.34</v>
      </c>
      <c r="AB23" s="95">
        <v>55280700</v>
      </c>
      <c r="AC23" s="258">
        <v>208.26</v>
      </c>
      <c r="AD23" s="2">
        <f t="shared" si="0"/>
        <v>0.74000000000000909</v>
      </c>
      <c r="AE23" s="138">
        <f t="shared" si="1"/>
        <v>2.881844380404619E-4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42515</v>
      </c>
      <c r="X24" s="391">
        <v>208.67</v>
      </c>
      <c r="Y24" s="40">
        <v>209.77</v>
      </c>
      <c r="Z24" s="40">
        <v>207.87</v>
      </c>
      <c r="AA24" s="391">
        <v>209.28</v>
      </c>
      <c r="AB24" s="95">
        <v>76621400</v>
      </c>
      <c r="AC24" s="258">
        <v>208.2</v>
      </c>
      <c r="AD24" s="2">
        <f t="shared" si="0"/>
        <v>1.9000000000000057</v>
      </c>
      <c r="AE24" s="138">
        <f t="shared" si="1"/>
        <v>6.8185115334395974E-3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42514</v>
      </c>
      <c r="X25" s="391">
        <v>206.17</v>
      </c>
      <c r="Y25" s="40">
        <v>208.24</v>
      </c>
      <c r="Z25" s="40">
        <v>206.14</v>
      </c>
      <c r="AA25" s="391">
        <v>207.87</v>
      </c>
      <c r="AB25" s="95">
        <v>93537800</v>
      </c>
      <c r="AC25" s="258">
        <v>206.79</v>
      </c>
      <c r="AD25" s="2">
        <f t="shared" si="0"/>
        <v>2.1000000000000227</v>
      </c>
      <c r="AE25" s="138">
        <f t="shared" si="1"/>
        <v>1.2931667891256327E-2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42513</v>
      </c>
      <c r="X26" s="391">
        <v>205.51</v>
      </c>
      <c r="Y26" s="40">
        <v>205.84</v>
      </c>
      <c r="Z26" s="40">
        <v>204.99</v>
      </c>
      <c r="AA26" s="391">
        <v>205.21</v>
      </c>
      <c r="AB26" s="95">
        <v>58682600</v>
      </c>
      <c r="AC26" s="258">
        <v>204.15</v>
      </c>
      <c r="AD26" s="2">
        <f t="shared" si="0"/>
        <v>0.84999999999999432</v>
      </c>
      <c r="AE26" s="138">
        <f t="shared" si="1"/>
        <v>-1.3696619869881799E-3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42510</v>
      </c>
      <c r="X27" s="391">
        <v>204.92</v>
      </c>
      <c r="Y27" s="40">
        <v>206.1</v>
      </c>
      <c r="Z27" s="40">
        <v>204.86</v>
      </c>
      <c r="AA27" s="391">
        <v>205.49</v>
      </c>
      <c r="AB27" s="95">
        <v>104990400</v>
      </c>
      <c r="AC27" s="258">
        <v>204.43</v>
      </c>
      <c r="AD27" s="2">
        <f t="shared" si="0"/>
        <v>1.2399999999999807</v>
      </c>
      <c r="AE27" s="138">
        <f t="shared" si="1"/>
        <v>6.3503002855174184E-3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42509</v>
      </c>
      <c r="X28" s="391">
        <v>204.06</v>
      </c>
      <c r="Y28" s="40">
        <v>204.54</v>
      </c>
      <c r="Z28" s="40">
        <v>202.78</v>
      </c>
      <c r="AA28" s="391">
        <v>204.2</v>
      </c>
      <c r="AB28" s="95">
        <v>115430500</v>
      </c>
      <c r="AC28" s="258">
        <v>203.14</v>
      </c>
      <c r="AD28" s="2">
        <f t="shared" si="0"/>
        <v>1.7599999999999909</v>
      </c>
      <c r="AE28" s="138">
        <f t="shared" si="1"/>
        <v>-3.4829531518273393E-3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42508</v>
      </c>
      <c r="X29" s="391">
        <v>204.44</v>
      </c>
      <c r="Y29" s="40">
        <v>206.3</v>
      </c>
      <c r="Z29" s="40">
        <v>203.63</v>
      </c>
      <c r="AA29" s="391">
        <v>204.91</v>
      </c>
      <c r="AB29" s="95">
        <v>123493400</v>
      </c>
      <c r="AC29" s="258">
        <v>203.85</v>
      </c>
      <c r="AD29" s="2">
        <f t="shared" si="0"/>
        <v>2.6700000000000159</v>
      </c>
      <c r="AE29" s="138">
        <f t="shared" si="1"/>
        <v>2.9442072721930224E-4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42507</v>
      </c>
      <c r="X30" s="391">
        <v>206.46</v>
      </c>
      <c r="Y30" s="40">
        <v>206.8</v>
      </c>
      <c r="Z30" s="40">
        <v>204.23</v>
      </c>
      <c r="AA30" s="391">
        <v>204.85</v>
      </c>
      <c r="AB30" s="95">
        <v>114924900</v>
      </c>
      <c r="AC30" s="258">
        <v>203.79</v>
      </c>
      <c r="AD30" s="2">
        <f t="shared" si="0"/>
        <v>2.5700000000000216</v>
      </c>
      <c r="AE30" s="138">
        <f t="shared" si="1"/>
        <v>-9.333527781828832E-3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42506</v>
      </c>
      <c r="X31" s="391">
        <v>204.96</v>
      </c>
      <c r="Y31" s="40">
        <v>207.34</v>
      </c>
      <c r="Z31" s="40">
        <v>204.89</v>
      </c>
      <c r="AA31" s="391">
        <v>206.78</v>
      </c>
      <c r="AB31" s="95">
        <v>77486800</v>
      </c>
      <c r="AC31" s="258">
        <v>205.71</v>
      </c>
      <c r="AD31" s="2">
        <f t="shared" si="0"/>
        <v>2.4500000000000171</v>
      </c>
      <c r="AE31" s="138">
        <f t="shared" si="1"/>
        <v>9.8674521354935596E-3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42503</v>
      </c>
      <c r="X32" s="391">
        <v>206.21</v>
      </c>
      <c r="Y32" s="40">
        <v>206.86</v>
      </c>
      <c r="Z32" s="40">
        <v>204.38</v>
      </c>
      <c r="AA32" s="391">
        <v>204.76</v>
      </c>
      <c r="AB32" s="95">
        <v>96474600</v>
      </c>
      <c r="AC32" s="258">
        <v>203.7</v>
      </c>
      <c r="AD32" s="2">
        <f t="shared" si="0"/>
        <v>2.4800000000000182</v>
      </c>
      <c r="AE32" s="138">
        <f t="shared" si="1"/>
        <v>-8.7108861745097688E-3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42502</v>
      </c>
      <c r="X33" s="391">
        <v>207.29</v>
      </c>
      <c r="Y33" s="40">
        <v>207.49</v>
      </c>
      <c r="Z33" s="40">
        <v>205.37</v>
      </c>
      <c r="AA33" s="391">
        <v>206.56</v>
      </c>
      <c r="AB33" s="95">
        <v>89586300</v>
      </c>
      <c r="AC33" s="258">
        <v>205.49</v>
      </c>
      <c r="AD33" s="2">
        <f t="shared" si="0"/>
        <v>2.1200000000000045</v>
      </c>
      <c r="AE33" s="138">
        <f t="shared" si="1"/>
        <v>2.9207029158362374E-4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42501</v>
      </c>
      <c r="X34" s="391">
        <v>207.91</v>
      </c>
      <c r="Y34" s="40">
        <v>208.54</v>
      </c>
      <c r="Z34" s="40">
        <v>206.5</v>
      </c>
      <c r="AA34" s="391">
        <v>206.5</v>
      </c>
      <c r="AB34" s="95">
        <v>81727000</v>
      </c>
      <c r="AC34" s="258">
        <v>205.43</v>
      </c>
      <c r="AD34" s="2">
        <f t="shared" si="0"/>
        <v>2.039999999999992</v>
      </c>
      <c r="AE34" s="138">
        <f t="shared" si="1"/>
        <v>-9.3552587163041601E-3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42500</v>
      </c>
      <c r="X35" s="391">
        <v>206.72</v>
      </c>
      <c r="Y35" s="40">
        <v>208.47</v>
      </c>
      <c r="Z35" s="40">
        <v>206.64</v>
      </c>
      <c r="AA35" s="391">
        <v>208.45</v>
      </c>
      <c r="AB35" s="95">
        <v>77472200</v>
      </c>
      <c r="AC35" s="258">
        <v>207.37</v>
      </c>
      <c r="AD35" s="2">
        <f t="shared" si="0"/>
        <v>1.8300000000000125</v>
      </c>
      <c r="AE35" s="138">
        <f t="shared" si="1"/>
        <v>1.2449956058978584E-2</v>
      </c>
    </row>
    <row r="36" spans="1:31" x14ac:dyDescent="0.25">
      <c r="W36" s="94">
        <v>42499</v>
      </c>
      <c r="X36" s="391">
        <v>205.57</v>
      </c>
      <c r="Y36" s="40">
        <v>206.4</v>
      </c>
      <c r="Z36" s="40">
        <v>205.36</v>
      </c>
      <c r="AA36" s="391">
        <v>205.89</v>
      </c>
      <c r="AB36" s="95">
        <v>74374900</v>
      </c>
      <c r="AC36" s="258">
        <v>204.82</v>
      </c>
      <c r="AD36" s="2">
        <f t="shared" si="0"/>
        <v>1.039999999999992</v>
      </c>
      <c r="AE36" s="138">
        <f t="shared" si="1"/>
        <v>7.8178442294540851E-4</v>
      </c>
    </row>
    <row r="37" spans="1:31" x14ac:dyDescent="0.25">
      <c r="L37" t="s">
        <v>261</v>
      </c>
      <c r="M37" s="2">
        <f>M55+K55-F55</f>
        <v>160.82999999999993</v>
      </c>
      <c r="W37" s="94">
        <v>42496</v>
      </c>
      <c r="X37" s="391">
        <v>204.06</v>
      </c>
      <c r="Y37" s="40">
        <v>205.77</v>
      </c>
      <c r="Z37" s="40">
        <v>203.88</v>
      </c>
      <c r="AA37" s="391">
        <v>205.72</v>
      </c>
      <c r="AB37" s="95">
        <v>89315000</v>
      </c>
      <c r="AC37" s="258">
        <v>204.66</v>
      </c>
      <c r="AD37" s="2">
        <f t="shared" si="0"/>
        <v>1.8900000000000148</v>
      </c>
      <c r="AE37" s="138">
        <f t="shared" si="1"/>
        <v>3.6780932764455265E-3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42495</v>
      </c>
      <c r="X38" s="391">
        <v>205.56</v>
      </c>
      <c r="Y38" s="40">
        <v>205.98</v>
      </c>
      <c r="Z38" s="40">
        <v>204.47</v>
      </c>
      <c r="AA38" s="391">
        <v>204.97</v>
      </c>
      <c r="AB38" s="95">
        <v>67619200</v>
      </c>
      <c r="AC38" s="258">
        <v>203.91</v>
      </c>
      <c r="AD38" s="2">
        <f t="shared" si="0"/>
        <v>1.5099999999999909</v>
      </c>
      <c r="AE38" s="138">
        <f t="shared" si="1"/>
        <v>-1.9612650159350764E-4</v>
      </c>
    </row>
    <row r="39" spans="1:31" ht="20.25" thickBot="1" x14ac:dyDescent="0.35">
      <c r="A39" s="281" t="s">
        <v>184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7" t="s">
        <v>78</v>
      </c>
      <c r="Q39" s="477"/>
      <c r="R39" s="34"/>
      <c r="T39" s="91" t="s">
        <v>113</v>
      </c>
      <c r="W39" s="94">
        <v>42494</v>
      </c>
      <c r="X39" s="391">
        <v>204.99</v>
      </c>
      <c r="Y39" s="40">
        <v>205.85</v>
      </c>
      <c r="Z39" s="40">
        <v>204.42</v>
      </c>
      <c r="AA39" s="391">
        <v>205.01</v>
      </c>
      <c r="AB39" s="95">
        <v>92243800</v>
      </c>
      <c r="AC39" s="258">
        <v>203.95</v>
      </c>
      <c r="AD39" s="2">
        <f t="shared" si="0"/>
        <v>1.4300000000000068</v>
      </c>
      <c r="AE39" s="138">
        <f t="shared" si="1"/>
        <v>-5.5585352771954089E-3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223.44300000000001</v>
      </c>
      <c r="R40" s="34"/>
      <c r="T40" s="97" t="s">
        <v>98</v>
      </c>
      <c r="U40" s="129">
        <v>210.81</v>
      </c>
      <c r="W40" s="94">
        <v>42493</v>
      </c>
      <c r="X40" s="391">
        <v>206.52</v>
      </c>
      <c r="Y40" s="40">
        <v>206.8</v>
      </c>
      <c r="Z40" s="40">
        <v>205.28</v>
      </c>
      <c r="AA40" s="391">
        <v>206.16</v>
      </c>
      <c r="AB40" s="95">
        <v>106422100</v>
      </c>
      <c r="AC40" s="258">
        <v>205.09</v>
      </c>
      <c r="AD40" s="2">
        <f t="shared" si="0"/>
        <v>1.5200000000000102</v>
      </c>
      <c r="AE40" s="138">
        <f t="shared" si="1"/>
        <v>-8.70027550872432E-3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221.41170000000002</v>
      </c>
      <c r="R41" s="34"/>
      <c r="T41" s="87" t="s">
        <v>99</v>
      </c>
      <c r="U41" s="130">
        <v>203.63</v>
      </c>
      <c r="W41" s="94">
        <v>42492</v>
      </c>
      <c r="X41" s="391">
        <v>206.92</v>
      </c>
      <c r="Y41" s="40">
        <v>208.18</v>
      </c>
      <c r="Z41" s="40">
        <v>206.41</v>
      </c>
      <c r="AA41" s="391">
        <v>207.97</v>
      </c>
      <c r="AB41" s="95">
        <v>62188000</v>
      </c>
      <c r="AC41" s="258">
        <v>206.89</v>
      </c>
      <c r="AD41" s="2">
        <f t="shared" si="0"/>
        <v>1.7700000000000102</v>
      </c>
      <c r="AE41" s="138">
        <f t="shared" si="1"/>
        <v>7.9411478125304136E-3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219.38040000000001</v>
      </c>
      <c r="R42" s="34"/>
      <c r="T42" s="87" t="s">
        <v>100</v>
      </c>
      <c r="U42" s="130" t="s">
        <v>491</v>
      </c>
      <c r="W42" s="94">
        <v>42489</v>
      </c>
      <c r="X42" s="391">
        <v>206.72</v>
      </c>
      <c r="Y42" s="40">
        <v>207.13</v>
      </c>
      <c r="Z42" s="40">
        <v>205.03</v>
      </c>
      <c r="AA42" s="391">
        <v>206.33</v>
      </c>
      <c r="AB42" s="95">
        <v>142424100</v>
      </c>
      <c r="AC42" s="258">
        <v>205.26</v>
      </c>
      <c r="AD42" s="2">
        <f t="shared" si="0"/>
        <v>2.0999999999999943</v>
      </c>
      <c r="AE42" s="138">
        <f t="shared" si="1"/>
        <v>-5.4268824498497903E-3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217.34910000000002</v>
      </c>
      <c r="R43" s="83"/>
      <c r="T43" s="87" t="s">
        <v>101</v>
      </c>
      <c r="U43" s="130" t="s">
        <v>492</v>
      </c>
      <c r="W43" s="94">
        <v>42488</v>
      </c>
      <c r="X43" s="391">
        <v>208.46</v>
      </c>
      <c r="Y43" s="40">
        <v>209.76</v>
      </c>
      <c r="Z43" s="40">
        <v>206.96</v>
      </c>
      <c r="AA43" s="391">
        <v>207.45</v>
      </c>
      <c r="AB43" s="95">
        <v>97216200</v>
      </c>
      <c r="AC43" s="258">
        <v>206.38</v>
      </c>
      <c r="AD43" s="2">
        <f t="shared" si="0"/>
        <v>2.7999999999999829</v>
      </c>
      <c r="AE43" s="138">
        <f t="shared" si="1"/>
        <v>-9.0747587266529761E-3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215.31780000000001</v>
      </c>
      <c r="R44" s="83"/>
      <c r="T44" s="87" t="s">
        <v>295</v>
      </c>
      <c r="U44" s="130">
        <v>203.28</v>
      </c>
      <c r="W44" s="94">
        <v>42487</v>
      </c>
      <c r="X44" s="391">
        <v>208.47</v>
      </c>
      <c r="Y44" s="40">
        <v>209.81</v>
      </c>
      <c r="Z44" s="40">
        <v>208.05</v>
      </c>
      <c r="AA44" s="391">
        <v>209.35</v>
      </c>
      <c r="AB44" s="95">
        <v>77329400</v>
      </c>
      <c r="AC44" s="258">
        <v>208.27</v>
      </c>
      <c r="AD44" s="2">
        <f t="shared" si="0"/>
        <v>1.7599999999999909</v>
      </c>
      <c r="AE44" s="138">
        <f t="shared" si="1"/>
        <v>2.0688991531947476E-3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213.28650000000002</v>
      </c>
      <c r="R45" s="83"/>
      <c r="T45" s="87" t="s">
        <v>296</v>
      </c>
      <c r="U45" s="130" t="s">
        <v>297</v>
      </c>
      <c r="W45" s="94">
        <v>42486</v>
      </c>
      <c r="X45" s="391">
        <v>209.04</v>
      </c>
      <c r="Y45" s="40">
        <v>209.52</v>
      </c>
      <c r="Z45" s="40">
        <v>208.36</v>
      </c>
      <c r="AA45" s="391">
        <v>208.92</v>
      </c>
      <c r="AB45" s="95">
        <v>75864200</v>
      </c>
      <c r="AC45" s="258">
        <v>207.84</v>
      </c>
      <c r="AD45" s="2">
        <f t="shared" si="0"/>
        <v>1.1599999999999966</v>
      </c>
      <c r="AE45" s="138">
        <f t="shared" si="1"/>
        <v>1.4937599383222366E-3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211.2552</v>
      </c>
      <c r="R46" s="83"/>
      <c r="T46" s="87" t="s">
        <v>298</v>
      </c>
      <c r="U46" s="244">
        <v>3.4599999999999999E-2</v>
      </c>
      <c r="W46" s="94">
        <v>42485</v>
      </c>
      <c r="X46" s="391">
        <v>208.26</v>
      </c>
      <c r="Y46" s="40">
        <v>208.66</v>
      </c>
      <c r="Z46" s="40">
        <v>207.54</v>
      </c>
      <c r="AA46" s="391">
        <v>208.61</v>
      </c>
      <c r="AB46" s="95">
        <v>66166500</v>
      </c>
      <c r="AC46" s="258">
        <v>207.53</v>
      </c>
      <c r="AD46" s="2">
        <f t="shared" si="0"/>
        <v>1.1200000000000045</v>
      </c>
      <c r="AE46" s="138">
        <f t="shared" si="1"/>
        <v>-1.7316850257347305E-3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209.22390000000001</v>
      </c>
      <c r="R47" s="83"/>
      <c r="T47" s="87"/>
      <c r="U47" s="130"/>
      <c r="W47" s="94">
        <v>42482</v>
      </c>
      <c r="X47" s="391">
        <v>208.55</v>
      </c>
      <c r="Y47" s="40">
        <v>209.29</v>
      </c>
      <c r="Z47" s="40">
        <v>207.91</v>
      </c>
      <c r="AA47" s="391">
        <v>208.97</v>
      </c>
      <c r="AB47" s="95">
        <v>99251700</v>
      </c>
      <c r="AC47" s="258">
        <v>207.89</v>
      </c>
      <c r="AD47" s="2">
        <f t="shared" si="0"/>
        <v>1.3799999999999955</v>
      </c>
      <c r="AE47" s="138">
        <f t="shared" si="1"/>
        <v>0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207.1926</v>
      </c>
      <c r="R48" s="83"/>
      <c r="T48" s="87" t="s">
        <v>105</v>
      </c>
      <c r="U48" s="130" t="s">
        <v>493</v>
      </c>
      <c r="W48" s="94">
        <v>42481</v>
      </c>
      <c r="X48" s="391">
        <v>210.12</v>
      </c>
      <c r="Y48" s="40">
        <v>210.25</v>
      </c>
      <c r="Z48" s="40">
        <v>208.65</v>
      </c>
      <c r="AA48" s="391">
        <v>208.97</v>
      </c>
      <c r="AB48" s="95">
        <v>85695000</v>
      </c>
      <c r="AC48" s="258">
        <v>207.89</v>
      </c>
      <c r="AD48" s="2">
        <f t="shared" si="0"/>
        <v>1.5999999999999943</v>
      </c>
      <c r="AE48" s="138">
        <f t="shared" si="1"/>
        <v>-5.3585952825223604E-3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205.16130000000001</v>
      </c>
      <c r="R49" s="83"/>
      <c r="T49" s="87" t="s">
        <v>106</v>
      </c>
      <c r="U49" s="130" t="s">
        <v>320</v>
      </c>
      <c r="W49" s="94">
        <v>42480</v>
      </c>
      <c r="X49" s="391">
        <v>209.95</v>
      </c>
      <c r="Y49" s="40">
        <v>210.92</v>
      </c>
      <c r="Z49" s="40">
        <v>209.39</v>
      </c>
      <c r="AA49" s="391">
        <v>210.1</v>
      </c>
      <c r="AB49" s="95">
        <v>81100300</v>
      </c>
      <c r="AC49" s="258">
        <v>209.01</v>
      </c>
      <c r="AD49" s="2">
        <f t="shared" si="0"/>
        <v>1.5300000000000011</v>
      </c>
      <c r="AE49" s="138">
        <f t="shared" si="1"/>
        <v>9.5780853407401167E-4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203.13</v>
      </c>
      <c r="R50" s="83"/>
      <c r="T50" s="87" t="s">
        <v>107</v>
      </c>
      <c r="U50" s="131">
        <v>333444397</v>
      </c>
      <c r="W50" s="94">
        <v>42479</v>
      </c>
      <c r="X50" s="391">
        <v>209.74</v>
      </c>
      <c r="Y50" s="40">
        <v>210.2</v>
      </c>
      <c r="Z50" s="40">
        <v>208.94</v>
      </c>
      <c r="AA50" s="391">
        <v>209.9</v>
      </c>
      <c r="AB50" s="95">
        <v>88316100</v>
      </c>
      <c r="AC50" s="258">
        <v>208.81</v>
      </c>
      <c r="AD50" s="2">
        <f t="shared" si="0"/>
        <v>1.2599999999999909</v>
      </c>
      <c r="AE50" s="138">
        <f t="shared" si="1"/>
        <v>3.1225980015372468E-3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201.09869999999998</v>
      </c>
      <c r="R51" s="83"/>
      <c r="T51" s="87" t="s">
        <v>110</v>
      </c>
      <c r="U51" s="131">
        <v>93528300</v>
      </c>
      <c r="W51" s="94">
        <v>42478</v>
      </c>
      <c r="X51" s="391">
        <v>207.78</v>
      </c>
      <c r="Y51" s="40">
        <v>209.28</v>
      </c>
      <c r="Z51" s="40">
        <v>207</v>
      </c>
      <c r="AA51" s="391">
        <v>209.24</v>
      </c>
      <c r="AB51" s="95">
        <v>82531000</v>
      </c>
      <c r="AC51" s="258">
        <v>208.16</v>
      </c>
      <c r="AD51" s="2">
        <f t="shared" si="0"/>
        <v>2.2800000000000011</v>
      </c>
      <c r="AE51" s="138">
        <f t="shared" si="1"/>
        <v>7.0146582168253424E-3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199.06739999999999</v>
      </c>
      <c r="R52" s="83"/>
      <c r="T52" s="87" t="s">
        <v>299</v>
      </c>
      <c r="U52" s="130">
        <v>19</v>
      </c>
      <c r="W52" s="94">
        <v>42475</v>
      </c>
      <c r="X52" s="391">
        <v>208.01</v>
      </c>
      <c r="Y52" s="40">
        <v>208.17</v>
      </c>
      <c r="Z52" s="40">
        <v>207.4</v>
      </c>
      <c r="AA52" s="391">
        <v>207.78</v>
      </c>
      <c r="AB52" s="95">
        <v>75761600</v>
      </c>
      <c r="AC52" s="258">
        <v>206.71</v>
      </c>
      <c r="AD52" s="2">
        <f t="shared" si="0"/>
        <v>0.76999999999998181</v>
      </c>
      <c r="AE52" s="138">
        <f t="shared" si="1"/>
        <v>-1.0631614555647317E-3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197.03609999999998</v>
      </c>
      <c r="R53" s="83"/>
      <c r="T53" s="87" t="s">
        <v>300</v>
      </c>
      <c r="U53" s="130">
        <v>2.06</v>
      </c>
      <c r="W53" s="94">
        <v>42474</v>
      </c>
      <c r="X53" s="391">
        <v>208.07</v>
      </c>
      <c r="Y53" s="40">
        <v>208.6</v>
      </c>
      <c r="Z53" s="40">
        <v>207.6</v>
      </c>
      <c r="AA53" s="391">
        <v>208.01</v>
      </c>
      <c r="AB53" s="95">
        <v>65212900</v>
      </c>
      <c r="AC53" s="258">
        <v>206.93</v>
      </c>
      <c r="AD53" s="2">
        <f t="shared" si="0"/>
        <v>1</v>
      </c>
      <c r="AE53" s="138">
        <f t="shared" si="1"/>
        <v>4.8327856176477724E-5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195.00479999999999</v>
      </c>
      <c r="R54" s="83"/>
      <c r="T54" s="87"/>
      <c r="U54" s="130"/>
      <c r="W54" s="94">
        <v>42473</v>
      </c>
      <c r="X54" s="391">
        <v>207</v>
      </c>
      <c r="Y54" s="40">
        <v>208.1</v>
      </c>
      <c r="Z54" s="40">
        <v>206.84</v>
      </c>
      <c r="AA54" s="391">
        <v>208</v>
      </c>
      <c r="AB54" s="95">
        <v>96336400</v>
      </c>
      <c r="AC54" s="258">
        <v>206.92</v>
      </c>
      <c r="AD54" s="2">
        <f t="shared" si="0"/>
        <v>1.2599999999999909</v>
      </c>
      <c r="AE54" s="138">
        <f t="shared" si="1"/>
        <v>1.0104954845008507E-2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192.97349999999997</v>
      </c>
      <c r="R55" s="83"/>
      <c r="T55" s="87"/>
      <c r="U55" s="130"/>
      <c r="W55" s="94">
        <v>42472</v>
      </c>
      <c r="X55" s="391">
        <v>204.22</v>
      </c>
      <c r="Y55" s="40">
        <v>206.25</v>
      </c>
      <c r="Z55" s="40">
        <v>203.7</v>
      </c>
      <c r="AA55" s="391">
        <v>205.92</v>
      </c>
      <c r="AB55" s="95">
        <v>115350600</v>
      </c>
      <c r="AC55" s="258">
        <v>204.85</v>
      </c>
      <c r="AD55" s="2">
        <f t="shared" si="0"/>
        <v>2.5500000000000114</v>
      </c>
      <c r="AE55" s="138">
        <f t="shared" si="1"/>
        <v>9.3121797398501016E-3</v>
      </c>
    </row>
    <row r="56" spans="1:31" x14ac:dyDescent="0.25">
      <c r="O56" s="2"/>
      <c r="P56" s="83">
        <v>0.94</v>
      </c>
      <c r="Q56" s="83">
        <f t="shared" si="5"/>
        <v>190.94219999999999</v>
      </c>
      <c r="R56" s="83"/>
      <c r="W56" s="94">
        <v>42471</v>
      </c>
      <c r="X56" s="391">
        <v>205.25</v>
      </c>
      <c r="Y56" s="40">
        <v>206.07</v>
      </c>
      <c r="Z56" s="40">
        <v>203.91</v>
      </c>
      <c r="AA56" s="391">
        <v>204.02</v>
      </c>
      <c r="AB56" s="95">
        <v>83757500</v>
      </c>
      <c r="AC56" s="258">
        <v>202.96</v>
      </c>
      <c r="AD56" s="2">
        <f t="shared" si="0"/>
        <v>2.1599999999999966</v>
      </c>
      <c r="AE56" s="138">
        <f t="shared" si="1"/>
        <v>-2.3594180102241014E-3</v>
      </c>
    </row>
    <row r="57" spans="1:31" x14ac:dyDescent="0.25">
      <c r="O57" s="2"/>
      <c r="P57" s="83">
        <v>0.93</v>
      </c>
      <c r="Q57" s="83">
        <f t="shared" si="5"/>
        <v>188.9109</v>
      </c>
      <c r="R57" s="83"/>
      <c r="W57" s="94">
        <v>42468</v>
      </c>
      <c r="X57" s="391">
        <v>205.34</v>
      </c>
      <c r="Y57" s="40">
        <v>205.85</v>
      </c>
      <c r="Z57" s="40">
        <v>203.87</v>
      </c>
      <c r="AA57" s="391">
        <v>204.5</v>
      </c>
      <c r="AB57" s="95">
        <v>95040600</v>
      </c>
      <c r="AC57" s="258">
        <v>203.44</v>
      </c>
      <c r="AD57" s="2">
        <f t="shared" si="0"/>
        <v>1.9799999999999898</v>
      </c>
      <c r="AE57" s="138">
        <f t="shared" si="1"/>
        <v>2.7108285277737121E-3</v>
      </c>
    </row>
    <row r="58" spans="1:31" x14ac:dyDescent="0.25">
      <c r="O58" s="2"/>
      <c r="P58" s="83">
        <v>0.92</v>
      </c>
      <c r="Q58" s="83">
        <f t="shared" si="5"/>
        <v>186.87960000000001</v>
      </c>
      <c r="R58" s="83"/>
      <c r="W58" s="94">
        <v>42467</v>
      </c>
      <c r="X58" s="391">
        <v>205.14</v>
      </c>
      <c r="Y58" s="40">
        <v>206.42</v>
      </c>
      <c r="Z58" s="40">
        <v>203.09</v>
      </c>
      <c r="AA58" s="391">
        <v>203.95</v>
      </c>
      <c r="AB58" s="95">
        <v>113859000</v>
      </c>
      <c r="AC58" s="258">
        <v>202.89</v>
      </c>
      <c r="AD58" s="2">
        <f t="shared" si="0"/>
        <v>3.3299999999999841</v>
      </c>
      <c r="AE58" s="138">
        <f t="shared" si="1"/>
        <v>-1.1979547114682298E-2</v>
      </c>
    </row>
    <row r="59" spans="1:31" x14ac:dyDescent="0.25">
      <c r="O59" s="2"/>
      <c r="P59" s="83">
        <v>0.91</v>
      </c>
      <c r="Q59" s="83">
        <f t="shared" si="5"/>
        <v>184.84829999999999</v>
      </c>
      <c r="R59" s="83"/>
      <c r="W59" s="94">
        <v>42466</v>
      </c>
      <c r="X59" s="391">
        <v>204.19</v>
      </c>
      <c r="Y59" s="40">
        <v>206.49</v>
      </c>
      <c r="Z59" s="40">
        <v>203.98</v>
      </c>
      <c r="AA59" s="391">
        <v>206.42</v>
      </c>
      <c r="AB59" s="95">
        <v>91839800</v>
      </c>
      <c r="AC59" s="258">
        <v>205.35</v>
      </c>
      <c r="AD59" s="2">
        <f t="shared" si="0"/>
        <v>2.5100000000000193</v>
      </c>
      <c r="AE59" s="138">
        <f t="shared" si="1"/>
        <v>1.0928961748633892E-2</v>
      </c>
    </row>
    <row r="60" spans="1:31" x14ac:dyDescent="0.25">
      <c r="O60" s="2"/>
      <c r="P60" s="83">
        <v>0.9</v>
      </c>
      <c r="Q60" s="83">
        <f t="shared" si="5"/>
        <v>182.81700000000001</v>
      </c>
      <c r="R60" s="83"/>
      <c r="W60" s="94">
        <v>42465</v>
      </c>
      <c r="X60" s="391">
        <v>204.67</v>
      </c>
      <c r="Y60" s="40">
        <v>206.26</v>
      </c>
      <c r="Z60" s="40">
        <v>203.89</v>
      </c>
      <c r="AA60" s="391">
        <v>204.19</v>
      </c>
      <c r="AB60" s="95">
        <v>99662200</v>
      </c>
      <c r="AC60" s="258">
        <v>203.13</v>
      </c>
      <c r="AD60" s="2">
        <f t="shared" si="0"/>
        <v>2.3700000000000045</v>
      </c>
      <c r="AE60" s="138">
        <f t="shared" si="1"/>
        <v>-9.99122721512824E-3</v>
      </c>
    </row>
    <row r="61" spans="1:31" x14ac:dyDescent="0.25">
      <c r="W61" s="94">
        <v>42464</v>
      </c>
      <c r="X61" s="391">
        <v>206.83</v>
      </c>
      <c r="Y61" s="40">
        <v>207.07</v>
      </c>
      <c r="Z61" s="40">
        <v>205.89</v>
      </c>
      <c r="AA61" s="391">
        <v>206.25</v>
      </c>
      <c r="AB61" s="95">
        <v>63497000</v>
      </c>
      <c r="AC61" s="258">
        <v>205.18</v>
      </c>
      <c r="AD61" s="2">
        <f t="shared" si="0"/>
        <v>1.1800000000000068</v>
      </c>
      <c r="AE61" s="138">
        <f t="shared" si="1"/>
        <v>-3.2547971824142818E-3</v>
      </c>
    </row>
    <row r="62" spans="1:31" x14ac:dyDescent="0.25">
      <c r="W62" s="94">
        <v>42461</v>
      </c>
      <c r="X62" s="391">
        <v>204.35</v>
      </c>
      <c r="Y62" s="40">
        <v>207.14</v>
      </c>
      <c r="Z62" s="40">
        <v>203.98</v>
      </c>
      <c r="AA62" s="391">
        <v>206.92</v>
      </c>
      <c r="AB62" s="95">
        <v>114423500</v>
      </c>
      <c r="AC62" s="258">
        <v>205.85</v>
      </c>
      <c r="AD62" s="2">
        <f t="shared" si="0"/>
        <v>3.1599999999999966</v>
      </c>
      <c r="AE62" s="138">
        <f t="shared" si="1"/>
        <v>6.798395774234578E-3</v>
      </c>
    </row>
    <row r="63" spans="1:31" x14ac:dyDescent="0.25">
      <c r="W63" s="94">
        <v>42460</v>
      </c>
      <c r="X63" s="391">
        <v>205.91</v>
      </c>
      <c r="Y63" s="40">
        <v>206.41</v>
      </c>
      <c r="Z63" s="40">
        <v>205.33</v>
      </c>
      <c r="AA63" s="391">
        <v>205.52</v>
      </c>
      <c r="AB63" s="95">
        <v>94584100</v>
      </c>
      <c r="AC63" s="258">
        <v>204.46</v>
      </c>
      <c r="AD63" s="2">
        <f t="shared" si="0"/>
        <v>1.0799999999999841</v>
      </c>
      <c r="AE63" s="138">
        <f t="shared" si="1"/>
        <v>-2.3908270309830337E-3</v>
      </c>
    </row>
    <row r="64" spans="1:31" x14ac:dyDescent="0.25">
      <c r="W64" s="94">
        <v>42459</v>
      </c>
      <c r="X64" s="391">
        <v>206.3</v>
      </c>
      <c r="Y64" s="40">
        <v>206.87</v>
      </c>
      <c r="Z64" s="40">
        <v>205.59</v>
      </c>
      <c r="AA64" s="391">
        <v>206.02</v>
      </c>
      <c r="AB64" s="95">
        <v>86365300</v>
      </c>
      <c r="AC64" s="258">
        <v>204.95</v>
      </c>
      <c r="AD64" s="2">
        <f t="shared" si="0"/>
        <v>1.2800000000000011</v>
      </c>
      <c r="AE64" s="138">
        <f t="shared" si="1"/>
        <v>4.3614623150052267E-3</v>
      </c>
    </row>
    <row r="65" spans="23:31" x14ac:dyDescent="0.25">
      <c r="W65" s="94">
        <v>42458</v>
      </c>
      <c r="X65" s="391">
        <v>202.76</v>
      </c>
      <c r="Y65" s="40">
        <v>205.25</v>
      </c>
      <c r="Z65" s="40">
        <v>202.4</v>
      </c>
      <c r="AA65" s="391">
        <v>205.12</v>
      </c>
      <c r="AB65" s="95">
        <v>92922900</v>
      </c>
      <c r="AC65" s="258">
        <v>204.06</v>
      </c>
      <c r="AD65" s="2">
        <f t="shared" si="0"/>
        <v>2.8499999999999943</v>
      </c>
      <c r="AE65" s="138">
        <f t="shared" si="1"/>
        <v>9.2487264454226281E-3</v>
      </c>
    </row>
    <row r="66" spans="23:31" x14ac:dyDescent="0.25">
      <c r="W66" s="94">
        <v>42457</v>
      </c>
      <c r="X66" s="391">
        <v>203.61</v>
      </c>
      <c r="Y66" s="40">
        <v>203.86</v>
      </c>
      <c r="Z66" s="40">
        <v>202.71</v>
      </c>
      <c r="AA66" s="391">
        <v>203.24</v>
      </c>
      <c r="AB66" s="95">
        <v>62408200</v>
      </c>
      <c r="AC66" s="258">
        <v>202.19</v>
      </c>
      <c r="AD66" s="2">
        <f t="shared" si="0"/>
        <v>1.1500000000000057</v>
      </c>
      <c r="AE66" s="138">
        <f t="shared" si="1"/>
        <v>5.9385361508379475E-4</v>
      </c>
    </row>
    <row r="67" spans="23:31" x14ac:dyDescent="0.25">
      <c r="W67" s="94">
        <v>42453</v>
      </c>
      <c r="X67" s="391">
        <v>202</v>
      </c>
      <c r="Y67" s="40">
        <v>203.16</v>
      </c>
      <c r="Z67" s="40">
        <v>201.74</v>
      </c>
      <c r="AA67" s="391">
        <v>203.12</v>
      </c>
      <c r="AB67" s="95">
        <v>84360900</v>
      </c>
      <c r="AC67" s="258">
        <v>202.07</v>
      </c>
      <c r="AD67" s="2">
        <f t="shared" si="0"/>
        <v>1.4199999999999875</v>
      </c>
      <c r="AE67" s="138">
        <f t="shared" si="1"/>
        <v>-4.4519192718639466E-4</v>
      </c>
    </row>
    <row r="68" spans="23:31" x14ac:dyDescent="0.25">
      <c r="W68" s="94">
        <v>42452</v>
      </c>
      <c r="X68" s="10">
        <v>204.11</v>
      </c>
      <c r="Y68" s="40">
        <v>204.33</v>
      </c>
      <c r="Z68" s="40">
        <v>203.01</v>
      </c>
      <c r="AA68" s="10">
        <v>203.21</v>
      </c>
      <c r="AB68" s="95">
        <v>81052500</v>
      </c>
      <c r="AC68" s="258">
        <v>202.16</v>
      </c>
      <c r="AD68" s="2">
        <f>Y68-Z68</f>
        <v>1.3200000000000216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/>
      <c r="H2" s="188"/>
      <c r="I2" s="3"/>
      <c r="J2" s="3"/>
      <c r="K2" s="3"/>
      <c r="L2" s="74" t="s">
        <v>311</v>
      </c>
      <c r="M2" s="3"/>
      <c r="O2" s="11" t="s">
        <v>57</v>
      </c>
      <c r="Q2">
        <f>C18-H18</f>
        <v>60</v>
      </c>
      <c r="T2" s="85"/>
      <c r="W2" s="94">
        <v>42545</v>
      </c>
      <c r="X2" s="10">
        <v>64</v>
      </c>
      <c r="Y2" s="40">
        <v>65.09</v>
      </c>
      <c r="Z2" s="40">
        <v>61.37</v>
      </c>
      <c r="AA2" s="10">
        <v>61.61</v>
      </c>
      <c r="AB2" s="95">
        <v>3866600</v>
      </c>
      <c r="AC2" s="258">
        <v>61.61</v>
      </c>
      <c r="AD2" s="2">
        <f>Y2-Z2</f>
        <v>3.720000000000006</v>
      </c>
      <c r="AE2" s="138">
        <f>AC2/AC3-1</f>
        <v>-8.3320934384764067E-2</v>
      </c>
    </row>
    <row r="3" spans="1:40" x14ac:dyDescent="0.25">
      <c r="A3" s="23" t="s">
        <v>71</v>
      </c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63.32</v>
      </c>
      <c r="T3" s="121"/>
      <c r="W3" s="94">
        <v>42544</v>
      </c>
      <c r="X3" s="10">
        <v>66.23</v>
      </c>
      <c r="Y3" s="40">
        <v>67.23</v>
      </c>
      <c r="Z3" s="40">
        <v>65.83</v>
      </c>
      <c r="AA3" s="10">
        <v>67.209999999999994</v>
      </c>
      <c r="AB3" s="95">
        <v>1454300</v>
      </c>
      <c r="AC3" s="258">
        <v>67.209999999999994</v>
      </c>
      <c r="AD3" s="2">
        <f>Y3-Z3</f>
        <v>1.4000000000000057</v>
      </c>
      <c r="AE3" s="138">
        <f>AC3/AC4-1</f>
        <v>2.8462127008416216E-2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61.61</v>
      </c>
      <c r="T4" s="121"/>
      <c r="W4" s="94">
        <v>42543</v>
      </c>
      <c r="X4" s="10">
        <v>65.41</v>
      </c>
      <c r="Y4" s="40">
        <v>66.77</v>
      </c>
      <c r="Z4" s="40">
        <v>65.290000000000006</v>
      </c>
      <c r="AA4" s="10">
        <v>65.349999999999994</v>
      </c>
      <c r="AB4" s="95">
        <v>1804100</v>
      </c>
      <c r="AC4" s="258">
        <v>65.349999999999994</v>
      </c>
      <c r="AD4" s="2">
        <f t="shared" ref="AD4:AD67" si="0">Y4-Z4</f>
        <v>1.4799999999999898</v>
      </c>
      <c r="AE4" s="138">
        <f t="shared" ref="AE4:AE67" si="1">AC4/AC5-1</f>
        <v>-1.6804155209287908E-3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3696.6</v>
      </c>
      <c r="W5" s="94">
        <v>42542</v>
      </c>
      <c r="X5" s="10">
        <v>66.14</v>
      </c>
      <c r="Y5" s="40">
        <v>67.099999999999994</v>
      </c>
      <c r="Z5" s="40">
        <v>65.34</v>
      </c>
      <c r="AA5" s="10">
        <v>65.459999999999994</v>
      </c>
      <c r="AB5" s="95">
        <v>1636400</v>
      </c>
      <c r="AC5" s="258">
        <v>65.459999999999994</v>
      </c>
      <c r="AD5" s="2">
        <f t="shared" si="0"/>
        <v>1.7599999999999909</v>
      </c>
      <c r="AE5" s="138">
        <f t="shared" si="1"/>
        <v>-7.4298711144807905E-3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3799.2</v>
      </c>
      <c r="W6" s="94">
        <v>42541</v>
      </c>
      <c r="X6" s="10">
        <v>64.95</v>
      </c>
      <c r="Y6" s="40">
        <v>66.62</v>
      </c>
      <c r="Z6" s="40">
        <v>64.739999999999995</v>
      </c>
      <c r="AA6" s="10">
        <v>65.95</v>
      </c>
      <c r="AB6" s="95">
        <v>3586500</v>
      </c>
      <c r="AC6" s="258">
        <v>65.95</v>
      </c>
      <c r="AD6" s="2">
        <f t="shared" si="0"/>
        <v>1.8800000000000097</v>
      </c>
      <c r="AE6" s="138">
        <f t="shared" si="1"/>
        <v>3.0952008754103533E-2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P7"/>
      <c r="Q7" s="2">
        <f>Q10+Q8</f>
        <v>311.99000000000024</v>
      </c>
      <c r="R7" s="197"/>
      <c r="T7" s="85"/>
      <c r="W7" s="94">
        <v>42538</v>
      </c>
      <c r="X7" s="10">
        <v>64.739999999999995</v>
      </c>
      <c r="Y7" s="40">
        <v>64.739999999999995</v>
      </c>
      <c r="Z7" s="40">
        <v>63.31</v>
      </c>
      <c r="AA7" s="10">
        <v>63.97</v>
      </c>
      <c r="AB7" s="95">
        <v>2385800</v>
      </c>
      <c r="AC7" s="258">
        <v>63.97</v>
      </c>
      <c r="AD7" s="2">
        <f t="shared" si="0"/>
        <v>1.4299999999999926</v>
      </c>
      <c r="AE7" s="138">
        <f t="shared" si="1"/>
        <v>-1.2503859215807434E-2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198</v>
      </c>
      <c r="Q8" s="2">
        <f>K18+M18-F18+Q2*Q4</f>
        <v>-102.59999999999991</v>
      </c>
      <c r="W8" s="94">
        <v>42537</v>
      </c>
      <c r="X8" s="10">
        <v>64.25</v>
      </c>
      <c r="Y8" s="40">
        <v>64.94</v>
      </c>
      <c r="Z8" s="40">
        <v>63.36</v>
      </c>
      <c r="AA8" s="10">
        <v>64.78</v>
      </c>
      <c r="AB8" s="95">
        <v>1733800</v>
      </c>
      <c r="AC8" s="258">
        <v>64.78</v>
      </c>
      <c r="AD8" s="2">
        <f t="shared" si="0"/>
        <v>1.5799999999999983</v>
      </c>
      <c r="AE8" s="138">
        <f t="shared" si="1"/>
        <v>-3.231266348668882E-3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262</v>
      </c>
      <c r="P9"/>
      <c r="Q9" s="138">
        <f>IF(Q2=0, 0, Q8/Q6)</f>
        <v>-2.700568540745418E-2</v>
      </c>
      <c r="W9" s="94">
        <v>42536</v>
      </c>
      <c r="X9" s="10">
        <v>65.19</v>
      </c>
      <c r="Y9" s="40">
        <v>65.510000000000005</v>
      </c>
      <c r="Z9" s="40">
        <v>64.760000000000005</v>
      </c>
      <c r="AA9" s="10">
        <v>64.989999999999995</v>
      </c>
      <c r="AB9" s="95">
        <v>1592700</v>
      </c>
      <c r="AC9" s="258">
        <v>64.989999999999995</v>
      </c>
      <c r="AD9" s="2">
        <f t="shared" si="0"/>
        <v>0.75</v>
      </c>
      <c r="AE9" s="138">
        <f t="shared" si="1"/>
        <v>-3.0764497769586452E-4</v>
      </c>
      <c r="AK9" s="246"/>
      <c r="AN9" s="246"/>
    </row>
    <row r="10" spans="1:40" ht="12.75" customHeight="1" x14ac:dyDescent="0.25">
      <c r="O10" s="11" t="s">
        <v>261</v>
      </c>
      <c r="Q10" s="2">
        <f>M48</f>
        <v>414.59000000000015</v>
      </c>
      <c r="W10" s="94">
        <v>42535</v>
      </c>
      <c r="X10" s="10">
        <v>64.75</v>
      </c>
      <c r="Y10" s="40">
        <v>65.19</v>
      </c>
      <c r="Z10" s="40">
        <v>64.010000000000005</v>
      </c>
      <c r="AA10" s="10">
        <v>65.010000000000005</v>
      </c>
      <c r="AB10" s="95">
        <v>1567100</v>
      </c>
      <c r="AC10" s="258">
        <v>65.010000000000005</v>
      </c>
      <c r="AD10" s="2">
        <f t="shared" si="0"/>
        <v>1.1799999999999926</v>
      </c>
      <c r="AE10" s="138">
        <f t="shared" si="1"/>
        <v>7.697044334977754E-4</v>
      </c>
    </row>
    <row r="11" spans="1:40" x14ac:dyDescent="0.25">
      <c r="O11" s="11" t="s">
        <v>186</v>
      </c>
      <c r="Q11" s="138">
        <f>VALUE(TRIM(CLEAN(MID(U55, FIND("(", U55)+1, 5))))</f>
        <v>1.5900000000000001E-2</v>
      </c>
      <c r="W11" s="94">
        <v>42534</v>
      </c>
      <c r="X11" s="10">
        <v>65.02</v>
      </c>
      <c r="Y11" s="40">
        <v>66.13</v>
      </c>
      <c r="Z11" s="40">
        <v>64.819999999999993</v>
      </c>
      <c r="AA11" s="10">
        <v>64.959999999999994</v>
      </c>
      <c r="AB11" s="95">
        <v>1248400</v>
      </c>
      <c r="AC11" s="258">
        <v>64.959999999999994</v>
      </c>
      <c r="AD11" s="2">
        <f t="shared" si="0"/>
        <v>1.3100000000000023</v>
      </c>
      <c r="AE11" s="138">
        <f t="shared" si="1"/>
        <v>-9.0007627765065212E-3</v>
      </c>
      <c r="AK11" s="246"/>
      <c r="AN11" s="246"/>
    </row>
    <row r="12" spans="1:40" x14ac:dyDescent="0.25">
      <c r="W12" s="94">
        <v>42531</v>
      </c>
      <c r="X12" s="10">
        <v>66.91</v>
      </c>
      <c r="Y12" s="40">
        <v>67.08</v>
      </c>
      <c r="Z12" s="40">
        <v>65.42</v>
      </c>
      <c r="AA12" s="10">
        <v>65.55</v>
      </c>
      <c r="AB12" s="95">
        <v>2405200</v>
      </c>
      <c r="AC12" s="258">
        <v>65.55</v>
      </c>
      <c r="AD12" s="2">
        <f t="shared" si="0"/>
        <v>1.6599999999999966</v>
      </c>
      <c r="AE12" s="138">
        <f t="shared" si="1"/>
        <v>-3.5603942915992337E-2</v>
      </c>
    </row>
    <row r="13" spans="1:40" x14ac:dyDescent="0.25">
      <c r="W13" s="94">
        <v>42530</v>
      </c>
      <c r="X13" s="10">
        <v>66.5</v>
      </c>
      <c r="Y13" s="40">
        <v>68.09</v>
      </c>
      <c r="Z13" s="40">
        <v>66.349999999999994</v>
      </c>
      <c r="AA13" s="10">
        <v>67.97</v>
      </c>
      <c r="AB13" s="95">
        <v>2503300</v>
      </c>
      <c r="AC13" s="258">
        <v>67.97</v>
      </c>
      <c r="AD13" s="2">
        <f t="shared" si="0"/>
        <v>1.7400000000000091</v>
      </c>
      <c r="AE13" s="138">
        <f t="shared" si="1"/>
        <v>-5.9959052354489062E-3</v>
      </c>
      <c r="AK13" s="246"/>
      <c r="AN13" s="246"/>
    </row>
    <row r="14" spans="1:40" x14ac:dyDescent="0.25">
      <c r="T14" s="84"/>
      <c r="U14" s="11"/>
      <c r="W14" s="94">
        <v>42529</v>
      </c>
      <c r="X14" s="10">
        <v>68.53</v>
      </c>
      <c r="Y14" s="40">
        <v>68.98</v>
      </c>
      <c r="Z14" s="40">
        <v>67.709999999999994</v>
      </c>
      <c r="AA14" s="10">
        <v>68.38</v>
      </c>
      <c r="AB14" s="95">
        <v>2089300</v>
      </c>
      <c r="AC14" s="258">
        <v>68.38</v>
      </c>
      <c r="AD14" s="2">
        <f t="shared" si="0"/>
        <v>1.2700000000000102</v>
      </c>
      <c r="AE14" s="138">
        <f t="shared" si="1"/>
        <v>-4.2230959662152845E-3</v>
      </c>
    </row>
    <row r="15" spans="1:40" x14ac:dyDescent="0.25">
      <c r="W15" s="94">
        <v>42528</v>
      </c>
      <c r="X15" s="10">
        <v>66.39</v>
      </c>
      <c r="Y15" s="40">
        <v>68.959999999999994</v>
      </c>
      <c r="Z15" s="40">
        <v>66.17</v>
      </c>
      <c r="AA15" s="10">
        <v>68.67</v>
      </c>
      <c r="AB15" s="95">
        <v>3055300</v>
      </c>
      <c r="AC15" s="258">
        <v>68.67</v>
      </c>
      <c r="AD15" s="2">
        <f t="shared" si="0"/>
        <v>2.789999999999992</v>
      </c>
      <c r="AE15" s="138">
        <f t="shared" si="1"/>
        <v>3.8723339888065311E-2</v>
      </c>
      <c r="AK15" s="246"/>
      <c r="AN15" s="246"/>
    </row>
    <row r="16" spans="1:40" x14ac:dyDescent="0.25">
      <c r="W16" s="94">
        <v>42527</v>
      </c>
      <c r="X16" s="10">
        <v>66.94</v>
      </c>
      <c r="Y16" s="40">
        <v>67.260000000000005</v>
      </c>
      <c r="Z16" s="40">
        <v>66.06</v>
      </c>
      <c r="AA16" s="10">
        <v>66.11</v>
      </c>
      <c r="AB16" s="95">
        <v>1935700</v>
      </c>
      <c r="AC16" s="258">
        <v>66.11</v>
      </c>
      <c r="AD16" s="2">
        <f t="shared" si="0"/>
        <v>1.2000000000000028</v>
      </c>
      <c r="AE16" s="138">
        <f t="shared" si="1"/>
        <v>-1.2399163429937188E-2</v>
      </c>
    </row>
    <row r="17" spans="1:40" x14ac:dyDescent="0.25">
      <c r="W17" s="94">
        <v>42524</v>
      </c>
      <c r="X17" s="10">
        <v>67.739999999999995</v>
      </c>
      <c r="Y17" s="40">
        <v>68.5</v>
      </c>
      <c r="Z17" s="40">
        <v>66.27</v>
      </c>
      <c r="AA17" s="10">
        <v>66.94</v>
      </c>
      <c r="AB17" s="95">
        <v>3680500</v>
      </c>
      <c r="AC17" s="258">
        <v>66.94</v>
      </c>
      <c r="AD17" s="2">
        <f t="shared" si="0"/>
        <v>2.230000000000004</v>
      </c>
      <c r="AE17" s="138">
        <f t="shared" si="1"/>
        <v>5.4070291378791602E-3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60</v>
      </c>
      <c r="D18" s="14"/>
      <c r="E18" s="14"/>
      <c r="F18" s="18">
        <f>SUM(F2:F7)</f>
        <v>3799.2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42523</v>
      </c>
      <c r="X18" s="10">
        <v>67.03</v>
      </c>
      <c r="Y18" s="40">
        <v>67.56</v>
      </c>
      <c r="Z18" s="40">
        <v>66.260000000000005</v>
      </c>
      <c r="AA18" s="10">
        <v>66.58</v>
      </c>
      <c r="AB18" s="95">
        <v>2152000</v>
      </c>
      <c r="AC18" s="258">
        <v>66.58</v>
      </c>
      <c r="AD18" s="2">
        <f t="shared" si="0"/>
        <v>1.2999999999999972</v>
      </c>
      <c r="AE18" s="138">
        <f t="shared" si="1"/>
        <v>-1.0257172588077901E-2</v>
      </c>
    </row>
    <row r="19" spans="1:40" x14ac:dyDescent="0.25">
      <c r="W19" s="94">
        <v>42522</v>
      </c>
      <c r="X19" s="10">
        <v>66.37</v>
      </c>
      <c r="Y19" s="40">
        <v>67.64</v>
      </c>
      <c r="Z19" s="40">
        <v>66.37</v>
      </c>
      <c r="AA19" s="10">
        <v>67.27</v>
      </c>
      <c r="AB19" s="95">
        <v>2031000</v>
      </c>
      <c r="AC19" s="258">
        <v>67.27</v>
      </c>
      <c r="AD19" s="2">
        <f t="shared" si="0"/>
        <v>1.269999999999996</v>
      </c>
      <c r="AE19" s="138">
        <f t="shared" si="1"/>
        <v>7.6393049730376639E-3</v>
      </c>
      <c r="AK19" s="246"/>
      <c r="AN19" s="246"/>
    </row>
    <row r="20" spans="1:40" x14ac:dyDescent="0.25">
      <c r="W20" s="94">
        <v>42521</v>
      </c>
      <c r="X20" s="10">
        <v>66.319999999999993</v>
      </c>
      <c r="Y20" s="40">
        <v>67.099999999999994</v>
      </c>
      <c r="Z20" s="40">
        <v>66.3</v>
      </c>
      <c r="AA20" s="10">
        <v>66.760000000000005</v>
      </c>
      <c r="AB20" s="95">
        <v>1747200</v>
      </c>
      <c r="AC20" s="258">
        <v>66.760000000000005</v>
      </c>
      <c r="AD20" s="2">
        <f t="shared" si="0"/>
        <v>0.79999999999999716</v>
      </c>
      <c r="AE20" s="138">
        <f t="shared" si="1"/>
        <v>3.9097744360903075E-3</v>
      </c>
    </row>
    <row r="21" spans="1:40" x14ac:dyDescent="0.25">
      <c r="W21" s="94">
        <v>42517</v>
      </c>
      <c r="X21" s="10">
        <v>65.930000000000007</v>
      </c>
      <c r="Y21" s="40">
        <v>66.55</v>
      </c>
      <c r="Z21" s="40">
        <v>65.81</v>
      </c>
      <c r="AA21" s="10">
        <v>66.5</v>
      </c>
      <c r="AB21" s="95">
        <v>1126500</v>
      </c>
      <c r="AC21" s="258">
        <v>66.5</v>
      </c>
      <c r="AD21" s="2">
        <f t="shared" si="0"/>
        <v>0.73999999999999488</v>
      </c>
      <c r="AE21" s="138">
        <f t="shared" si="1"/>
        <v>4.9871542995314488E-3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42516</v>
      </c>
      <c r="X22" s="10">
        <v>66</v>
      </c>
      <c r="Y22" s="40">
        <v>66.8</v>
      </c>
      <c r="Z22" s="40">
        <v>65.89</v>
      </c>
      <c r="AA22" s="10">
        <v>66.17</v>
      </c>
      <c r="AB22" s="95">
        <v>1691900</v>
      </c>
      <c r="AC22" s="258">
        <v>66.17</v>
      </c>
      <c r="AD22" s="2">
        <f t="shared" si="0"/>
        <v>0.90999999999999659</v>
      </c>
      <c r="AE22" s="138">
        <f t="shared" si="1"/>
        <v>-1.5089784216084645E-3</v>
      </c>
    </row>
    <row r="23" spans="1:40" x14ac:dyDescent="0.25">
      <c r="B23" s="201">
        <v>42546</v>
      </c>
      <c r="C23" s="10">
        <v>60</v>
      </c>
      <c r="D23" s="40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3">
        <f t="shared" ref="H23" si="4">(E23-D23)/D23</f>
        <v>-2.7005685407454214E-2</v>
      </c>
      <c r="I23" s="40"/>
      <c r="W23" s="94">
        <v>42515</v>
      </c>
      <c r="X23" s="10">
        <v>66.45</v>
      </c>
      <c r="Y23" s="40">
        <v>66.78</v>
      </c>
      <c r="Z23" s="40">
        <v>65.11</v>
      </c>
      <c r="AA23" s="10">
        <v>66.27</v>
      </c>
      <c r="AB23" s="95">
        <v>2387400</v>
      </c>
      <c r="AC23" s="258">
        <v>66.27</v>
      </c>
      <c r="AD23" s="2">
        <f t="shared" si="0"/>
        <v>1.6700000000000017</v>
      </c>
      <c r="AE23" s="138">
        <f t="shared" si="1"/>
        <v>-2.8588624736682888E-3</v>
      </c>
      <c r="AK23" s="246"/>
    </row>
    <row r="24" spans="1:40" x14ac:dyDescent="0.25">
      <c r="B24" s="201"/>
      <c r="C24" s="298"/>
      <c r="D24" s="355"/>
      <c r="E24" s="355"/>
      <c r="F24" s="40"/>
      <c r="G24" s="40"/>
      <c r="H24" s="243"/>
      <c r="I24" s="40"/>
      <c r="W24" s="94">
        <v>42514</v>
      </c>
      <c r="X24" s="10">
        <v>66.069999999999993</v>
      </c>
      <c r="Y24" s="40">
        <v>66.67</v>
      </c>
      <c r="Z24" s="40">
        <v>65.849999999999994</v>
      </c>
      <c r="AA24" s="10">
        <v>66.459999999999994</v>
      </c>
      <c r="AB24" s="95">
        <v>2751700</v>
      </c>
      <c r="AC24" s="258">
        <v>66.459999999999994</v>
      </c>
      <c r="AD24" s="2">
        <f t="shared" si="0"/>
        <v>0.82000000000000739</v>
      </c>
      <c r="AE24" s="138">
        <f t="shared" si="1"/>
        <v>9.8769184014586564E-3</v>
      </c>
    </row>
    <row r="25" spans="1:40" x14ac:dyDescent="0.25">
      <c r="B25" s="201"/>
      <c r="C25" s="298"/>
      <c r="D25" s="355"/>
      <c r="E25" s="355"/>
      <c r="F25" s="40"/>
      <c r="G25" s="40"/>
      <c r="H25" s="243"/>
      <c r="I25" s="40"/>
      <c r="W25" s="94">
        <v>42513</v>
      </c>
      <c r="X25" s="10">
        <v>65.849999999999994</v>
      </c>
      <c r="Y25" s="40">
        <v>67.459999999999994</v>
      </c>
      <c r="Z25" s="40">
        <v>65.760000000000005</v>
      </c>
      <c r="AA25" s="10">
        <v>65.81</v>
      </c>
      <c r="AB25" s="95">
        <v>3362700</v>
      </c>
      <c r="AC25" s="258">
        <v>65.81</v>
      </c>
      <c r="AD25" s="2">
        <f t="shared" si="0"/>
        <v>1.6999999999999886</v>
      </c>
      <c r="AE25" s="138">
        <f t="shared" si="1"/>
        <v>1.9361833952912022E-2</v>
      </c>
    </row>
    <row r="26" spans="1:40" x14ac:dyDescent="0.25">
      <c r="B26" s="201"/>
      <c r="C26" s="298"/>
      <c r="D26" s="355"/>
      <c r="E26" s="355"/>
      <c r="F26" s="40"/>
      <c r="G26" s="40"/>
      <c r="H26" s="243"/>
      <c r="I26" s="40"/>
      <c r="W26" s="94">
        <v>42510</v>
      </c>
      <c r="X26" s="10">
        <v>63.47</v>
      </c>
      <c r="Y26" s="40">
        <v>64.8</v>
      </c>
      <c r="Z26" s="40">
        <v>62.91</v>
      </c>
      <c r="AA26" s="10">
        <v>64.56</v>
      </c>
      <c r="AB26" s="95">
        <v>2236800</v>
      </c>
      <c r="AC26" s="258">
        <v>64.56</v>
      </c>
      <c r="AD26" s="2">
        <f t="shared" si="0"/>
        <v>1.8900000000000006</v>
      </c>
      <c r="AE26" s="138">
        <f t="shared" si="1"/>
        <v>2.8025477707006363E-2</v>
      </c>
    </row>
    <row r="27" spans="1:40" x14ac:dyDescent="0.25">
      <c r="B27" s="201"/>
      <c r="C27" s="298"/>
      <c r="D27" s="355"/>
      <c r="E27" s="355"/>
      <c r="F27" s="40"/>
      <c r="G27" s="40"/>
      <c r="H27" s="243"/>
      <c r="I27" s="40"/>
      <c r="W27" s="94">
        <v>42509</v>
      </c>
      <c r="X27" s="10">
        <v>63</v>
      </c>
      <c r="Y27" s="40">
        <v>63.84</v>
      </c>
      <c r="Z27" s="40">
        <v>61.83</v>
      </c>
      <c r="AA27" s="10">
        <v>62.8</v>
      </c>
      <c r="AB27" s="95">
        <v>2578700</v>
      </c>
      <c r="AC27" s="258">
        <v>62.8</v>
      </c>
      <c r="AD27" s="2">
        <f t="shared" si="0"/>
        <v>2.0100000000000051</v>
      </c>
      <c r="AE27" s="138">
        <f t="shared" si="1"/>
        <v>-1.2112631744533586E-2</v>
      </c>
    </row>
    <row r="28" spans="1:40" x14ac:dyDescent="0.25">
      <c r="B28" s="201"/>
      <c r="C28" s="298"/>
      <c r="D28" s="355"/>
      <c r="E28" s="355"/>
      <c r="F28" s="40"/>
      <c r="G28" s="40"/>
      <c r="H28" s="243"/>
      <c r="I28" s="40"/>
      <c r="W28" s="94">
        <v>42508</v>
      </c>
      <c r="X28" s="10">
        <v>62.1</v>
      </c>
      <c r="Y28" s="40">
        <v>64.36</v>
      </c>
      <c r="Z28" s="40">
        <v>62.01</v>
      </c>
      <c r="AA28" s="10">
        <v>63.57</v>
      </c>
      <c r="AB28" s="95">
        <v>2633200</v>
      </c>
      <c r="AC28" s="258">
        <v>63.57</v>
      </c>
      <c r="AD28" s="2">
        <f t="shared" si="0"/>
        <v>2.3500000000000014</v>
      </c>
      <c r="AE28" s="138">
        <f t="shared" si="1"/>
        <v>2.0221473278767332E-2</v>
      </c>
    </row>
    <row r="29" spans="1:40" x14ac:dyDescent="0.25">
      <c r="B29" s="201"/>
      <c r="C29" s="298"/>
      <c r="D29" s="355"/>
      <c r="E29" s="355"/>
      <c r="F29" s="40"/>
      <c r="G29" s="40"/>
      <c r="H29" s="243"/>
      <c r="I29" s="40"/>
      <c r="W29" s="94">
        <v>42507</v>
      </c>
      <c r="X29" s="10">
        <v>62.13</v>
      </c>
      <c r="Y29" s="40">
        <v>63.58</v>
      </c>
      <c r="Z29" s="40">
        <v>61.94</v>
      </c>
      <c r="AA29" s="10">
        <v>62.31</v>
      </c>
      <c r="AB29" s="95">
        <v>3119200</v>
      </c>
      <c r="AC29" s="258">
        <v>62.31</v>
      </c>
      <c r="AD29" s="2">
        <f t="shared" si="0"/>
        <v>1.6400000000000006</v>
      </c>
      <c r="AE29" s="138">
        <f t="shared" si="1"/>
        <v>-1.7622556872797235E-3</v>
      </c>
    </row>
    <row r="30" spans="1:40" x14ac:dyDescent="0.25">
      <c r="B30" s="201"/>
      <c r="C30" s="298"/>
      <c r="D30" s="355"/>
      <c r="E30" s="355"/>
      <c r="F30" s="40"/>
      <c r="G30" s="40"/>
      <c r="H30" s="243"/>
      <c r="I30" s="40"/>
      <c r="W30" s="94">
        <v>42506</v>
      </c>
      <c r="X30" s="10">
        <v>61.11</v>
      </c>
      <c r="Y30" s="40">
        <v>62.86</v>
      </c>
      <c r="Z30" s="40">
        <v>60.96</v>
      </c>
      <c r="AA30" s="10">
        <v>62.42</v>
      </c>
      <c r="AB30" s="95">
        <v>3261600</v>
      </c>
      <c r="AC30" s="258">
        <v>62.42</v>
      </c>
      <c r="AD30" s="2">
        <f t="shared" si="0"/>
        <v>1.8999999999999986</v>
      </c>
      <c r="AE30" s="138">
        <f t="shared" si="1"/>
        <v>2.7489711934156391E-2</v>
      </c>
    </row>
    <row r="31" spans="1:40" x14ac:dyDescent="0.25">
      <c r="B31" s="201"/>
      <c r="C31" s="298"/>
      <c r="D31" s="355"/>
      <c r="E31" s="355"/>
      <c r="F31" s="40"/>
      <c r="G31" s="40"/>
      <c r="H31" s="243"/>
      <c r="I31" s="40"/>
      <c r="W31" s="94">
        <v>42503</v>
      </c>
      <c r="X31" s="10">
        <v>60.97</v>
      </c>
      <c r="Y31" s="40">
        <v>62.24</v>
      </c>
      <c r="Z31" s="40">
        <v>60.43</v>
      </c>
      <c r="AA31" s="10">
        <v>60.75</v>
      </c>
      <c r="AB31" s="95">
        <v>4892400</v>
      </c>
      <c r="AC31" s="258">
        <v>60.75</v>
      </c>
      <c r="AD31" s="2">
        <f t="shared" si="0"/>
        <v>1.8100000000000023</v>
      </c>
      <c r="AE31" s="138">
        <f t="shared" si="1"/>
        <v>-1.4758352254297669E-2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42502</v>
      </c>
      <c r="X32" s="10">
        <v>64.849999999999994</v>
      </c>
      <c r="Y32" s="40">
        <v>64.95</v>
      </c>
      <c r="Z32" s="40">
        <v>60.92</v>
      </c>
      <c r="AA32" s="10">
        <v>61.66</v>
      </c>
      <c r="AB32" s="95">
        <v>5182300</v>
      </c>
      <c r="AC32" s="258">
        <v>61.66</v>
      </c>
      <c r="AD32" s="2">
        <f t="shared" si="0"/>
        <v>4.0300000000000011</v>
      </c>
      <c r="AE32" s="138">
        <f t="shared" si="1"/>
        <v>-4.5363059297104935E-2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42501</v>
      </c>
      <c r="X33" s="10">
        <v>64.66</v>
      </c>
      <c r="Y33" s="40">
        <v>65.31</v>
      </c>
      <c r="Z33" s="40">
        <v>64.349999999999994</v>
      </c>
      <c r="AA33" s="10">
        <v>64.59</v>
      </c>
      <c r="AB33" s="95">
        <v>2168600</v>
      </c>
      <c r="AC33" s="258">
        <v>64.59</v>
      </c>
      <c r="AD33" s="2">
        <f t="shared" si="0"/>
        <v>0.96000000000000796</v>
      </c>
      <c r="AE33" s="138">
        <f t="shared" si="1"/>
        <v>-4.162812210915745E-3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42500</v>
      </c>
      <c r="X34" s="10">
        <v>64.900000000000006</v>
      </c>
      <c r="Y34" s="40">
        <v>65.11</v>
      </c>
      <c r="Z34" s="40">
        <v>63.75</v>
      </c>
      <c r="AA34" s="10">
        <v>64.86</v>
      </c>
      <c r="AB34" s="95">
        <v>2398600</v>
      </c>
      <c r="AC34" s="258">
        <v>64.86</v>
      </c>
      <c r="AD34" s="2">
        <f t="shared" si="0"/>
        <v>1.3599999999999994</v>
      </c>
      <c r="AE34" s="138" t="e">
        <f t="shared" si="1"/>
        <v>#DIV/0!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42500</v>
      </c>
      <c r="X35" s="10" t="s">
        <v>142</v>
      </c>
      <c r="Y35" s="40"/>
      <c r="Z35" s="40"/>
      <c r="AA35" s="10"/>
      <c r="AB35" s="95"/>
      <c r="AC35" s="258"/>
      <c r="AD35" s="2">
        <f t="shared" si="0"/>
        <v>0</v>
      </c>
      <c r="AE35" s="138">
        <f t="shared" si="1"/>
        <v>-1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42499</v>
      </c>
      <c r="X36" s="10">
        <v>64.42</v>
      </c>
      <c r="Y36" s="40">
        <v>65.569999999999993</v>
      </c>
      <c r="Z36" s="40">
        <v>64.42</v>
      </c>
      <c r="AA36" s="10">
        <v>65.05</v>
      </c>
      <c r="AB36" s="95">
        <v>2494300</v>
      </c>
      <c r="AC36" s="258">
        <v>64.790000000000006</v>
      </c>
      <c r="AD36" s="2">
        <f t="shared" si="0"/>
        <v>1.1499999999999915</v>
      </c>
      <c r="AE36" s="138">
        <f t="shared" si="1"/>
        <v>6.5247786235824723E-3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67.771000000000001</v>
      </c>
      <c r="R37" s="34"/>
      <c r="W37" s="94">
        <v>42496</v>
      </c>
      <c r="X37" s="10">
        <v>64.2</v>
      </c>
      <c r="Y37" s="40">
        <v>64.650000000000006</v>
      </c>
      <c r="Z37" s="40">
        <v>62.62</v>
      </c>
      <c r="AA37" s="10">
        <v>64.63</v>
      </c>
      <c r="AB37" s="95">
        <v>3016300</v>
      </c>
      <c r="AC37" s="258">
        <v>64.37</v>
      </c>
      <c r="AD37" s="2">
        <f t="shared" si="0"/>
        <v>2.0300000000000082</v>
      </c>
      <c r="AE37" s="138">
        <f t="shared" si="1"/>
        <v>4.368856295833945E-3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67.154899999999998</v>
      </c>
      <c r="R38" s="34"/>
      <c r="W38" s="94">
        <v>42495</v>
      </c>
      <c r="X38" s="10">
        <v>66.12</v>
      </c>
      <c r="Y38" s="40">
        <v>66.19</v>
      </c>
      <c r="Z38" s="40">
        <v>64.25</v>
      </c>
      <c r="AA38" s="10">
        <v>64.349999999999994</v>
      </c>
      <c r="AB38" s="95">
        <v>2815600</v>
      </c>
      <c r="AC38" s="258">
        <v>64.09</v>
      </c>
      <c r="AD38" s="2">
        <f t="shared" si="0"/>
        <v>1.9399999999999977</v>
      </c>
      <c r="AE38" s="138">
        <f t="shared" si="1"/>
        <v>-1.3544712944435822E-2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66.538800000000009</v>
      </c>
      <c r="R39" s="34"/>
      <c r="T39" s="91" t="s">
        <v>113</v>
      </c>
      <c r="W39" s="94">
        <v>42494</v>
      </c>
      <c r="X39" s="10">
        <v>66.489999999999995</v>
      </c>
      <c r="Y39" s="40">
        <v>67.010000000000005</v>
      </c>
      <c r="Z39" s="40">
        <v>64.78</v>
      </c>
      <c r="AA39" s="10">
        <v>65.23</v>
      </c>
      <c r="AB39" s="95">
        <v>2505900</v>
      </c>
      <c r="AC39" s="258">
        <v>64.97</v>
      </c>
      <c r="AD39" s="2">
        <f t="shared" si="0"/>
        <v>2.230000000000004</v>
      </c>
      <c r="AE39" s="138">
        <f t="shared" si="1"/>
        <v>-2.6666666666666727E-2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65.922700000000006</v>
      </c>
      <c r="R40" s="83"/>
      <c r="T40" s="97" t="s">
        <v>98</v>
      </c>
      <c r="U40" s="129">
        <v>67.209999999999994</v>
      </c>
      <c r="W40" s="94">
        <v>42493</v>
      </c>
      <c r="X40" s="10">
        <v>66.94</v>
      </c>
      <c r="Y40" s="40">
        <v>67.39</v>
      </c>
      <c r="Z40" s="40">
        <v>66.540000000000006</v>
      </c>
      <c r="AA40" s="10">
        <v>67.02</v>
      </c>
      <c r="AB40" s="95">
        <v>3413600</v>
      </c>
      <c r="AC40" s="258">
        <v>66.75</v>
      </c>
      <c r="AD40" s="2">
        <f t="shared" si="0"/>
        <v>0.84999999999999432</v>
      </c>
      <c r="AE40" s="138">
        <f t="shared" si="1"/>
        <v>-1.4958863126401933E-3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65.306600000000003</v>
      </c>
      <c r="R41" s="83"/>
      <c r="T41" s="87" t="s">
        <v>99</v>
      </c>
      <c r="U41" s="130">
        <v>63.95</v>
      </c>
      <c r="W41" s="94">
        <v>42492</v>
      </c>
      <c r="X41" s="10">
        <v>66.77</v>
      </c>
      <c r="Y41" s="40">
        <v>67.28</v>
      </c>
      <c r="Z41" s="40">
        <v>65.7</v>
      </c>
      <c r="AA41" s="10">
        <v>67.12</v>
      </c>
      <c r="AB41" s="95">
        <v>3873300</v>
      </c>
      <c r="AC41" s="258">
        <v>66.849999999999994</v>
      </c>
      <c r="AD41" s="2">
        <f t="shared" si="0"/>
        <v>1.5799999999999983</v>
      </c>
      <c r="AE41" s="138">
        <f t="shared" si="1"/>
        <v>4.5078888054095323E-3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64.6905</v>
      </c>
      <c r="R42" s="83"/>
      <c r="T42" s="87" t="s">
        <v>100</v>
      </c>
      <c r="U42" s="130" t="s">
        <v>385</v>
      </c>
      <c r="W42" s="94">
        <v>42489</v>
      </c>
      <c r="X42" s="10">
        <v>70.42</v>
      </c>
      <c r="Y42" s="40">
        <v>72.010000000000005</v>
      </c>
      <c r="Z42" s="40">
        <v>66.040000000000006</v>
      </c>
      <c r="AA42" s="10">
        <v>66.819999999999993</v>
      </c>
      <c r="AB42" s="95">
        <v>8592000</v>
      </c>
      <c r="AC42" s="258">
        <v>66.55</v>
      </c>
      <c r="AD42" s="2">
        <f t="shared" si="0"/>
        <v>5.9699999999999989</v>
      </c>
      <c r="AE42" s="138">
        <f t="shared" si="1"/>
        <v>-6.9100573506784113E-2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64.074399999999997</v>
      </c>
      <c r="R43" s="83"/>
      <c r="T43" s="87" t="s">
        <v>101</v>
      </c>
      <c r="U43" s="130" t="s">
        <v>386</v>
      </c>
      <c r="W43" s="94">
        <v>42488</v>
      </c>
      <c r="X43" s="10">
        <v>71.88</v>
      </c>
      <c r="Y43" s="40">
        <v>73.59</v>
      </c>
      <c r="Z43" s="40">
        <v>71.31</v>
      </c>
      <c r="AA43" s="10">
        <v>71.78</v>
      </c>
      <c r="AB43" s="95">
        <v>4429200</v>
      </c>
      <c r="AC43" s="258">
        <v>71.489999999999995</v>
      </c>
      <c r="AD43" s="2">
        <f t="shared" si="0"/>
        <v>2.2800000000000011</v>
      </c>
      <c r="AE43" s="138">
        <f t="shared" si="1"/>
        <v>-7.4968763015411666E-3</v>
      </c>
    </row>
    <row r="44" spans="1:31" x14ac:dyDescent="0.25">
      <c r="O44" s="2"/>
      <c r="P44" s="83">
        <v>1.03</v>
      </c>
      <c r="Q44" s="83">
        <f t="shared" si="5"/>
        <v>63.458300000000001</v>
      </c>
      <c r="R44" s="83"/>
      <c r="T44" s="87" t="s">
        <v>102</v>
      </c>
      <c r="U44" s="130">
        <v>84.23</v>
      </c>
      <c r="W44" s="94">
        <v>42487</v>
      </c>
      <c r="X44" s="10">
        <v>68.680000000000007</v>
      </c>
      <c r="Y44" s="40">
        <v>72.84</v>
      </c>
      <c r="Z44" s="40">
        <v>68.48</v>
      </c>
      <c r="AA44" s="10">
        <v>72.319999999999993</v>
      </c>
      <c r="AB44" s="95">
        <v>6350500</v>
      </c>
      <c r="AC44" s="258">
        <v>72.03</v>
      </c>
      <c r="AD44" s="2">
        <f t="shared" si="0"/>
        <v>4.3599999999999994</v>
      </c>
      <c r="AE44" s="138">
        <f t="shared" si="1"/>
        <v>8.6822573869207442E-3</v>
      </c>
    </row>
    <row r="45" spans="1:31" x14ac:dyDescent="0.25">
      <c r="O45" s="2"/>
      <c r="P45" s="83">
        <v>1.02</v>
      </c>
      <c r="Q45" s="83">
        <f t="shared" si="5"/>
        <v>62.842199999999998</v>
      </c>
      <c r="R45" s="83"/>
      <c r="T45" s="87" t="s">
        <v>103</v>
      </c>
      <c r="U45" s="130">
        <v>0.78958399999999995</v>
      </c>
      <c r="W45" s="94">
        <v>42486</v>
      </c>
      <c r="X45" s="10">
        <v>71.34</v>
      </c>
      <c r="Y45" s="40">
        <v>72.5</v>
      </c>
      <c r="Z45" s="40">
        <v>71.03</v>
      </c>
      <c r="AA45" s="10">
        <v>71.7</v>
      </c>
      <c r="AB45" s="95">
        <v>2557100</v>
      </c>
      <c r="AC45" s="258">
        <v>71.41</v>
      </c>
      <c r="AD45" s="2">
        <f t="shared" si="0"/>
        <v>1.4699999999999989</v>
      </c>
      <c r="AE45" s="138">
        <f t="shared" si="1"/>
        <v>1.3770584894946092E-2</v>
      </c>
    </row>
    <row r="46" spans="1:31" x14ac:dyDescent="0.25">
      <c r="O46" s="2"/>
      <c r="P46" s="83">
        <v>1.01</v>
      </c>
      <c r="Q46" s="83">
        <f t="shared" si="5"/>
        <v>62.226100000000002</v>
      </c>
      <c r="R46" s="83"/>
      <c r="T46" s="87" t="s">
        <v>123</v>
      </c>
      <c r="U46" s="94" t="s">
        <v>224</v>
      </c>
      <c r="W46" s="94">
        <v>42485</v>
      </c>
      <c r="X46" s="10">
        <v>71.03</v>
      </c>
      <c r="Y46" s="40">
        <v>71.47</v>
      </c>
      <c r="Z46" s="40">
        <v>70.010000000000005</v>
      </c>
      <c r="AA46" s="10">
        <v>70.72</v>
      </c>
      <c r="AB46" s="95">
        <v>2589400</v>
      </c>
      <c r="AC46" s="258">
        <v>70.44</v>
      </c>
      <c r="AD46" s="2">
        <f t="shared" si="0"/>
        <v>1.4599999999999937</v>
      </c>
      <c r="AE46" s="138">
        <f t="shared" si="1"/>
        <v>-1.0813088049431152E-2</v>
      </c>
    </row>
    <row r="47" spans="1:31" x14ac:dyDescent="0.25">
      <c r="O47" s="2"/>
      <c r="P47" s="83">
        <v>1</v>
      </c>
      <c r="Q47" s="83">
        <f t="shared" si="5"/>
        <v>61.61</v>
      </c>
      <c r="R47" s="83"/>
      <c r="T47" s="87"/>
      <c r="U47" s="130"/>
      <c r="W47" s="94">
        <v>42482</v>
      </c>
      <c r="X47" s="10">
        <v>71.58</v>
      </c>
      <c r="Y47" s="40">
        <v>72.150000000000006</v>
      </c>
      <c r="Z47" s="40">
        <v>70.56</v>
      </c>
      <c r="AA47" s="10">
        <v>71.5</v>
      </c>
      <c r="AB47" s="95">
        <v>2645100</v>
      </c>
      <c r="AC47" s="258">
        <v>71.209999999999994</v>
      </c>
      <c r="AD47" s="2">
        <f t="shared" si="0"/>
        <v>1.5900000000000034</v>
      </c>
      <c r="AE47" s="138">
        <f t="shared" si="1"/>
        <v>-2.6610644257705207E-3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397">
        <f>K59+M59-F59</f>
        <v>414.59000000000015</v>
      </c>
      <c r="O48" s="2"/>
      <c r="P48" s="83">
        <v>0.99</v>
      </c>
      <c r="Q48" s="83">
        <f t="shared" si="5"/>
        <v>60.993899999999996</v>
      </c>
      <c r="R48" s="83"/>
      <c r="T48" s="87" t="s">
        <v>105</v>
      </c>
      <c r="U48" s="130" t="s">
        <v>387</v>
      </c>
      <c r="W48" s="94">
        <v>42481</v>
      </c>
      <c r="X48" s="10">
        <v>72.59</v>
      </c>
      <c r="Y48" s="40">
        <v>72.790000000000006</v>
      </c>
      <c r="Z48" s="40">
        <v>71.069999999999993</v>
      </c>
      <c r="AA48" s="10">
        <v>71.69</v>
      </c>
      <c r="AB48" s="95">
        <v>2909300</v>
      </c>
      <c r="AC48" s="258">
        <v>71.400000000000006</v>
      </c>
      <c r="AD48" s="2">
        <f t="shared" si="0"/>
        <v>1.7200000000000131</v>
      </c>
      <c r="AE48" s="138">
        <f t="shared" si="1"/>
        <v>-1.5851137146795202E-2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60.377800000000001</v>
      </c>
      <c r="R49" s="83"/>
      <c r="T49" s="87" t="s">
        <v>106</v>
      </c>
      <c r="U49" s="130" t="s">
        <v>388</v>
      </c>
      <c r="W49" s="94">
        <v>42480</v>
      </c>
      <c r="X49" s="10">
        <v>71.84</v>
      </c>
      <c r="Y49" s="40">
        <v>73.510000000000005</v>
      </c>
      <c r="Z49" s="40">
        <v>70.89</v>
      </c>
      <c r="AA49" s="10">
        <v>72.84</v>
      </c>
      <c r="AB49" s="95">
        <v>3110200</v>
      </c>
      <c r="AC49" s="258">
        <v>72.55</v>
      </c>
      <c r="AD49" s="2">
        <f t="shared" si="0"/>
        <v>2.6200000000000045</v>
      </c>
      <c r="AE49" s="138">
        <f t="shared" si="1"/>
        <v>8.4792882958020233E-3</v>
      </c>
    </row>
    <row r="50" spans="1:31" x14ac:dyDescent="0.25">
      <c r="A50" s="281" t="s">
        <v>179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59.761699999999998</v>
      </c>
      <c r="R50" s="83"/>
      <c r="T50" s="87" t="s">
        <v>107</v>
      </c>
      <c r="U50" s="131">
        <v>3913497</v>
      </c>
      <c r="W50" s="94">
        <v>42479</v>
      </c>
      <c r="X50" s="10">
        <v>75.150000000000006</v>
      </c>
      <c r="Y50" s="40">
        <v>75.150000000000006</v>
      </c>
      <c r="Z50" s="40">
        <v>71.88</v>
      </c>
      <c r="AA50" s="10">
        <v>72.23</v>
      </c>
      <c r="AB50" s="95">
        <v>3745300</v>
      </c>
      <c r="AC50" s="258">
        <v>71.94</v>
      </c>
      <c r="AD50" s="2">
        <f t="shared" si="0"/>
        <v>3.2700000000000102</v>
      </c>
      <c r="AE50" s="138">
        <f t="shared" si="1"/>
        <v>-3.3584094572810308E-2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59.145599999999995</v>
      </c>
      <c r="R51" s="83"/>
      <c r="T51" s="87" t="s">
        <v>110</v>
      </c>
      <c r="U51" s="131">
        <v>2857420</v>
      </c>
      <c r="W51" s="94">
        <v>42478</v>
      </c>
      <c r="X51" s="10">
        <v>74.400000000000006</v>
      </c>
      <c r="Y51" s="40">
        <v>75.209999999999994</v>
      </c>
      <c r="Z51" s="40">
        <v>73.900000000000006</v>
      </c>
      <c r="AA51" s="10">
        <v>74.739999999999995</v>
      </c>
      <c r="AB51" s="95">
        <v>2340200</v>
      </c>
      <c r="AC51" s="258">
        <v>74.44</v>
      </c>
      <c r="AD51" s="2">
        <f t="shared" si="0"/>
        <v>1.3099999999999881</v>
      </c>
      <c r="AE51" s="138">
        <f t="shared" si="1"/>
        <v>-4.2803638309257819E-3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58.529499999999999</v>
      </c>
      <c r="R52" s="83"/>
      <c r="T52" s="87" t="s">
        <v>108</v>
      </c>
      <c r="U52" s="130" t="s">
        <v>389</v>
      </c>
      <c r="W52" s="94">
        <v>42475</v>
      </c>
      <c r="X52" s="10">
        <v>76.64</v>
      </c>
      <c r="Y52" s="40">
        <v>77.16</v>
      </c>
      <c r="Z52" s="40">
        <v>74.95</v>
      </c>
      <c r="AA52" s="10">
        <v>75.06</v>
      </c>
      <c r="AB52" s="95">
        <v>3255600</v>
      </c>
      <c r="AC52" s="258">
        <v>74.760000000000005</v>
      </c>
      <c r="AD52" s="2">
        <f t="shared" si="0"/>
        <v>2.2099999999999937</v>
      </c>
      <c r="AE52" s="138">
        <f t="shared" si="1"/>
        <v>-2.2233847763536319E-2</v>
      </c>
    </row>
    <row r="53" spans="1:31" x14ac:dyDescent="0.25">
      <c r="A53" s="277"/>
      <c r="B53" s="282">
        <v>42402</v>
      </c>
      <c r="C53" s="291">
        <v>30</v>
      </c>
      <c r="D53" s="396">
        <v>67.2</v>
      </c>
      <c r="E53" s="396">
        <v>0</v>
      </c>
      <c r="F53" s="396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57.913399999999996</v>
      </c>
      <c r="R53" s="83"/>
      <c r="T53" s="87" t="s">
        <v>111</v>
      </c>
      <c r="U53" s="130">
        <v>11.99</v>
      </c>
      <c r="W53" s="94">
        <v>42474</v>
      </c>
      <c r="X53" s="10">
        <v>75.89</v>
      </c>
      <c r="Y53" s="40">
        <v>76.900000000000006</v>
      </c>
      <c r="Z53" s="40">
        <v>74.59</v>
      </c>
      <c r="AA53" s="10">
        <v>76.77</v>
      </c>
      <c r="AB53" s="95">
        <v>2421900</v>
      </c>
      <c r="AC53" s="258">
        <v>76.459999999999994</v>
      </c>
      <c r="AD53" s="2">
        <f t="shared" si="0"/>
        <v>2.3100000000000023</v>
      </c>
      <c r="AE53" s="138">
        <f t="shared" si="1"/>
        <v>-3.9082855653987947E-3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57.2973</v>
      </c>
      <c r="R54" s="83"/>
      <c r="T54" s="87" t="s">
        <v>112</v>
      </c>
      <c r="U54" s="130">
        <v>5.14</v>
      </c>
      <c r="W54" s="94">
        <v>42473</v>
      </c>
      <c r="X54" s="10">
        <v>75.260000000000005</v>
      </c>
      <c r="Y54" s="40">
        <v>77.22</v>
      </c>
      <c r="Z54" s="40">
        <v>75</v>
      </c>
      <c r="AA54" s="10">
        <v>77.069999999999993</v>
      </c>
      <c r="AB54" s="95">
        <v>2004700</v>
      </c>
      <c r="AC54" s="258">
        <v>76.760000000000005</v>
      </c>
      <c r="AD54" s="2">
        <f t="shared" si="0"/>
        <v>2.2199999999999989</v>
      </c>
      <c r="AE54" s="138">
        <f t="shared" si="1"/>
        <v>3.255313424804962E-2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56.681200000000004</v>
      </c>
      <c r="R55" s="83"/>
      <c r="T55" s="87" t="s">
        <v>109</v>
      </c>
      <c r="U55" s="130" t="s">
        <v>390</v>
      </c>
      <c r="W55" s="94">
        <v>42472</v>
      </c>
      <c r="X55" s="10">
        <v>76.23</v>
      </c>
      <c r="Y55" s="40">
        <v>76.349999999999994</v>
      </c>
      <c r="Z55" s="40">
        <v>73.66</v>
      </c>
      <c r="AA55" s="10">
        <v>74.64</v>
      </c>
      <c r="AB55" s="95">
        <v>3768400</v>
      </c>
      <c r="AC55" s="258">
        <v>74.34</v>
      </c>
      <c r="AD55" s="2">
        <f t="shared" si="0"/>
        <v>2.6899999999999977</v>
      </c>
      <c r="AE55" s="138">
        <f t="shared" si="1"/>
        <v>-1.8872904843605598E-2</v>
      </c>
    </row>
    <row r="56" spans="1:31" x14ac:dyDescent="0.25">
      <c r="A56" s="277"/>
      <c r="B56" s="282">
        <v>42502</v>
      </c>
      <c r="C56" s="277">
        <v>30</v>
      </c>
      <c r="D56" s="278">
        <v>61.79</v>
      </c>
      <c r="E56" s="278">
        <v>0</v>
      </c>
      <c r="F56" s="278">
        <v>1853.7</v>
      </c>
      <c r="G56" s="277">
        <v>42544</v>
      </c>
      <c r="H56" s="277">
        <v>30</v>
      </c>
      <c r="I56" s="278">
        <v>66.83</v>
      </c>
      <c r="J56" s="278">
        <v>0.04</v>
      </c>
      <c r="K56" s="278">
        <v>2004.86</v>
      </c>
      <c r="L56" s="277"/>
      <c r="M56" s="277"/>
      <c r="O56" s="2"/>
      <c r="P56" s="83">
        <v>0.91</v>
      </c>
      <c r="Q56" s="83">
        <f t="shared" si="5"/>
        <v>56.065100000000001</v>
      </c>
      <c r="R56" s="83"/>
      <c r="W56" s="94">
        <v>42471</v>
      </c>
      <c r="X56" s="10">
        <v>77.73</v>
      </c>
      <c r="Y56" s="40">
        <v>78</v>
      </c>
      <c r="Z56" s="40">
        <v>76.02</v>
      </c>
      <c r="AA56" s="10">
        <v>76.069999999999993</v>
      </c>
      <c r="AB56" s="95">
        <v>2003500</v>
      </c>
      <c r="AC56" s="258">
        <v>75.77</v>
      </c>
      <c r="AD56" s="2">
        <f t="shared" si="0"/>
        <v>1.980000000000004</v>
      </c>
      <c r="AE56" s="138">
        <f t="shared" si="1"/>
        <v>-1.6612589227774199E-2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55.448999999999998</v>
      </c>
      <c r="R57" s="83"/>
      <c r="W57" s="94">
        <v>42468</v>
      </c>
      <c r="X57" s="10">
        <v>78</v>
      </c>
      <c r="Y57" s="40">
        <v>78.11</v>
      </c>
      <c r="Z57" s="40">
        <v>76.599999999999994</v>
      </c>
      <c r="AA57" s="10">
        <v>77.36</v>
      </c>
      <c r="AB57" s="95">
        <v>4375300</v>
      </c>
      <c r="AC57" s="258">
        <v>77.05</v>
      </c>
      <c r="AD57" s="2">
        <f t="shared" si="0"/>
        <v>1.5100000000000051</v>
      </c>
      <c r="AE57" s="138">
        <f t="shared" si="1"/>
        <v>6.493506493505663E-4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42467</v>
      </c>
      <c r="X58" s="10">
        <v>77.58</v>
      </c>
      <c r="Y58" s="40">
        <v>77.72</v>
      </c>
      <c r="Z58" s="40">
        <v>76.569999999999993</v>
      </c>
      <c r="AA58" s="10">
        <v>77.31</v>
      </c>
      <c r="AB58" s="95">
        <v>4515600</v>
      </c>
      <c r="AC58" s="258">
        <v>77</v>
      </c>
      <c r="AD58" s="2">
        <f t="shared" si="0"/>
        <v>1.1500000000000057</v>
      </c>
      <c r="AE58" s="138">
        <f t="shared" si="1"/>
        <v>-1.1553273427471145E-2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42466</v>
      </c>
      <c r="X59" s="10">
        <v>76.87</v>
      </c>
      <c r="Y59" s="40">
        <v>78.45</v>
      </c>
      <c r="Z59" s="40">
        <v>75.22</v>
      </c>
      <c r="AA59" s="10">
        <v>78.209999999999994</v>
      </c>
      <c r="AB59" s="95">
        <v>2532000</v>
      </c>
      <c r="AC59" s="258">
        <v>77.900000000000006</v>
      </c>
      <c r="AD59" s="2">
        <f t="shared" si="0"/>
        <v>3.230000000000004</v>
      </c>
      <c r="AE59" s="138">
        <f t="shared" si="1"/>
        <v>1.4851485148514865E-2</v>
      </c>
    </row>
    <row r="60" spans="1:31" x14ac:dyDescent="0.25">
      <c r="W60" s="94">
        <v>42465</v>
      </c>
      <c r="X60" s="10">
        <v>76.45</v>
      </c>
      <c r="Y60" s="40">
        <v>77.38</v>
      </c>
      <c r="Z60" s="40">
        <v>76.14</v>
      </c>
      <c r="AA60" s="10">
        <v>77.069999999999993</v>
      </c>
      <c r="AB60" s="95">
        <v>2075100</v>
      </c>
      <c r="AC60" s="258">
        <v>76.760000000000005</v>
      </c>
      <c r="AD60" s="2">
        <f t="shared" si="0"/>
        <v>1.2399999999999949</v>
      </c>
      <c r="AE60" s="138">
        <f t="shared" si="1"/>
        <v>-5.5706697758776125E-3</v>
      </c>
    </row>
    <row r="61" spans="1:31" x14ac:dyDescent="0.25">
      <c r="W61" s="94">
        <v>42464</v>
      </c>
      <c r="X61" s="10">
        <v>78.36</v>
      </c>
      <c r="Y61" s="40">
        <v>78.459999999999994</v>
      </c>
      <c r="Z61" s="40">
        <v>76.44</v>
      </c>
      <c r="AA61" s="10">
        <v>77.5</v>
      </c>
      <c r="AB61" s="95">
        <v>2054100</v>
      </c>
      <c r="AC61" s="258">
        <v>77.19</v>
      </c>
      <c r="AD61" s="2">
        <f t="shared" si="0"/>
        <v>2.019999999999996</v>
      </c>
      <c r="AE61" s="138">
        <f t="shared" si="1"/>
        <v>-8.7325028894311707E-3</v>
      </c>
    </row>
    <row r="62" spans="1:31" x14ac:dyDescent="0.25">
      <c r="W62" s="94">
        <v>42461</v>
      </c>
      <c r="X62" s="10">
        <v>77.16</v>
      </c>
      <c r="Y62" s="40">
        <v>78.23</v>
      </c>
      <c r="Z62" s="40">
        <v>76.319999999999993</v>
      </c>
      <c r="AA62" s="10">
        <v>78.180000000000007</v>
      </c>
      <c r="AB62" s="95">
        <v>2015700</v>
      </c>
      <c r="AC62" s="258">
        <v>77.87</v>
      </c>
      <c r="AD62" s="2">
        <f t="shared" si="0"/>
        <v>1.9100000000000108</v>
      </c>
      <c r="AE62" s="138">
        <f t="shared" si="1"/>
        <v>3.6087124629462508E-3</v>
      </c>
    </row>
    <row r="63" spans="1:31" x14ac:dyDescent="0.25">
      <c r="W63" s="94">
        <v>42460</v>
      </c>
      <c r="X63" s="10">
        <v>77.61</v>
      </c>
      <c r="Y63" s="40">
        <v>78.290000000000006</v>
      </c>
      <c r="Z63" s="40">
        <v>77.31</v>
      </c>
      <c r="AA63" s="10">
        <v>77.900000000000006</v>
      </c>
      <c r="AB63" s="95">
        <v>2950200</v>
      </c>
      <c r="AC63" s="258">
        <v>77.59</v>
      </c>
      <c r="AD63" s="2">
        <f t="shared" si="0"/>
        <v>0.98000000000000398</v>
      </c>
      <c r="AE63" s="138">
        <f t="shared" si="1"/>
        <v>6.4482847562552514E-4</v>
      </c>
    </row>
    <row r="64" spans="1:31" x14ac:dyDescent="0.25">
      <c r="W64" s="94">
        <v>42459</v>
      </c>
      <c r="X64" s="10">
        <v>76.989999999999995</v>
      </c>
      <c r="Y64" s="40">
        <v>78.22</v>
      </c>
      <c r="Z64" s="40">
        <v>76.8</v>
      </c>
      <c r="AA64" s="10">
        <v>77.849999999999994</v>
      </c>
      <c r="AB64" s="95">
        <v>2690100</v>
      </c>
      <c r="AC64" s="258">
        <v>77.540000000000006</v>
      </c>
      <c r="AD64" s="2">
        <f t="shared" si="0"/>
        <v>1.4200000000000017</v>
      </c>
      <c r="AE64" s="138">
        <f t="shared" si="1"/>
        <v>1.8119747899159711E-2</v>
      </c>
    </row>
    <row r="65" spans="23:31" x14ac:dyDescent="0.25">
      <c r="W65" s="94">
        <v>42458</v>
      </c>
      <c r="X65" s="10">
        <v>74.510000000000005</v>
      </c>
      <c r="Y65" s="40">
        <v>76.88</v>
      </c>
      <c r="Z65" s="40">
        <v>73.61</v>
      </c>
      <c r="AA65" s="10">
        <v>76.47</v>
      </c>
      <c r="AB65" s="95">
        <v>4270000</v>
      </c>
      <c r="AC65" s="258">
        <v>76.16</v>
      </c>
      <c r="AD65" s="2">
        <f t="shared" si="0"/>
        <v>3.269999999999996</v>
      </c>
      <c r="AE65" s="138">
        <f t="shared" si="1"/>
        <v>-5.8739068006787853E-3</v>
      </c>
    </row>
    <row r="66" spans="23:31" x14ac:dyDescent="0.25">
      <c r="W66" s="94">
        <v>42457</v>
      </c>
      <c r="X66" s="10">
        <v>76.44</v>
      </c>
      <c r="Y66" s="40">
        <v>77.180000000000007</v>
      </c>
      <c r="Z66" s="40">
        <v>75.72</v>
      </c>
      <c r="AA66" s="10">
        <v>76.92</v>
      </c>
      <c r="AB66" s="95">
        <v>2114800</v>
      </c>
      <c r="AC66" s="258">
        <v>76.61</v>
      </c>
      <c r="AD66" s="2">
        <f t="shared" si="0"/>
        <v>1.460000000000008</v>
      </c>
      <c r="AE66" s="138">
        <f t="shared" si="1"/>
        <v>9.3544137022396612E-3</v>
      </c>
    </row>
    <row r="67" spans="23:31" x14ac:dyDescent="0.25">
      <c r="W67" s="94">
        <v>42453</v>
      </c>
      <c r="X67" s="10">
        <v>75.569999999999993</v>
      </c>
      <c r="Y67" s="40">
        <v>76.239999999999995</v>
      </c>
      <c r="Z67" s="40">
        <v>75.010000000000005</v>
      </c>
      <c r="AA67" s="10">
        <v>76.2</v>
      </c>
      <c r="AB67" s="95">
        <v>2286600</v>
      </c>
      <c r="AC67" s="258">
        <v>75.900000000000006</v>
      </c>
      <c r="AD67" s="2">
        <f t="shared" si="0"/>
        <v>1.2299999999999898</v>
      </c>
      <c r="AE67" s="138">
        <f t="shared" si="1"/>
        <v>-1.3157894736841591E-3</v>
      </c>
    </row>
    <row r="68" spans="23:31" x14ac:dyDescent="0.25">
      <c r="W68" s="94">
        <v>42452</v>
      </c>
      <c r="X68" s="10">
        <v>76.45</v>
      </c>
      <c r="Y68" s="40">
        <v>76.72</v>
      </c>
      <c r="Z68" s="40">
        <v>75.83</v>
      </c>
      <c r="AA68" s="10">
        <v>76.3</v>
      </c>
      <c r="AB68" s="95">
        <v>2946100</v>
      </c>
      <c r="AC68" s="258">
        <v>76</v>
      </c>
      <c r="AD68" s="2">
        <f>Y68-Z68</f>
        <v>0.89000000000000057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1" priority="35">
      <formula>F28&gt;0</formula>
    </cfRule>
    <cfRule type="expression" dxfId="360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8:H30 H32:H43">
    <cfRule type="expression" dxfId="355" priority="25">
      <formula>H28&gt;0</formula>
    </cfRule>
    <cfRule type="expression" dxfId="354" priority="26">
      <formula>H28&lt;0</formula>
    </cfRule>
  </conditionalFormatting>
  <conditionalFormatting sqref="F23:F27">
    <cfRule type="expression" dxfId="353" priority="11">
      <formula>F23&gt;0</formula>
    </cfRule>
    <cfRule type="expression" dxfId="352" priority="12">
      <formula>F23&lt;0</formula>
    </cfRule>
  </conditionalFormatting>
  <conditionalFormatting sqref="H23:H27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42545</v>
      </c>
      <c r="X2" s="41">
        <v>57.19</v>
      </c>
      <c r="Y2" s="41">
        <v>58.11</v>
      </c>
      <c r="Z2" s="41">
        <v>56.85</v>
      </c>
      <c r="AA2" s="41">
        <v>57.01</v>
      </c>
      <c r="AB2" s="104">
        <v>1140600</v>
      </c>
      <c r="AC2" s="9">
        <v>57.01</v>
      </c>
      <c r="AD2" s="2">
        <f>Y2-Z2</f>
        <v>1.259999999999998</v>
      </c>
      <c r="AE2" s="138">
        <f>AC2/AC3-1</f>
        <v>-4.3135280295401146E-2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57.01</v>
      </c>
      <c r="W3" s="123">
        <v>42544</v>
      </c>
      <c r="X3" s="41">
        <v>59.7</v>
      </c>
      <c r="Y3" s="41">
        <v>60.07</v>
      </c>
      <c r="Z3" s="41">
        <v>59.42</v>
      </c>
      <c r="AA3" s="41">
        <v>59.58</v>
      </c>
      <c r="AB3" s="104">
        <v>580600</v>
      </c>
      <c r="AC3" s="9">
        <v>59.58</v>
      </c>
      <c r="AD3" s="2">
        <f t="shared" ref="AD3:AD66" si="0">Y3-Z3</f>
        <v>0.64999999999999858</v>
      </c>
      <c r="AE3" s="138">
        <f t="shared" ref="AE3:AE66" si="1">AC3/AC4-1</f>
        <v>9.4883090477804188E-3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57.01</v>
      </c>
      <c r="T4" s="1"/>
      <c r="W4" s="123">
        <v>42543</v>
      </c>
      <c r="X4" s="41">
        <v>58.11</v>
      </c>
      <c r="Y4" s="41">
        <v>59.1</v>
      </c>
      <c r="Z4" s="41">
        <v>58.11</v>
      </c>
      <c r="AA4" s="41">
        <v>59.02</v>
      </c>
      <c r="AB4" s="104">
        <v>695400</v>
      </c>
      <c r="AC4" s="9">
        <v>59.02</v>
      </c>
      <c r="AD4" s="2">
        <f t="shared" si="0"/>
        <v>0.99000000000000199</v>
      </c>
      <c r="AE4" s="138">
        <f t="shared" si="1"/>
        <v>1.0616438356164437E-2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42542</v>
      </c>
      <c r="X5" s="41">
        <v>57.92</v>
      </c>
      <c r="Y5" s="41">
        <v>58.9</v>
      </c>
      <c r="Z5" s="41">
        <v>57.54</v>
      </c>
      <c r="AA5" s="41">
        <v>58.4</v>
      </c>
      <c r="AB5" s="104">
        <v>1250600</v>
      </c>
      <c r="AC5" s="9">
        <v>58.4</v>
      </c>
      <c r="AD5" s="2">
        <f t="shared" si="0"/>
        <v>1.3599999999999994</v>
      </c>
      <c r="AE5" s="138">
        <f t="shared" si="1"/>
        <v>-8.6572738075029187E-3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42541</v>
      </c>
      <c r="X6" s="41">
        <v>59.26</v>
      </c>
      <c r="Y6" s="41">
        <v>59.49</v>
      </c>
      <c r="Z6" s="41">
        <v>58.79</v>
      </c>
      <c r="AA6" s="41">
        <v>58.91</v>
      </c>
      <c r="AB6" s="104">
        <v>986900</v>
      </c>
      <c r="AC6" s="9">
        <v>58.91</v>
      </c>
      <c r="AD6" s="2">
        <f t="shared" si="0"/>
        <v>0.70000000000000284</v>
      </c>
      <c r="AE6" s="138">
        <f t="shared" si="1"/>
        <v>8.9056345264599823E-3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193</v>
      </c>
      <c r="Q7" s="2">
        <f>Q10+Q8</f>
        <v>121.94999999999982</v>
      </c>
      <c r="R7" s="198"/>
      <c r="W7" s="123">
        <v>42538</v>
      </c>
      <c r="X7" s="41">
        <v>58.15</v>
      </c>
      <c r="Y7" s="41">
        <v>58.94</v>
      </c>
      <c r="Z7" s="41">
        <v>58.03</v>
      </c>
      <c r="AA7" s="41">
        <v>58.39</v>
      </c>
      <c r="AB7" s="104">
        <v>973500</v>
      </c>
      <c r="AC7" s="9">
        <v>58.39</v>
      </c>
      <c r="AD7" s="2">
        <f t="shared" si="0"/>
        <v>0.90999999999999659</v>
      </c>
      <c r="AE7" s="138">
        <f t="shared" si="1"/>
        <v>6.8977409898258735E-3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198</v>
      </c>
      <c r="P8" s="34"/>
      <c r="Q8" s="2">
        <f>K18+M18-F18+Q2*Q4</f>
        <v>0</v>
      </c>
      <c r="R8" s="168"/>
      <c r="W8" s="123">
        <v>42537</v>
      </c>
      <c r="X8" s="41">
        <v>57.32</v>
      </c>
      <c r="Y8" s="41">
        <v>58.07</v>
      </c>
      <c r="Z8" s="41">
        <v>56.29</v>
      </c>
      <c r="AA8" s="41">
        <v>57.99</v>
      </c>
      <c r="AB8" s="104">
        <v>1628600</v>
      </c>
      <c r="AC8" s="9">
        <v>57.99</v>
      </c>
      <c r="AD8" s="2">
        <f t="shared" si="0"/>
        <v>1.7800000000000011</v>
      </c>
      <c r="AE8" s="138">
        <f t="shared" si="1"/>
        <v>-1.7214666896195885E-3</v>
      </c>
      <c r="AL8" s="246"/>
      <c r="AO8" s="246"/>
    </row>
    <row r="9" spans="1:42" x14ac:dyDescent="0.25">
      <c r="O9" s="11" t="s">
        <v>262</v>
      </c>
      <c r="Q9" s="138">
        <f>IF(Q2=0, 0, Q8/Q6)</f>
        <v>0</v>
      </c>
      <c r="W9" s="123">
        <v>42536</v>
      </c>
      <c r="X9" s="41">
        <v>58.05</v>
      </c>
      <c r="Y9" s="41">
        <v>58.73</v>
      </c>
      <c r="Z9" s="41">
        <v>57.97</v>
      </c>
      <c r="AA9" s="41">
        <v>58.09</v>
      </c>
      <c r="AB9" s="104">
        <v>1086400</v>
      </c>
      <c r="AC9" s="9">
        <v>58.09</v>
      </c>
      <c r="AD9" s="2">
        <f t="shared" si="0"/>
        <v>0.75999999999999801</v>
      </c>
      <c r="AE9" s="138">
        <f t="shared" si="1"/>
        <v>-4.7969847524411691E-3</v>
      </c>
      <c r="AL9" s="246"/>
      <c r="AO9" s="246"/>
    </row>
    <row r="10" spans="1:42" x14ac:dyDescent="0.25">
      <c r="O10" s="11" t="s">
        <v>261</v>
      </c>
      <c r="P10" s="34"/>
      <c r="Q10" s="2">
        <f>M36</f>
        <v>121.94999999999982</v>
      </c>
      <c r="W10" s="123">
        <v>42535</v>
      </c>
      <c r="X10" s="41">
        <v>58.31</v>
      </c>
      <c r="Y10" s="41">
        <v>58.75</v>
      </c>
      <c r="Z10" s="41">
        <v>58.11</v>
      </c>
      <c r="AA10" s="41">
        <v>58.37</v>
      </c>
      <c r="AB10" s="104">
        <v>728300</v>
      </c>
      <c r="AC10" s="9">
        <v>58.37</v>
      </c>
      <c r="AD10" s="2">
        <f t="shared" si="0"/>
        <v>0.64000000000000057</v>
      </c>
      <c r="AE10" s="138">
        <f t="shared" si="1"/>
        <v>-2.5632262474368783E-3</v>
      </c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0.02</v>
      </c>
      <c r="T11" s="11"/>
      <c r="W11" s="123">
        <v>42534</v>
      </c>
      <c r="X11" s="41">
        <v>58.86</v>
      </c>
      <c r="Y11" s="41">
        <v>59.02</v>
      </c>
      <c r="Z11" s="41">
        <v>58.41</v>
      </c>
      <c r="AA11" s="41">
        <v>58.52</v>
      </c>
      <c r="AB11" s="104">
        <v>1012900</v>
      </c>
      <c r="AC11" s="9">
        <v>58.52</v>
      </c>
      <c r="AD11" s="2">
        <f t="shared" si="0"/>
        <v>0.61000000000000654</v>
      </c>
      <c r="AE11" s="138">
        <f t="shared" si="1"/>
        <v>-1.1319479641831331E-2</v>
      </c>
      <c r="AL11" s="246"/>
      <c r="AO11" s="246"/>
    </row>
    <row r="12" spans="1:42" x14ac:dyDescent="0.25">
      <c r="W12" s="123">
        <v>42531</v>
      </c>
      <c r="X12" s="41">
        <v>59.7</v>
      </c>
      <c r="Y12" s="41">
        <v>59.94</v>
      </c>
      <c r="Z12" s="41">
        <v>58.93</v>
      </c>
      <c r="AA12" s="41">
        <v>59.19</v>
      </c>
      <c r="AB12" s="104">
        <v>753800</v>
      </c>
      <c r="AC12" s="9">
        <v>59.19</v>
      </c>
      <c r="AD12" s="2">
        <f t="shared" si="0"/>
        <v>1.009999999999998</v>
      </c>
      <c r="AE12" s="138">
        <f t="shared" si="1"/>
        <v>-1.6940707523667164E-2</v>
      </c>
      <c r="AL12" s="246"/>
      <c r="AO12" s="246"/>
    </row>
    <row r="13" spans="1:42" x14ac:dyDescent="0.25">
      <c r="W13" s="123">
        <v>42530</v>
      </c>
      <c r="X13" s="41">
        <v>60.33</v>
      </c>
      <c r="Y13" s="41">
        <v>60.39</v>
      </c>
      <c r="Z13" s="41">
        <v>59.8</v>
      </c>
      <c r="AA13" s="41">
        <v>60.21</v>
      </c>
      <c r="AB13" s="104">
        <v>561900</v>
      </c>
      <c r="AC13" s="9">
        <v>60.21</v>
      </c>
      <c r="AD13" s="2">
        <f t="shared" si="0"/>
        <v>0.59000000000000341</v>
      </c>
      <c r="AE13" s="138">
        <f t="shared" si="1"/>
        <v>-8.3992094861660149E-3</v>
      </c>
    </row>
    <row r="14" spans="1:42" x14ac:dyDescent="0.25">
      <c r="W14" s="123">
        <v>42529</v>
      </c>
      <c r="X14" s="41">
        <v>61.13</v>
      </c>
      <c r="Y14" s="41">
        <v>61.4</v>
      </c>
      <c r="Z14" s="41">
        <v>60.62</v>
      </c>
      <c r="AA14" s="41">
        <v>60.72</v>
      </c>
      <c r="AB14" s="104">
        <v>973700</v>
      </c>
      <c r="AC14" s="9">
        <v>60.72</v>
      </c>
      <c r="AD14" s="2">
        <f t="shared" si="0"/>
        <v>0.78000000000000114</v>
      </c>
      <c r="AE14" s="138">
        <f t="shared" si="1"/>
        <v>1.980198019801982E-3</v>
      </c>
    </row>
    <row r="15" spans="1:42" x14ac:dyDescent="0.25">
      <c r="V15" s="2"/>
      <c r="W15" s="123">
        <v>42528</v>
      </c>
      <c r="X15" s="41">
        <v>60.43</v>
      </c>
      <c r="Y15" s="41">
        <v>60.7</v>
      </c>
      <c r="Z15" s="41">
        <v>60.21</v>
      </c>
      <c r="AA15" s="41">
        <v>60.6</v>
      </c>
      <c r="AB15" s="104">
        <v>836200</v>
      </c>
      <c r="AC15" s="9">
        <v>60.6</v>
      </c>
      <c r="AD15" s="2">
        <f t="shared" si="0"/>
        <v>0.49000000000000199</v>
      </c>
      <c r="AE15" s="138" t="e">
        <f t="shared" si="1"/>
        <v>#DIV/0!</v>
      </c>
      <c r="AL15" s="246"/>
      <c r="AO15" s="246"/>
      <c r="AP15" s="246"/>
    </row>
    <row r="16" spans="1:42" x14ac:dyDescent="0.25">
      <c r="V16" s="2"/>
      <c r="W16" s="123">
        <v>42528</v>
      </c>
      <c r="X16" s="41" t="s">
        <v>303</v>
      </c>
      <c r="Y16" s="41"/>
      <c r="Z16" s="41"/>
      <c r="AA16" s="41"/>
      <c r="AB16" s="104"/>
      <c r="AC16" s="9"/>
      <c r="AD16" s="2">
        <f t="shared" si="0"/>
        <v>0</v>
      </c>
      <c r="AE16" s="138">
        <f t="shared" si="1"/>
        <v>-1</v>
      </c>
    </row>
    <row r="17" spans="1:42" x14ac:dyDescent="0.25">
      <c r="V17" s="2"/>
      <c r="W17" s="123">
        <v>42527</v>
      </c>
      <c r="X17" s="41">
        <v>60.11</v>
      </c>
      <c r="Y17" s="41">
        <v>60.6</v>
      </c>
      <c r="Z17" s="41">
        <v>59.93</v>
      </c>
      <c r="AA17" s="41">
        <v>60.42</v>
      </c>
      <c r="AB17" s="104">
        <v>613000</v>
      </c>
      <c r="AC17" s="9">
        <v>60.13</v>
      </c>
      <c r="AD17" s="2">
        <f t="shared" si="0"/>
        <v>0.67000000000000171</v>
      </c>
      <c r="AE17" s="138">
        <f t="shared" si="1"/>
        <v>7.5402144772118707E-3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42524</v>
      </c>
      <c r="X18" s="41">
        <v>59.3</v>
      </c>
      <c r="Y18" s="41">
        <v>60.18</v>
      </c>
      <c r="Z18" s="41">
        <v>58.89</v>
      </c>
      <c r="AA18" s="41">
        <v>59.97</v>
      </c>
      <c r="AB18" s="104">
        <v>902400</v>
      </c>
      <c r="AC18" s="9">
        <v>59.68</v>
      </c>
      <c r="AD18" s="2">
        <f t="shared" si="0"/>
        <v>1.2899999999999991</v>
      </c>
      <c r="AE18" s="138">
        <f t="shared" si="1"/>
        <v>1.9299743808710579E-2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42523</v>
      </c>
      <c r="X19" s="41">
        <v>58.69</v>
      </c>
      <c r="Y19" s="41">
        <v>59.12</v>
      </c>
      <c r="Z19" s="41">
        <v>58.63</v>
      </c>
      <c r="AA19" s="41">
        <v>58.84</v>
      </c>
      <c r="AB19" s="104">
        <v>648400</v>
      </c>
      <c r="AC19" s="9">
        <v>58.55</v>
      </c>
      <c r="AD19" s="2">
        <f t="shared" si="0"/>
        <v>0.48999999999999488</v>
      </c>
      <c r="AE19" s="138">
        <f t="shared" si="1"/>
        <v>-4.0823269263480233E-3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42522</v>
      </c>
      <c r="X20" s="41">
        <v>59.18</v>
      </c>
      <c r="Y20" s="41">
        <v>59.22</v>
      </c>
      <c r="Z20" s="41">
        <v>58.56</v>
      </c>
      <c r="AA20" s="41">
        <v>59.08</v>
      </c>
      <c r="AB20" s="104">
        <v>1018500</v>
      </c>
      <c r="AC20" s="9">
        <v>58.79</v>
      </c>
      <c r="AD20" s="2">
        <f t="shared" si="0"/>
        <v>0.65999999999999659</v>
      </c>
      <c r="AE20" s="138">
        <f t="shared" si="1"/>
        <v>-3.5593220338983045E-3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42521</v>
      </c>
      <c r="X21" s="41">
        <v>60.06</v>
      </c>
      <c r="Y21" s="41">
        <v>60.26</v>
      </c>
      <c r="Z21" s="41">
        <v>59.09</v>
      </c>
      <c r="AA21" s="41">
        <v>59.29</v>
      </c>
      <c r="AB21" s="104">
        <v>1063900</v>
      </c>
      <c r="AC21" s="9">
        <v>59</v>
      </c>
      <c r="AD21" s="2">
        <f t="shared" si="0"/>
        <v>1.1699999999999946</v>
      </c>
      <c r="AE21" s="138">
        <f t="shared" si="1"/>
        <v>-1.2056262558606812E-2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42517</v>
      </c>
      <c r="X22" s="41">
        <v>59.84</v>
      </c>
      <c r="Y22" s="41">
        <v>60.19</v>
      </c>
      <c r="Z22" s="41">
        <v>59.72</v>
      </c>
      <c r="AA22" s="41">
        <v>60.01</v>
      </c>
      <c r="AB22" s="104">
        <v>854900</v>
      </c>
      <c r="AC22" s="9">
        <v>59.72</v>
      </c>
      <c r="AD22" s="2">
        <f t="shared" si="0"/>
        <v>0.46999999999999886</v>
      </c>
      <c r="AE22" s="138">
        <f t="shared" si="1"/>
        <v>-3.8365304420351354E-3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42516</v>
      </c>
      <c r="X23" s="41">
        <v>59.68</v>
      </c>
      <c r="Y23" s="41">
        <v>60.4</v>
      </c>
      <c r="Z23" s="41">
        <v>59.4</v>
      </c>
      <c r="AA23" s="41">
        <v>60.24</v>
      </c>
      <c r="AB23" s="104">
        <v>1333400</v>
      </c>
      <c r="AC23" s="9">
        <v>59.95</v>
      </c>
      <c r="AD23" s="2">
        <f t="shared" si="0"/>
        <v>1</v>
      </c>
      <c r="AE23" s="138">
        <f t="shared" si="1"/>
        <v>1.8172554347826164E-2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42515</v>
      </c>
      <c r="X24" s="41">
        <v>58.38</v>
      </c>
      <c r="Y24" s="41">
        <v>59.31</v>
      </c>
      <c r="Z24" s="41">
        <v>58.37</v>
      </c>
      <c r="AA24" s="41">
        <v>59.17</v>
      </c>
      <c r="AB24" s="104">
        <v>1006500</v>
      </c>
      <c r="AC24" s="9">
        <v>58.88</v>
      </c>
      <c r="AD24" s="2">
        <f t="shared" si="0"/>
        <v>0.94000000000000483</v>
      </c>
      <c r="AE24" s="138">
        <f t="shared" si="1"/>
        <v>1.5697774711057599E-2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42514</v>
      </c>
      <c r="X25" s="41">
        <v>58.55</v>
      </c>
      <c r="Y25" s="41">
        <v>59.11</v>
      </c>
      <c r="Z25" s="41">
        <v>58.11</v>
      </c>
      <c r="AA25" s="41">
        <v>58.25</v>
      </c>
      <c r="AB25" s="104">
        <v>1389500</v>
      </c>
      <c r="AC25" s="9">
        <v>57.97</v>
      </c>
      <c r="AD25" s="2">
        <f t="shared" si="0"/>
        <v>1</v>
      </c>
      <c r="AE25" s="138">
        <f t="shared" si="1"/>
        <v>3.1147257310952803E-3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42513</v>
      </c>
      <c r="X26" s="41">
        <v>58.28</v>
      </c>
      <c r="Y26" s="41">
        <v>58.43</v>
      </c>
      <c r="Z26" s="41">
        <v>57.86</v>
      </c>
      <c r="AA26" s="41">
        <v>58.07</v>
      </c>
      <c r="AB26" s="104">
        <v>490800</v>
      </c>
      <c r="AC26" s="9">
        <v>57.79</v>
      </c>
      <c r="AD26" s="2">
        <f t="shared" si="0"/>
        <v>0.57000000000000028</v>
      </c>
      <c r="AE26" s="138">
        <f t="shared" si="1"/>
        <v>-3.6206896551724821E-3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42510</v>
      </c>
      <c r="X27" s="41">
        <v>57.84</v>
      </c>
      <c r="Y27" s="41">
        <v>58.66</v>
      </c>
      <c r="Z27" s="41">
        <v>57.71</v>
      </c>
      <c r="AA27" s="41">
        <v>58.28</v>
      </c>
      <c r="AB27" s="104">
        <v>931800</v>
      </c>
      <c r="AC27" s="9">
        <v>58</v>
      </c>
      <c r="AD27" s="2">
        <f t="shared" si="0"/>
        <v>0.94999999999999574</v>
      </c>
      <c r="AE27" s="138">
        <f t="shared" si="1"/>
        <v>1.221640488656206E-2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42509</v>
      </c>
      <c r="X28" s="41">
        <v>58.1</v>
      </c>
      <c r="Y28" s="41">
        <v>58.14</v>
      </c>
      <c r="Z28" s="41">
        <v>57.12</v>
      </c>
      <c r="AA28" s="41">
        <v>57.58</v>
      </c>
      <c r="AB28" s="104">
        <v>1331500</v>
      </c>
      <c r="AC28" s="9">
        <v>57.3</v>
      </c>
      <c r="AD28" s="2">
        <f t="shared" si="0"/>
        <v>1.0200000000000031</v>
      </c>
      <c r="AE28" s="138">
        <f t="shared" si="1"/>
        <v>-2.5344446334410686E-2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42508</v>
      </c>
      <c r="X29" s="41">
        <v>58.55</v>
      </c>
      <c r="Y29" s="41">
        <v>59.9</v>
      </c>
      <c r="Z29" s="41">
        <v>58.17</v>
      </c>
      <c r="AA29" s="41">
        <v>59.08</v>
      </c>
      <c r="AB29" s="104">
        <v>1355200</v>
      </c>
      <c r="AC29" s="9">
        <v>58.79</v>
      </c>
      <c r="AD29" s="2">
        <f t="shared" si="0"/>
        <v>1.7299999999999969</v>
      </c>
      <c r="AE29" s="138">
        <f t="shared" si="1"/>
        <v>3.2423208191125763E-3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42507</v>
      </c>
      <c r="X30" s="41">
        <v>58.76</v>
      </c>
      <c r="Y30" s="41">
        <v>59.49</v>
      </c>
      <c r="Z30" s="41">
        <v>58.63</v>
      </c>
      <c r="AA30" s="41">
        <v>58.89</v>
      </c>
      <c r="AB30" s="104">
        <v>1164100</v>
      </c>
      <c r="AC30" s="9">
        <v>58.6</v>
      </c>
      <c r="AD30" s="2">
        <f t="shared" si="0"/>
        <v>0.85999999999999943</v>
      </c>
      <c r="AE30" s="138">
        <f t="shared" si="1"/>
        <v>-1.3633265167006803E-3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42506</v>
      </c>
      <c r="X31" s="41">
        <v>58.9</v>
      </c>
      <c r="Y31" s="41">
        <v>59.84</v>
      </c>
      <c r="Z31" s="41">
        <v>58.9</v>
      </c>
      <c r="AA31" s="41">
        <v>58.97</v>
      </c>
      <c r="AB31" s="104">
        <v>1157800</v>
      </c>
      <c r="AC31" s="9">
        <v>58.68</v>
      </c>
      <c r="AD31" s="2">
        <f t="shared" si="0"/>
        <v>0.94000000000000483</v>
      </c>
      <c r="AE31" s="138">
        <f t="shared" si="1"/>
        <v>3.2484185330825532E-3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42503</v>
      </c>
      <c r="X32" s="41">
        <v>59.47</v>
      </c>
      <c r="Y32" s="41">
        <v>59.65</v>
      </c>
      <c r="Z32" s="41">
        <v>58.55</v>
      </c>
      <c r="AA32" s="41">
        <v>58.78</v>
      </c>
      <c r="AB32" s="104">
        <v>1125400</v>
      </c>
      <c r="AC32" s="9">
        <v>58.49</v>
      </c>
      <c r="AD32" s="2">
        <f t="shared" si="0"/>
        <v>1.1000000000000014</v>
      </c>
      <c r="AE32" s="138">
        <f t="shared" si="1"/>
        <v>-1.5319865319865289E-2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42502</v>
      </c>
      <c r="X33" s="41">
        <v>60.11</v>
      </c>
      <c r="Y33" s="41">
        <v>60.36</v>
      </c>
      <c r="Z33" s="41">
        <v>58.97</v>
      </c>
      <c r="AA33" s="41">
        <v>59.69</v>
      </c>
      <c r="AB33" s="104">
        <v>782400</v>
      </c>
      <c r="AC33" s="9">
        <v>59.4</v>
      </c>
      <c r="AD33" s="2">
        <f t="shared" si="0"/>
        <v>1.3900000000000006</v>
      </c>
      <c r="AE33" s="138">
        <f t="shared" si="1"/>
        <v>3.2089174125990994E-3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42501</v>
      </c>
      <c r="X34" s="41">
        <v>59.86</v>
      </c>
      <c r="Y34" s="41">
        <v>59.87</v>
      </c>
      <c r="Z34" s="41">
        <v>59.12</v>
      </c>
      <c r="AA34" s="41">
        <v>59.5</v>
      </c>
      <c r="AB34" s="104">
        <v>576400</v>
      </c>
      <c r="AC34" s="9">
        <v>59.21</v>
      </c>
      <c r="AD34" s="2">
        <f t="shared" si="0"/>
        <v>0.75</v>
      </c>
      <c r="AE34" s="138">
        <f t="shared" si="1"/>
        <v>-7.209926224010732E-3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42500</v>
      </c>
      <c r="X35" s="41">
        <v>58.88</v>
      </c>
      <c r="Y35" s="41">
        <v>60.2</v>
      </c>
      <c r="Z35" s="41">
        <v>58.56</v>
      </c>
      <c r="AA35" s="41">
        <v>59.93</v>
      </c>
      <c r="AB35" s="104">
        <v>824100</v>
      </c>
      <c r="AC35" s="9">
        <v>59.64</v>
      </c>
      <c r="AD35" s="2">
        <f t="shared" si="0"/>
        <v>1.6400000000000006</v>
      </c>
      <c r="AE35" s="138">
        <f t="shared" si="1"/>
        <v>2.3511240775699216E-2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261</v>
      </c>
      <c r="M36" s="2">
        <f>K54+M54-F54</f>
        <v>121.94999999999982</v>
      </c>
      <c r="W36" s="123">
        <v>42499</v>
      </c>
      <c r="X36" s="41">
        <v>59.08</v>
      </c>
      <c r="Y36" s="41">
        <v>59.14</v>
      </c>
      <c r="Z36" s="41">
        <v>58.37</v>
      </c>
      <c r="AA36" s="41">
        <v>58.55</v>
      </c>
      <c r="AB36" s="104">
        <v>783200</v>
      </c>
      <c r="AC36" s="9">
        <v>58.27</v>
      </c>
      <c r="AD36" s="2">
        <f t="shared" si="0"/>
        <v>0.77000000000000313</v>
      </c>
      <c r="AE36" s="138">
        <f t="shared" si="1"/>
        <v>-1.4043993231810492E-2</v>
      </c>
    </row>
    <row r="37" spans="1:41" x14ac:dyDescent="0.25">
      <c r="A37" s="413" t="s">
        <v>1</v>
      </c>
      <c r="B37" s="413" t="s">
        <v>2</v>
      </c>
      <c r="C37" s="413" t="s">
        <v>4</v>
      </c>
      <c r="D37" s="414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4" t="s">
        <v>7</v>
      </c>
      <c r="J37" s="415" t="s">
        <v>95</v>
      </c>
      <c r="K37" s="415" t="s">
        <v>61</v>
      </c>
      <c r="L37" s="22" t="s">
        <v>37</v>
      </c>
      <c r="M37" s="22" t="s">
        <v>38</v>
      </c>
      <c r="W37" s="123">
        <v>42496</v>
      </c>
      <c r="X37" s="41">
        <v>58.84</v>
      </c>
      <c r="Y37" s="41">
        <v>59.63</v>
      </c>
      <c r="Z37" s="41">
        <v>58.66</v>
      </c>
      <c r="AA37" s="41">
        <v>59.39</v>
      </c>
      <c r="AB37" s="104">
        <v>813200</v>
      </c>
      <c r="AC37" s="9">
        <v>59.1</v>
      </c>
      <c r="AD37" s="2">
        <f t="shared" si="0"/>
        <v>0.97000000000000597</v>
      </c>
      <c r="AE37" s="138">
        <f t="shared" si="1"/>
        <v>5.4440285811501177E-3</v>
      </c>
    </row>
    <row r="38" spans="1:41" x14ac:dyDescent="0.25">
      <c r="A38" s="416" t="s">
        <v>8</v>
      </c>
      <c r="B38" s="406">
        <v>42375</v>
      </c>
      <c r="C38" s="411">
        <v>40</v>
      </c>
      <c r="D38" s="412">
        <v>52.4</v>
      </c>
      <c r="E38" s="408">
        <v>0</v>
      </c>
      <c r="F38" s="408">
        <f>C38*D38+E38</f>
        <v>2096</v>
      </c>
      <c r="G38" s="406">
        <v>42416</v>
      </c>
      <c r="H38" s="411">
        <v>40</v>
      </c>
      <c r="I38" s="412">
        <v>55.45</v>
      </c>
      <c r="J38" s="408">
        <v>0.05</v>
      </c>
      <c r="K38" s="408">
        <f>H38*I38-J38</f>
        <v>2217.9499999999998</v>
      </c>
      <c r="L38" s="407"/>
      <c r="M38" s="407"/>
      <c r="W38" s="123">
        <v>42495</v>
      </c>
      <c r="X38" s="41">
        <v>59.53</v>
      </c>
      <c r="Y38" s="41">
        <v>59.83</v>
      </c>
      <c r="Z38" s="41">
        <v>58.91</v>
      </c>
      <c r="AA38" s="41">
        <v>59.07</v>
      </c>
      <c r="AB38" s="104">
        <v>829000</v>
      </c>
      <c r="AC38" s="9">
        <v>58.78</v>
      </c>
      <c r="AD38" s="2">
        <f t="shared" si="0"/>
        <v>0.92000000000000171</v>
      </c>
      <c r="AE38" s="138">
        <f t="shared" si="1"/>
        <v>1.1923011412025009E-3</v>
      </c>
    </row>
    <row r="39" spans="1:41" x14ac:dyDescent="0.25">
      <c r="A39" s="417"/>
      <c r="B39" s="406"/>
      <c r="C39" s="411"/>
      <c r="D39" s="412"/>
      <c r="E39" s="408"/>
      <c r="F39" s="408"/>
      <c r="G39" s="406"/>
      <c r="H39" s="411"/>
      <c r="I39" s="412"/>
      <c r="J39" s="408"/>
      <c r="K39" s="408"/>
      <c r="L39" s="407"/>
      <c r="M39" s="407"/>
      <c r="W39" s="123">
        <v>42494</v>
      </c>
      <c r="X39" s="41">
        <v>60.55</v>
      </c>
      <c r="Y39" s="41">
        <v>60.7</v>
      </c>
      <c r="Z39" s="41">
        <v>58.95</v>
      </c>
      <c r="AA39" s="41">
        <v>59</v>
      </c>
      <c r="AB39" s="104">
        <v>1848500</v>
      </c>
      <c r="AC39" s="9">
        <v>58.71</v>
      </c>
      <c r="AD39" s="2">
        <f t="shared" si="0"/>
        <v>1.75</v>
      </c>
      <c r="AE39" s="138">
        <f t="shared" si="1"/>
        <v>-3.1667491340920395E-2</v>
      </c>
    </row>
    <row r="40" spans="1:41" x14ac:dyDescent="0.25">
      <c r="A40" s="407"/>
      <c r="B40" s="406"/>
      <c r="C40" s="411"/>
      <c r="D40" s="412"/>
      <c r="E40" s="408"/>
      <c r="F40" s="408"/>
      <c r="G40" s="406"/>
      <c r="H40" s="411"/>
      <c r="I40" s="412"/>
      <c r="J40" s="408"/>
      <c r="K40" s="408"/>
      <c r="L40" s="407"/>
      <c r="M40" s="407"/>
      <c r="W40" s="123">
        <v>42493</v>
      </c>
      <c r="X40" s="41">
        <v>60.96</v>
      </c>
      <c r="Y40" s="41">
        <v>61.19</v>
      </c>
      <c r="Z40" s="41">
        <v>60.58</v>
      </c>
      <c r="AA40" s="41">
        <v>60.93</v>
      </c>
      <c r="AB40" s="104">
        <v>809800</v>
      </c>
      <c r="AC40" s="9">
        <v>60.63</v>
      </c>
      <c r="AD40" s="2">
        <f t="shared" si="0"/>
        <v>0.60999999999999943</v>
      </c>
      <c r="AE40" s="138">
        <f t="shared" si="1"/>
        <v>-9.7991180793727262E-3</v>
      </c>
    </row>
    <row r="41" spans="1:41" x14ac:dyDescent="0.25">
      <c r="A41" s="407"/>
      <c r="B41" s="406"/>
      <c r="C41" s="411"/>
      <c r="D41" s="412"/>
      <c r="E41" s="408"/>
      <c r="F41" s="408"/>
      <c r="G41" s="406"/>
      <c r="H41" s="411"/>
      <c r="I41" s="412"/>
      <c r="J41" s="408"/>
      <c r="K41" s="408"/>
      <c r="L41" s="407"/>
      <c r="M41" s="407"/>
      <c r="W41" s="123">
        <v>42492</v>
      </c>
      <c r="X41" s="41">
        <v>61.55</v>
      </c>
      <c r="Y41" s="41">
        <v>61.74</v>
      </c>
      <c r="Z41" s="41">
        <v>61.08</v>
      </c>
      <c r="AA41" s="41">
        <v>61.53</v>
      </c>
      <c r="AB41" s="104">
        <v>947700</v>
      </c>
      <c r="AC41" s="9">
        <v>61.23</v>
      </c>
      <c r="AD41" s="2">
        <f t="shared" si="0"/>
        <v>0.66000000000000369</v>
      </c>
      <c r="AE41" s="138">
        <f t="shared" si="1"/>
        <v>-4.8971596474045587E-4</v>
      </c>
      <c r="AL41" s="246"/>
      <c r="AO41" s="246"/>
    </row>
    <row r="42" spans="1:41" ht="20.25" thickBot="1" x14ac:dyDescent="0.35">
      <c r="A42" s="407"/>
      <c r="B42" s="406"/>
      <c r="C42" s="411"/>
      <c r="D42" s="412"/>
      <c r="E42" s="408"/>
      <c r="F42" s="408"/>
      <c r="G42" s="406"/>
      <c r="H42" s="411"/>
      <c r="I42" s="412"/>
      <c r="J42" s="408"/>
      <c r="K42" s="408"/>
      <c r="L42" s="407"/>
      <c r="M42" s="407"/>
      <c r="O42" s="400" t="s">
        <v>78</v>
      </c>
      <c r="P42" s="400"/>
      <c r="T42" s="105" t="s">
        <v>92</v>
      </c>
      <c r="U42" s="109"/>
      <c r="W42" s="123">
        <v>42489</v>
      </c>
      <c r="X42" s="41">
        <v>62.65</v>
      </c>
      <c r="Y42" s="41">
        <v>62.87</v>
      </c>
      <c r="Z42" s="41">
        <v>61.26</v>
      </c>
      <c r="AA42" s="41">
        <v>61.56</v>
      </c>
      <c r="AB42" s="104">
        <v>1216100</v>
      </c>
      <c r="AC42" s="9">
        <v>61.26</v>
      </c>
      <c r="AD42" s="2">
        <f t="shared" si="0"/>
        <v>1.6099999999999994</v>
      </c>
      <c r="AE42" s="138">
        <f t="shared" si="1"/>
        <v>-1.795447258736782E-2</v>
      </c>
    </row>
    <row r="43" spans="1:41" ht="15.75" thickTop="1" x14ac:dyDescent="0.25">
      <c r="A43" s="407"/>
      <c r="B43" s="406"/>
      <c r="C43" s="411"/>
      <c r="D43" s="412"/>
      <c r="E43" s="408"/>
      <c r="F43" s="408"/>
      <c r="G43" s="406"/>
      <c r="H43" s="411"/>
      <c r="I43" s="412"/>
      <c r="J43" s="408"/>
      <c r="K43" s="408"/>
      <c r="L43" s="407"/>
      <c r="M43" s="407"/>
      <c r="O43" s="83">
        <v>1.1000000000000001</v>
      </c>
      <c r="P43" s="83">
        <f t="shared" ref="P43:P63" si="2">O43*$Q$4</f>
        <v>62.711000000000006</v>
      </c>
      <c r="T43" s="139" t="s">
        <v>98</v>
      </c>
      <c r="U43" s="140">
        <v>59.58</v>
      </c>
      <c r="W43" s="123">
        <v>42488</v>
      </c>
      <c r="X43" s="41">
        <v>62.44</v>
      </c>
      <c r="Y43" s="41">
        <v>63.69</v>
      </c>
      <c r="Z43" s="41">
        <v>62.09</v>
      </c>
      <c r="AA43" s="41">
        <v>62.68</v>
      </c>
      <c r="AB43" s="104">
        <v>1549500</v>
      </c>
      <c r="AC43" s="9">
        <v>62.38</v>
      </c>
      <c r="AD43" s="2">
        <f t="shared" si="0"/>
        <v>1.5999999999999943</v>
      </c>
      <c r="AE43" s="138">
        <f t="shared" si="1"/>
        <v>1.123415182153753E-3</v>
      </c>
    </row>
    <row r="44" spans="1:41" x14ac:dyDescent="0.25">
      <c r="A44" s="407"/>
      <c r="B44" s="406"/>
      <c r="C44" s="411"/>
      <c r="D44" s="412"/>
      <c r="E44" s="408"/>
      <c r="F44" s="408"/>
      <c r="G44" s="406"/>
      <c r="H44" s="411"/>
      <c r="I44" s="412"/>
      <c r="J44" s="408"/>
      <c r="K44" s="408"/>
      <c r="L44" s="407"/>
      <c r="M44" s="407"/>
      <c r="O44" s="83">
        <v>1.0900000000000001</v>
      </c>
      <c r="P44" s="83">
        <f t="shared" si="2"/>
        <v>62.140900000000002</v>
      </c>
      <c r="T44" s="108" t="s">
        <v>99</v>
      </c>
      <c r="U44" s="106">
        <v>57.19</v>
      </c>
      <c r="W44" s="123">
        <v>42487</v>
      </c>
      <c r="X44" s="41">
        <v>62.22</v>
      </c>
      <c r="Y44" s="41">
        <v>62.74</v>
      </c>
      <c r="Z44" s="41">
        <v>61.74</v>
      </c>
      <c r="AA44" s="41">
        <v>62.61</v>
      </c>
      <c r="AB44" s="104">
        <v>1294800</v>
      </c>
      <c r="AC44" s="9">
        <v>62.31</v>
      </c>
      <c r="AD44" s="2">
        <f t="shared" si="0"/>
        <v>1</v>
      </c>
      <c r="AE44" s="138">
        <f t="shared" si="1"/>
        <v>5.9735227639652333E-3</v>
      </c>
    </row>
    <row r="45" spans="1:41" x14ac:dyDescent="0.25">
      <c r="A45" s="407"/>
      <c r="B45" s="407"/>
      <c r="C45" s="407"/>
      <c r="D45" s="412"/>
      <c r="E45" s="408"/>
      <c r="F45" s="408"/>
      <c r="G45" s="407"/>
      <c r="H45" s="407"/>
      <c r="I45" s="412"/>
      <c r="J45" s="408"/>
      <c r="K45" s="408"/>
      <c r="L45" s="407"/>
      <c r="M45" s="407"/>
      <c r="O45" s="83">
        <v>1.08</v>
      </c>
      <c r="P45" s="83">
        <f t="shared" si="2"/>
        <v>61.570799999999998</v>
      </c>
      <c r="Q45" s="2"/>
      <c r="T45" s="108" t="s">
        <v>100</v>
      </c>
      <c r="U45" s="106" t="s">
        <v>391</v>
      </c>
      <c r="W45" s="123">
        <v>42486</v>
      </c>
      <c r="X45" s="41">
        <v>62.09</v>
      </c>
      <c r="Y45" s="41">
        <v>62.53</v>
      </c>
      <c r="Z45" s="41">
        <v>60.61</v>
      </c>
      <c r="AA45" s="41">
        <v>62.24</v>
      </c>
      <c r="AB45" s="104">
        <v>4278600</v>
      </c>
      <c r="AC45" s="9">
        <v>61.94</v>
      </c>
      <c r="AD45" s="2">
        <f t="shared" si="0"/>
        <v>1.9200000000000017</v>
      </c>
      <c r="AE45" s="138">
        <f t="shared" si="1"/>
        <v>-4.5314426633785376E-2</v>
      </c>
      <c r="AL45" s="246"/>
      <c r="AO45" s="246"/>
    </row>
    <row r="46" spans="1:41" x14ac:dyDescent="0.25">
      <c r="A46" s="407"/>
      <c r="B46" s="407"/>
      <c r="C46" s="407"/>
      <c r="D46" s="412"/>
      <c r="E46" s="408"/>
      <c r="F46" s="408"/>
      <c r="G46" s="407"/>
      <c r="H46" s="407"/>
      <c r="I46" s="412"/>
      <c r="J46" s="408"/>
      <c r="K46" s="408"/>
      <c r="L46" s="407"/>
      <c r="M46" s="407"/>
      <c r="O46" s="83">
        <v>1.07</v>
      </c>
      <c r="P46" s="83">
        <f t="shared" si="2"/>
        <v>61.000700000000002</v>
      </c>
      <c r="Q46" s="2"/>
      <c r="T46" s="108" t="s">
        <v>101</v>
      </c>
      <c r="U46" s="106" t="s">
        <v>392</v>
      </c>
      <c r="W46" s="123">
        <v>42485</v>
      </c>
      <c r="X46" s="41">
        <v>65.38</v>
      </c>
      <c r="Y46" s="41">
        <v>65.44</v>
      </c>
      <c r="Z46" s="41">
        <v>64.63</v>
      </c>
      <c r="AA46" s="41">
        <v>65.2</v>
      </c>
      <c r="AB46" s="104">
        <v>1085500</v>
      </c>
      <c r="AC46" s="9">
        <v>64.88</v>
      </c>
      <c r="AD46" s="2">
        <f t="shared" si="0"/>
        <v>0.81000000000000227</v>
      </c>
      <c r="AE46" s="138">
        <f t="shared" si="1"/>
        <v>-1.0523105078541928E-2</v>
      </c>
    </row>
    <row r="47" spans="1:41" x14ac:dyDescent="0.25">
      <c r="A47" s="407"/>
      <c r="B47" s="407"/>
      <c r="C47" s="407"/>
      <c r="D47" s="412"/>
      <c r="E47" s="408"/>
      <c r="F47" s="408"/>
      <c r="G47" s="407"/>
      <c r="H47" s="407"/>
      <c r="I47" s="412"/>
      <c r="J47" s="408"/>
      <c r="K47" s="408"/>
      <c r="L47" s="407"/>
      <c r="M47" s="407"/>
      <c r="O47" s="83">
        <v>1.06</v>
      </c>
      <c r="P47" s="83">
        <f t="shared" si="2"/>
        <v>60.430599999999998</v>
      </c>
      <c r="Q47" s="2"/>
      <c r="T47" s="108" t="s">
        <v>102</v>
      </c>
      <c r="U47" s="106">
        <v>60.86</v>
      </c>
      <c r="W47" s="123">
        <v>42482</v>
      </c>
      <c r="X47" s="41">
        <v>65.45</v>
      </c>
      <c r="Y47" s="41">
        <v>66.22</v>
      </c>
      <c r="Z47" s="41">
        <v>65.31</v>
      </c>
      <c r="AA47" s="41">
        <v>65.89</v>
      </c>
      <c r="AB47" s="104">
        <v>1377800</v>
      </c>
      <c r="AC47" s="9">
        <v>65.569999999999993</v>
      </c>
      <c r="AD47" s="2">
        <f t="shared" si="0"/>
        <v>0.90999999999999659</v>
      </c>
      <c r="AE47" s="138">
        <f t="shared" si="1"/>
        <v>1.2820512820512775E-2</v>
      </c>
    </row>
    <row r="48" spans="1:41" x14ac:dyDescent="0.25">
      <c r="A48" s="407"/>
      <c r="B48" s="407"/>
      <c r="C48" s="407"/>
      <c r="D48" s="412"/>
      <c r="E48" s="408"/>
      <c r="F48" s="408"/>
      <c r="G48" s="407"/>
      <c r="H48" s="407"/>
      <c r="I48" s="412"/>
      <c r="J48" s="408"/>
      <c r="K48" s="408"/>
      <c r="L48" s="407"/>
      <c r="M48" s="407"/>
      <c r="O48" s="83">
        <v>1.05</v>
      </c>
      <c r="P48" s="83">
        <f t="shared" si="2"/>
        <v>59.860500000000002</v>
      </c>
      <c r="Q48" s="2"/>
      <c r="T48" s="108" t="s">
        <v>103</v>
      </c>
      <c r="U48" s="106">
        <v>1.2046300000000001</v>
      </c>
      <c r="W48" s="123">
        <v>42481</v>
      </c>
      <c r="X48" s="41">
        <v>64.489999999999995</v>
      </c>
      <c r="Y48" s="41">
        <v>65.12</v>
      </c>
      <c r="Z48" s="41">
        <v>64.239999999999995</v>
      </c>
      <c r="AA48" s="41">
        <v>65.06</v>
      </c>
      <c r="AB48" s="104">
        <v>930400</v>
      </c>
      <c r="AC48" s="9">
        <v>64.739999999999995</v>
      </c>
      <c r="AD48" s="2">
        <f t="shared" si="0"/>
        <v>0.88000000000000966</v>
      </c>
      <c r="AE48" s="138">
        <f t="shared" si="1"/>
        <v>6.0606060606060996E-3</v>
      </c>
    </row>
    <row r="49" spans="1:42" x14ac:dyDescent="0.25">
      <c r="A49" s="407"/>
      <c r="B49" s="407"/>
      <c r="C49" s="407"/>
      <c r="D49" s="412"/>
      <c r="E49" s="408"/>
      <c r="F49" s="408"/>
      <c r="G49" s="407"/>
      <c r="H49" s="407"/>
      <c r="I49" s="412"/>
      <c r="J49" s="408"/>
      <c r="K49" s="408"/>
      <c r="L49" s="407"/>
      <c r="M49" s="407"/>
      <c r="O49" s="83">
        <v>1.04</v>
      </c>
      <c r="P49" s="83">
        <f t="shared" si="2"/>
        <v>59.290399999999998</v>
      </c>
      <c r="Q49" s="2"/>
      <c r="T49" s="108" t="s">
        <v>104</v>
      </c>
      <c r="U49" s="106" t="s">
        <v>130</v>
      </c>
      <c r="W49" s="123">
        <v>42480</v>
      </c>
      <c r="X49" s="41">
        <v>64.19</v>
      </c>
      <c r="Y49" s="41">
        <v>65.03</v>
      </c>
      <c r="Z49" s="41">
        <v>63.1</v>
      </c>
      <c r="AA49" s="41">
        <v>64.66</v>
      </c>
      <c r="AB49" s="104">
        <v>1187900</v>
      </c>
      <c r="AC49" s="9">
        <v>64.349999999999994</v>
      </c>
      <c r="AD49" s="2">
        <f t="shared" si="0"/>
        <v>1.9299999999999997</v>
      </c>
      <c r="AE49" s="138">
        <f t="shared" si="1"/>
        <v>5.6258790436003459E-3</v>
      </c>
    </row>
    <row r="50" spans="1:42" x14ac:dyDescent="0.25">
      <c r="A50" s="407"/>
      <c r="B50" s="407"/>
      <c r="C50" s="407"/>
      <c r="D50" s="412"/>
      <c r="E50" s="408"/>
      <c r="F50" s="408"/>
      <c r="G50" s="407"/>
      <c r="H50" s="407"/>
      <c r="I50" s="412"/>
      <c r="J50" s="408"/>
      <c r="K50" s="408"/>
      <c r="L50" s="407"/>
      <c r="M50" s="407"/>
      <c r="O50" s="83">
        <v>1.03</v>
      </c>
      <c r="P50" s="83">
        <f t="shared" si="2"/>
        <v>58.720300000000002</v>
      </c>
      <c r="Q50" s="2"/>
      <c r="T50" s="108"/>
      <c r="U50" s="106"/>
      <c r="W50" s="123">
        <v>42479</v>
      </c>
      <c r="X50" s="41">
        <v>64.19</v>
      </c>
      <c r="Y50" s="41">
        <v>64.459999999999994</v>
      </c>
      <c r="Z50" s="41">
        <v>63.68</v>
      </c>
      <c r="AA50" s="41">
        <v>64.3</v>
      </c>
      <c r="AB50" s="104">
        <v>1201600</v>
      </c>
      <c r="AC50" s="9">
        <v>63.99</v>
      </c>
      <c r="AD50" s="2">
        <f t="shared" si="0"/>
        <v>0.77999999999999403</v>
      </c>
      <c r="AE50" s="138">
        <f t="shared" si="1"/>
        <v>1.2499999999999956E-2</v>
      </c>
    </row>
    <row r="51" spans="1:42" x14ac:dyDescent="0.25">
      <c r="A51" s="407"/>
      <c r="B51" s="407"/>
      <c r="C51" s="407"/>
      <c r="D51" s="412"/>
      <c r="E51" s="408"/>
      <c r="F51" s="408"/>
      <c r="G51" s="407"/>
      <c r="H51" s="407"/>
      <c r="I51" s="412"/>
      <c r="J51" s="408"/>
      <c r="K51" s="408"/>
      <c r="L51" s="407"/>
      <c r="M51" s="407"/>
      <c r="O51" s="83">
        <v>1.02</v>
      </c>
      <c r="P51" s="83">
        <f t="shared" si="2"/>
        <v>58.150199999999998</v>
      </c>
      <c r="Q51" s="2"/>
      <c r="T51" s="108" t="s">
        <v>105</v>
      </c>
      <c r="U51" s="106" t="s">
        <v>393</v>
      </c>
      <c r="W51" s="123">
        <v>42478</v>
      </c>
      <c r="X51" s="41">
        <v>62.82</v>
      </c>
      <c r="Y51" s="41">
        <v>63.65</v>
      </c>
      <c r="Z51" s="41">
        <v>62.65</v>
      </c>
      <c r="AA51" s="41">
        <v>63.51</v>
      </c>
      <c r="AB51" s="104">
        <v>864700</v>
      </c>
      <c r="AC51" s="9">
        <v>63.2</v>
      </c>
      <c r="AD51" s="2">
        <f t="shared" si="0"/>
        <v>1</v>
      </c>
      <c r="AE51" s="138">
        <f>AC51/AC52-1</f>
        <v>4.4500953591863901E-3</v>
      </c>
    </row>
    <row r="52" spans="1:42" x14ac:dyDescent="0.25">
      <c r="A52" s="407"/>
      <c r="B52" s="407"/>
      <c r="C52" s="407"/>
      <c r="D52" s="412"/>
      <c r="E52" s="408"/>
      <c r="F52" s="408"/>
      <c r="G52" s="407"/>
      <c r="H52" s="407"/>
      <c r="I52" s="412"/>
      <c r="J52" s="408"/>
      <c r="K52" s="408"/>
      <c r="L52" s="407"/>
      <c r="M52" s="407"/>
      <c r="O52" s="83">
        <v>1.01</v>
      </c>
      <c r="P52" s="83">
        <f t="shared" si="2"/>
        <v>57.580100000000002</v>
      </c>
      <c r="Q52" s="2"/>
      <c r="T52" s="108" t="s">
        <v>106</v>
      </c>
      <c r="U52" s="106" t="s">
        <v>248</v>
      </c>
      <c r="W52" s="123">
        <v>42475</v>
      </c>
      <c r="X52" s="41">
        <v>63.98</v>
      </c>
      <c r="Y52" s="41">
        <v>64.16</v>
      </c>
      <c r="Z52" s="41">
        <v>63.16</v>
      </c>
      <c r="AA52" s="41">
        <v>63.23</v>
      </c>
      <c r="AB52" s="104">
        <v>928400</v>
      </c>
      <c r="AC52" s="9">
        <v>62.92</v>
      </c>
      <c r="AD52" s="2">
        <f t="shared" si="0"/>
        <v>1</v>
      </c>
      <c r="AE52" s="138">
        <f t="shared" si="1"/>
        <v>-1.3174404015056429E-2</v>
      </c>
    </row>
    <row r="53" spans="1:42" x14ac:dyDescent="0.25">
      <c r="A53" s="407"/>
      <c r="B53" s="407"/>
      <c r="C53" s="407"/>
      <c r="D53" s="412"/>
      <c r="E53" s="408"/>
      <c r="F53" s="408"/>
      <c r="G53" s="407"/>
      <c r="H53" s="407"/>
      <c r="I53" s="412"/>
      <c r="J53" s="408"/>
      <c r="K53" s="408"/>
      <c r="L53" s="407"/>
      <c r="M53" s="407"/>
      <c r="O53" s="83">
        <v>1</v>
      </c>
      <c r="P53" s="83">
        <f t="shared" si="2"/>
        <v>57.01</v>
      </c>
      <c r="Q53" s="2"/>
      <c r="T53" s="108" t="s">
        <v>107</v>
      </c>
      <c r="U53" s="107">
        <v>1140607</v>
      </c>
      <c r="W53" s="123">
        <v>42474</v>
      </c>
      <c r="X53" s="41">
        <v>63.72</v>
      </c>
      <c r="Y53" s="41">
        <v>64.27</v>
      </c>
      <c r="Z53" s="41">
        <v>63.22</v>
      </c>
      <c r="AA53" s="41">
        <v>64.069999999999993</v>
      </c>
      <c r="AB53" s="104">
        <v>773200</v>
      </c>
      <c r="AC53" s="9">
        <v>63.76</v>
      </c>
      <c r="AD53" s="2">
        <f t="shared" si="0"/>
        <v>1.0499999999999972</v>
      </c>
      <c r="AE53" s="138">
        <f t="shared" si="1"/>
        <v>8.7011548805568939E-3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56.439899999999994</v>
      </c>
      <c r="Q54" s="2"/>
      <c r="T54" s="108" t="s">
        <v>110</v>
      </c>
      <c r="U54" s="107">
        <v>1033580</v>
      </c>
      <c r="W54" s="123">
        <v>42473</v>
      </c>
      <c r="X54" s="41">
        <v>62.77</v>
      </c>
      <c r="Y54" s="41">
        <v>63.83</v>
      </c>
      <c r="Z54" s="41">
        <v>62.51</v>
      </c>
      <c r="AA54" s="41">
        <v>63.52</v>
      </c>
      <c r="AB54" s="104">
        <v>1137300</v>
      </c>
      <c r="AC54" s="9">
        <v>63.21</v>
      </c>
      <c r="AD54" s="2">
        <f t="shared" si="0"/>
        <v>1.3200000000000003</v>
      </c>
      <c r="AE54" s="138">
        <f t="shared" si="1"/>
        <v>1.3630532392559402E-2</v>
      </c>
    </row>
    <row r="55" spans="1:42" x14ac:dyDescent="0.25">
      <c r="O55" s="83">
        <v>0.98</v>
      </c>
      <c r="P55" s="83">
        <f t="shared" si="2"/>
        <v>55.869799999999998</v>
      </c>
      <c r="T55" s="108" t="s">
        <v>108</v>
      </c>
      <c r="U55" s="106" t="s">
        <v>394</v>
      </c>
      <c r="W55" s="123">
        <v>42472</v>
      </c>
      <c r="X55" s="41">
        <v>61.93</v>
      </c>
      <c r="Y55" s="41">
        <v>62.99</v>
      </c>
      <c r="Z55" s="41">
        <v>61.8</v>
      </c>
      <c r="AA55" s="41">
        <v>62.66</v>
      </c>
      <c r="AB55" s="104">
        <v>1117500</v>
      </c>
      <c r="AC55" s="9">
        <v>62.36</v>
      </c>
      <c r="AD55" s="2">
        <f t="shared" si="0"/>
        <v>1.1900000000000048</v>
      </c>
      <c r="AE55" s="138">
        <f t="shared" si="1"/>
        <v>1.2337662337662314E-2</v>
      </c>
    </row>
    <row r="56" spans="1:42" x14ac:dyDescent="0.25">
      <c r="O56" s="83">
        <v>0.97</v>
      </c>
      <c r="P56" s="83">
        <f t="shared" si="2"/>
        <v>55.299699999999994</v>
      </c>
      <c r="T56" s="108" t="s">
        <v>111</v>
      </c>
      <c r="U56" s="106">
        <v>16.239999999999998</v>
      </c>
      <c r="W56" s="123">
        <v>42471</v>
      </c>
      <c r="X56" s="41">
        <v>62.29</v>
      </c>
      <c r="Y56" s="41">
        <v>63.19</v>
      </c>
      <c r="Z56" s="41">
        <v>61.86</v>
      </c>
      <c r="AA56" s="41">
        <v>61.9</v>
      </c>
      <c r="AB56" s="104">
        <v>941600</v>
      </c>
      <c r="AC56" s="9">
        <v>61.6</v>
      </c>
      <c r="AD56" s="2">
        <f t="shared" si="0"/>
        <v>1.3299999999999983</v>
      </c>
      <c r="AE56" s="138">
        <f t="shared" si="1"/>
        <v>-2.4291497975708065E-3</v>
      </c>
    </row>
    <row r="57" spans="1:42" x14ac:dyDescent="0.25">
      <c r="O57" s="83">
        <v>0.96</v>
      </c>
      <c r="P57" s="83">
        <f t="shared" si="2"/>
        <v>54.729599999999998</v>
      </c>
      <c r="T57" s="108" t="s">
        <v>112</v>
      </c>
      <c r="U57" s="106">
        <v>3.51</v>
      </c>
      <c r="W57" s="123">
        <v>42468</v>
      </c>
      <c r="X57" s="41">
        <v>61.98</v>
      </c>
      <c r="Y57" s="41">
        <v>62.59</v>
      </c>
      <c r="Z57" s="41">
        <v>61.69</v>
      </c>
      <c r="AA57" s="41">
        <v>62.05</v>
      </c>
      <c r="AB57" s="104">
        <v>661900</v>
      </c>
      <c r="AC57" s="9">
        <v>61.75</v>
      </c>
      <c r="AD57" s="2">
        <f t="shared" si="0"/>
        <v>0.90000000000000568</v>
      </c>
      <c r="AE57" s="138">
        <f t="shared" si="1"/>
        <v>1.8136850783182279E-2</v>
      </c>
      <c r="AL57" s="246"/>
      <c r="AO57" s="246"/>
    </row>
    <row r="58" spans="1:42" x14ac:dyDescent="0.25">
      <c r="O58" s="83">
        <v>0.95</v>
      </c>
      <c r="P58" s="83">
        <f t="shared" si="2"/>
        <v>54.159499999999994</v>
      </c>
      <c r="T58" s="108" t="s">
        <v>109</v>
      </c>
      <c r="U58" s="106" t="s">
        <v>395</v>
      </c>
      <c r="W58" s="123">
        <v>42467</v>
      </c>
      <c r="X58" s="41">
        <v>60.85</v>
      </c>
      <c r="Y58" s="41">
        <v>61.11</v>
      </c>
      <c r="Z58" s="41">
        <v>60.56</v>
      </c>
      <c r="AA58" s="41">
        <v>60.95</v>
      </c>
      <c r="AB58" s="104">
        <v>805900</v>
      </c>
      <c r="AC58" s="9">
        <v>60.65</v>
      </c>
      <c r="AD58" s="2">
        <f t="shared" si="0"/>
        <v>0.54999999999999716</v>
      </c>
      <c r="AE58" s="138">
        <f t="shared" si="1"/>
        <v>-8.9869281045752425E-3</v>
      </c>
    </row>
    <row r="59" spans="1:42" x14ac:dyDescent="0.25">
      <c r="O59" s="83">
        <v>0.94</v>
      </c>
      <c r="P59" s="83">
        <f t="shared" si="2"/>
        <v>53.589399999999998</v>
      </c>
      <c r="W59" s="123">
        <v>42466</v>
      </c>
      <c r="X59" s="41">
        <v>61.32</v>
      </c>
      <c r="Y59" s="41">
        <v>61.61</v>
      </c>
      <c r="Z59" s="41">
        <v>60.48</v>
      </c>
      <c r="AA59" s="41">
        <v>61.5</v>
      </c>
      <c r="AB59" s="104">
        <v>757900</v>
      </c>
      <c r="AC59" s="9">
        <v>61.2</v>
      </c>
      <c r="AD59" s="2">
        <f t="shared" si="0"/>
        <v>1.1300000000000026</v>
      </c>
      <c r="AE59" s="138">
        <f t="shared" si="1"/>
        <v>3.2786885245901232E-3</v>
      </c>
      <c r="AL59" s="246"/>
    </row>
    <row r="60" spans="1:42" x14ac:dyDescent="0.25">
      <c r="O60" s="83">
        <v>0.93</v>
      </c>
      <c r="P60" s="83">
        <f t="shared" si="2"/>
        <v>53.019300000000001</v>
      </c>
      <c r="W60" s="123">
        <v>42465</v>
      </c>
      <c r="X60" s="41">
        <v>61.03</v>
      </c>
      <c r="Y60" s="41">
        <v>61.66</v>
      </c>
      <c r="Z60" s="41">
        <v>60.69</v>
      </c>
      <c r="AA60" s="41">
        <v>61.3</v>
      </c>
      <c r="AB60" s="104">
        <v>1106900</v>
      </c>
      <c r="AC60" s="9">
        <v>61</v>
      </c>
      <c r="AD60" s="2">
        <f t="shared" si="0"/>
        <v>0.96999999999999886</v>
      </c>
      <c r="AE60" s="138">
        <f t="shared" si="1"/>
        <v>-6.6764370623676461E-3</v>
      </c>
    </row>
    <row r="61" spans="1:42" x14ac:dyDescent="0.25">
      <c r="O61" s="83">
        <v>0.92</v>
      </c>
      <c r="P61" s="83">
        <f t="shared" si="2"/>
        <v>52.449199999999998</v>
      </c>
      <c r="W61" s="123">
        <v>42464</v>
      </c>
      <c r="X61" s="41">
        <v>62.18</v>
      </c>
      <c r="Y61" s="41">
        <v>62.58</v>
      </c>
      <c r="Z61" s="41">
        <v>61.57</v>
      </c>
      <c r="AA61" s="41">
        <v>61.71</v>
      </c>
      <c r="AB61" s="104">
        <v>633300</v>
      </c>
      <c r="AC61" s="9">
        <v>61.41</v>
      </c>
      <c r="AD61" s="2">
        <f t="shared" si="0"/>
        <v>1.009999999999998</v>
      </c>
      <c r="AE61" s="138">
        <f t="shared" si="1"/>
        <v>-9.3563477980320719E-3</v>
      </c>
      <c r="AL61" s="246"/>
      <c r="AO61" s="246"/>
    </row>
    <row r="62" spans="1:42" x14ac:dyDescent="0.25">
      <c r="O62" s="83">
        <v>0.91</v>
      </c>
      <c r="P62" s="83">
        <f t="shared" si="2"/>
        <v>51.879100000000001</v>
      </c>
      <c r="W62" s="123">
        <v>42461</v>
      </c>
      <c r="X62" s="41">
        <v>61.81</v>
      </c>
      <c r="Y62" s="41">
        <v>62.47</v>
      </c>
      <c r="Z62" s="41">
        <v>61.08</v>
      </c>
      <c r="AA62" s="41">
        <v>62.29</v>
      </c>
      <c r="AB62" s="104">
        <v>860300</v>
      </c>
      <c r="AC62" s="9">
        <v>61.99</v>
      </c>
      <c r="AD62" s="2">
        <f t="shared" si="0"/>
        <v>1.3900000000000006</v>
      </c>
      <c r="AE62" s="138">
        <f t="shared" si="1"/>
        <v>-2.7348777348776832E-3</v>
      </c>
    </row>
    <row r="63" spans="1:42" x14ac:dyDescent="0.25">
      <c r="O63" s="83">
        <v>0.9</v>
      </c>
      <c r="P63" s="83">
        <f t="shared" si="2"/>
        <v>51.308999999999997</v>
      </c>
      <c r="W63" s="123">
        <v>42460</v>
      </c>
      <c r="X63" s="41">
        <v>62.73</v>
      </c>
      <c r="Y63" s="41">
        <v>63.41</v>
      </c>
      <c r="Z63" s="41">
        <v>62.43</v>
      </c>
      <c r="AA63" s="41">
        <v>62.46</v>
      </c>
      <c r="AB63" s="104">
        <v>1191000</v>
      </c>
      <c r="AC63" s="9">
        <v>62.16</v>
      </c>
      <c r="AD63" s="2">
        <f t="shared" si="0"/>
        <v>0.97999999999999687</v>
      </c>
      <c r="AE63" s="138">
        <f t="shared" si="1"/>
        <v>-4.0057683063611238E-3</v>
      </c>
      <c r="AL63" s="246"/>
      <c r="AO63" s="246"/>
      <c r="AP63" s="246"/>
    </row>
    <row r="64" spans="1:42" x14ac:dyDescent="0.25">
      <c r="W64" s="123">
        <v>42459</v>
      </c>
      <c r="X64" s="41">
        <v>62.09</v>
      </c>
      <c r="Y64" s="41">
        <v>63.2</v>
      </c>
      <c r="Z64" s="41">
        <v>62.03</v>
      </c>
      <c r="AA64" s="41">
        <v>62.71</v>
      </c>
      <c r="AB64" s="104">
        <v>774700</v>
      </c>
      <c r="AC64" s="9">
        <v>62.41</v>
      </c>
      <c r="AD64" s="2">
        <f t="shared" si="0"/>
        <v>1.1700000000000017</v>
      </c>
      <c r="AE64" s="138">
        <f t="shared" si="1"/>
        <v>1.611852816672088E-2</v>
      </c>
    </row>
    <row r="65" spans="23:41" x14ac:dyDescent="0.25">
      <c r="W65" s="123">
        <v>42458</v>
      </c>
      <c r="X65" s="41">
        <v>60.62</v>
      </c>
      <c r="Y65" s="41">
        <v>61.85</v>
      </c>
      <c r="Z65" s="41">
        <v>60.36</v>
      </c>
      <c r="AA65" s="41">
        <v>61.72</v>
      </c>
      <c r="AB65" s="104">
        <v>729600</v>
      </c>
      <c r="AC65" s="9">
        <v>61.42</v>
      </c>
      <c r="AD65" s="2">
        <f t="shared" si="0"/>
        <v>1.490000000000002</v>
      </c>
      <c r="AE65" s="138">
        <f t="shared" si="1"/>
        <v>1.3196964698119595E-2</v>
      </c>
      <c r="AL65" s="246"/>
      <c r="AO65" s="246"/>
    </row>
    <row r="66" spans="23:41" x14ac:dyDescent="0.25">
      <c r="W66" s="123">
        <v>42457</v>
      </c>
      <c r="X66" s="41">
        <v>60.83</v>
      </c>
      <c r="Y66" s="41">
        <v>60.95</v>
      </c>
      <c r="Z66" s="41">
        <v>60.02</v>
      </c>
      <c r="AA66" s="41">
        <v>60.92</v>
      </c>
      <c r="AB66" s="104">
        <v>931700</v>
      </c>
      <c r="AC66" s="9">
        <v>60.62</v>
      </c>
      <c r="AD66" s="2">
        <f t="shared" si="0"/>
        <v>0.92999999999999972</v>
      </c>
      <c r="AE66" s="138">
        <f t="shared" si="1"/>
        <v>2.6463777704266445E-3</v>
      </c>
    </row>
    <row r="67" spans="23:41" x14ac:dyDescent="0.25">
      <c r="W67" s="123">
        <v>42453</v>
      </c>
      <c r="X67" s="41">
        <v>59.92</v>
      </c>
      <c r="Y67" s="41">
        <v>60.82</v>
      </c>
      <c r="Z67" s="41">
        <v>59.73</v>
      </c>
      <c r="AA67" s="41">
        <v>60.75</v>
      </c>
      <c r="AB67" s="104">
        <v>682000</v>
      </c>
      <c r="AC67" s="9">
        <v>60.46</v>
      </c>
      <c r="AD67" s="2">
        <f>Y67-Z67</f>
        <v>1.0900000000000034</v>
      </c>
      <c r="AE67" s="138">
        <f>AC67/AC68-1</f>
        <v>7.1630851241046845E-3</v>
      </c>
      <c r="AL67" s="246"/>
    </row>
    <row r="68" spans="23:41" x14ac:dyDescent="0.25">
      <c r="W68" s="123">
        <v>42452</v>
      </c>
      <c r="X68" s="41">
        <v>60.93</v>
      </c>
      <c r="Y68" s="41">
        <v>61.2</v>
      </c>
      <c r="Z68" s="41">
        <v>60.22</v>
      </c>
      <c r="AA68" s="41">
        <v>60.32</v>
      </c>
      <c r="AB68" s="104">
        <v>804700</v>
      </c>
      <c r="AC68" s="9">
        <v>60.03</v>
      </c>
      <c r="AD68" s="2">
        <f>Y68-Z68</f>
        <v>0.98000000000000398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42545</v>
      </c>
      <c r="X2" s="10">
        <v>45.76</v>
      </c>
      <c r="Y2" s="10">
        <v>46.97</v>
      </c>
      <c r="Z2" s="10">
        <v>45.28</v>
      </c>
      <c r="AA2" s="10">
        <v>45.71</v>
      </c>
      <c r="AB2" s="95">
        <v>45974300</v>
      </c>
      <c r="AC2" s="10">
        <v>45.71</v>
      </c>
      <c r="AD2" s="2">
        <f>Y2-Z2</f>
        <v>1.6899999999999977</v>
      </c>
      <c r="AE2" s="138">
        <f>AC2/AC3-1</f>
        <v>-4.5919432268837324E-2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42544</v>
      </c>
      <c r="X3" s="10">
        <v>47.64</v>
      </c>
      <c r="Y3" s="10">
        <v>47.91</v>
      </c>
      <c r="Z3" s="10">
        <v>47.39</v>
      </c>
      <c r="AA3" s="10">
        <v>47.91</v>
      </c>
      <c r="AB3" s="95">
        <v>16158500</v>
      </c>
      <c r="AC3" s="10">
        <v>47.91</v>
      </c>
      <c r="AD3" s="2">
        <f>Y3-Z3</f>
        <v>0.51999999999999602</v>
      </c>
      <c r="AE3" s="138">
        <f>AC3/AC4-1</f>
        <v>2.0012774111134668E-2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45.71</v>
      </c>
      <c r="T4" s="121"/>
      <c r="W4" s="94">
        <v>42543</v>
      </c>
      <c r="X4" s="10">
        <v>47.15</v>
      </c>
      <c r="Y4" s="10">
        <v>47.58</v>
      </c>
      <c r="Z4" s="10">
        <v>46.93</v>
      </c>
      <c r="AA4" s="10">
        <v>46.97</v>
      </c>
      <c r="AB4" s="95">
        <v>16799700</v>
      </c>
      <c r="AC4" s="10">
        <v>46.97</v>
      </c>
      <c r="AD4" s="2">
        <f t="shared" ref="AD4:AD67" si="1">Y4-Z4</f>
        <v>0.64999999999999858</v>
      </c>
      <c r="AE4" s="138">
        <f t="shared" ref="AE4:AE67" si="2">AC4/AC5-1</f>
        <v>-5.5049756510692216E-3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3656.8</v>
      </c>
      <c r="W5" s="94">
        <v>42542</v>
      </c>
      <c r="X5" s="10">
        <v>47.29</v>
      </c>
      <c r="Y5" s="10">
        <v>47.34</v>
      </c>
      <c r="Z5" s="10">
        <v>46.77</v>
      </c>
      <c r="AA5" s="10">
        <v>47.23</v>
      </c>
      <c r="AB5" s="95">
        <v>11702300</v>
      </c>
      <c r="AC5" s="10">
        <v>47.23</v>
      </c>
      <c r="AD5" s="2">
        <f t="shared" si="1"/>
        <v>0.57000000000000028</v>
      </c>
      <c r="AE5" s="138">
        <f t="shared" si="2"/>
        <v>6.3924994672917013E-3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42541</v>
      </c>
      <c r="X6" s="10">
        <v>47.49</v>
      </c>
      <c r="Y6" s="10">
        <v>47.9</v>
      </c>
      <c r="Z6" s="10">
        <v>46.92</v>
      </c>
      <c r="AA6" s="10">
        <v>46.93</v>
      </c>
      <c r="AB6" s="95">
        <v>19329500</v>
      </c>
      <c r="AC6" s="10">
        <v>46.93</v>
      </c>
      <c r="AD6" s="2">
        <f t="shared" si="1"/>
        <v>0.97999999999999687</v>
      </c>
      <c r="AE6" s="138">
        <f t="shared" si="2"/>
        <v>7.0815450643777478E-3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-58.269999999997708</v>
      </c>
      <c r="R7" s="197"/>
      <c r="T7" s="85"/>
      <c r="W7" s="94">
        <v>42538</v>
      </c>
      <c r="X7" s="10">
        <v>46.85</v>
      </c>
      <c r="Y7" s="10">
        <v>47</v>
      </c>
      <c r="Z7" s="10">
        <v>46.52</v>
      </c>
      <c r="AA7" s="10">
        <v>46.6</v>
      </c>
      <c r="AB7" s="95">
        <v>25132200</v>
      </c>
      <c r="AC7" s="10">
        <v>46.6</v>
      </c>
      <c r="AD7" s="2">
        <f t="shared" si="1"/>
        <v>0.47999999999999687</v>
      </c>
      <c r="AE7" s="138">
        <f t="shared" si="2"/>
        <v>-5.3361792956243548E-3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198</v>
      </c>
      <c r="Q8" s="2">
        <f>K18+M18-F18+Q2*Q4</f>
        <v>-58.269999999997708</v>
      </c>
      <c r="W8" s="94">
        <v>42537</v>
      </c>
      <c r="X8" s="10">
        <v>46.47</v>
      </c>
      <c r="Y8" s="10">
        <v>46.86</v>
      </c>
      <c r="Z8" s="10">
        <v>45.96</v>
      </c>
      <c r="AA8" s="10">
        <v>46.85</v>
      </c>
      <c r="AB8" s="95">
        <v>15570100</v>
      </c>
      <c r="AC8" s="10">
        <v>46.85</v>
      </c>
      <c r="AD8" s="2">
        <f t="shared" si="1"/>
        <v>0.89999999999999858</v>
      </c>
      <c r="AE8" s="138">
        <f t="shared" si="2"/>
        <v>1.4963659683624453E-3</v>
      </c>
    </row>
    <row r="9" spans="1:40" x14ac:dyDescent="0.25">
      <c r="C9" s="4"/>
      <c r="D9" s="3"/>
      <c r="E9" s="3"/>
      <c r="F9" s="3"/>
      <c r="H9" s="72"/>
      <c r="O9" s="11" t="s">
        <v>262</v>
      </c>
      <c r="P9"/>
      <c r="Q9" s="138">
        <f>IF(Q2=0, 0, Q8/Q6)</f>
        <v>-1.5684765024615351E-2</v>
      </c>
      <c r="W9" s="94">
        <v>42536</v>
      </c>
      <c r="X9" s="10">
        <v>47.27</v>
      </c>
      <c r="Y9" s="10">
        <v>47.56</v>
      </c>
      <c r="Z9" s="10">
        <v>46.74</v>
      </c>
      <c r="AA9" s="10">
        <v>46.78</v>
      </c>
      <c r="AB9" s="95">
        <v>19745300</v>
      </c>
      <c r="AC9" s="10">
        <v>46.78</v>
      </c>
      <c r="AD9" s="2">
        <f t="shared" si="1"/>
        <v>0.82000000000000028</v>
      </c>
      <c r="AE9" s="138">
        <f t="shared" si="2"/>
        <v>-2.1331058020478411E-3</v>
      </c>
      <c r="AK9" s="246"/>
      <c r="AN9" s="246"/>
    </row>
    <row r="10" spans="1:40" x14ac:dyDescent="0.25">
      <c r="O10" s="11" t="s">
        <v>261</v>
      </c>
      <c r="Q10" s="2">
        <v>0</v>
      </c>
      <c r="W10" s="94">
        <v>42535</v>
      </c>
      <c r="X10" s="10">
        <v>47.86</v>
      </c>
      <c r="Y10" s="10">
        <v>48.12</v>
      </c>
      <c r="Z10" s="10">
        <v>46.51</v>
      </c>
      <c r="AA10" s="10">
        <v>46.88</v>
      </c>
      <c r="AB10" s="95">
        <v>25276200</v>
      </c>
      <c r="AC10" s="10">
        <v>46.88</v>
      </c>
      <c r="AD10" s="2">
        <f t="shared" si="1"/>
        <v>1.6099999999999994</v>
      </c>
      <c r="AE10" s="138">
        <f t="shared" si="2"/>
        <v>-2.2722534917656745E-2</v>
      </c>
    </row>
    <row r="11" spans="1:40" x14ac:dyDescent="0.25">
      <c r="O11" s="11" t="s">
        <v>186</v>
      </c>
      <c r="Q11" s="138">
        <f>IF(U58="N/A (N/A)", 0, VALUE(TRIM(CLEAN(MID(U58, FIND("(", U58)+1, 5)))))</f>
        <v>3.2199999999999999E-2</v>
      </c>
      <c r="W11" s="94">
        <v>42534</v>
      </c>
      <c r="X11" s="10">
        <v>48.13</v>
      </c>
      <c r="Y11" s="10">
        <v>48.51</v>
      </c>
      <c r="Z11" s="10">
        <v>47.96</v>
      </c>
      <c r="AA11" s="10">
        <v>47.97</v>
      </c>
      <c r="AB11" s="95">
        <v>16067300</v>
      </c>
      <c r="AC11" s="10">
        <v>47.97</v>
      </c>
      <c r="AD11" s="2">
        <f t="shared" si="1"/>
        <v>0.54999999999999716</v>
      </c>
      <c r="AE11" s="138">
        <f t="shared" si="2"/>
        <v>-7.6541166735623056E-3</v>
      </c>
      <c r="AK11" s="246"/>
      <c r="AN11" s="246"/>
    </row>
    <row r="12" spans="1:40" x14ac:dyDescent="0.25">
      <c r="W12" s="94">
        <v>42531</v>
      </c>
      <c r="X12" s="10">
        <v>48.49</v>
      </c>
      <c r="Y12" s="10">
        <v>48.71</v>
      </c>
      <c r="Z12" s="10">
        <v>48.17</v>
      </c>
      <c r="AA12" s="10">
        <v>48.34</v>
      </c>
      <c r="AB12" s="95">
        <v>16698400</v>
      </c>
      <c r="AC12" s="10">
        <v>48.34</v>
      </c>
      <c r="AD12" s="2">
        <f t="shared" si="1"/>
        <v>0.53999999999999915</v>
      </c>
      <c r="AE12" s="138">
        <f t="shared" si="2"/>
        <v>-1.6280016280016185E-2</v>
      </c>
    </row>
    <row r="13" spans="1:40" x14ac:dyDescent="0.25">
      <c r="W13" s="94">
        <v>42530</v>
      </c>
      <c r="X13" s="10">
        <v>49.65</v>
      </c>
      <c r="Y13" s="10">
        <v>49.68</v>
      </c>
      <c r="Z13" s="10">
        <v>48.85</v>
      </c>
      <c r="AA13" s="10">
        <v>49.14</v>
      </c>
      <c r="AB13" s="95">
        <v>19277500</v>
      </c>
      <c r="AC13" s="10">
        <v>49.14</v>
      </c>
      <c r="AD13" s="2">
        <f t="shared" si="1"/>
        <v>0.82999999999999829</v>
      </c>
      <c r="AE13" s="138">
        <f t="shared" si="2"/>
        <v>-1.7199999999999993E-2</v>
      </c>
      <c r="AK13" s="246"/>
      <c r="AN13" s="246"/>
    </row>
    <row r="14" spans="1:40" x14ac:dyDescent="0.25">
      <c r="T14" s="84"/>
      <c r="U14" s="11"/>
      <c r="W14" s="94">
        <v>42529</v>
      </c>
      <c r="X14" s="10">
        <v>50.25</v>
      </c>
      <c r="Y14" s="10">
        <v>50.44</v>
      </c>
      <c r="Z14" s="10">
        <v>49.74</v>
      </c>
      <c r="AA14" s="10">
        <v>50</v>
      </c>
      <c r="AB14" s="95">
        <v>18118700</v>
      </c>
      <c r="AC14" s="10">
        <v>50</v>
      </c>
      <c r="AD14" s="2">
        <f t="shared" si="1"/>
        <v>0.69999999999999574</v>
      </c>
      <c r="AE14" s="138">
        <f t="shared" si="2"/>
        <v>-5.3709966182614588E-3</v>
      </c>
    </row>
    <row r="15" spans="1:40" x14ac:dyDescent="0.25">
      <c r="W15" s="94">
        <v>42528</v>
      </c>
      <c r="X15" s="10">
        <v>50.73</v>
      </c>
      <c r="Y15" s="10">
        <v>50.73</v>
      </c>
      <c r="Z15" s="10">
        <v>50.27</v>
      </c>
      <c r="AA15" s="10">
        <v>50.27</v>
      </c>
      <c r="AB15" s="95">
        <v>15291700</v>
      </c>
      <c r="AC15" s="10">
        <v>50.27</v>
      </c>
      <c r="AD15" s="2">
        <f t="shared" si="1"/>
        <v>0.45999999999999375</v>
      </c>
      <c r="AE15" s="138">
        <f t="shared" si="2"/>
        <v>-4.3572984749454813E-3</v>
      </c>
      <c r="AK15" s="246"/>
      <c r="AN15" s="246"/>
    </row>
    <row r="16" spans="1:40" x14ac:dyDescent="0.25">
      <c r="W16" s="94">
        <v>42527</v>
      </c>
      <c r="X16" s="10">
        <v>50.24</v>
      </c>
      <c r="Y16" s="10">
        <v>50.87</v>
      </c>
      <c r="Z16" s="10">
        <v>50.19</v>
      </c>
      <c r="AA16" s="10">
        <v>50.49</v>
      </c>
      <c r="AB16" s="95">
        <v>14524300</v>
      </c>
      <c r="AC16" s="10">
        <v>50.49</v>
      </c>
      <c r="AD16" s="2">
        <f t="shared" si="1"/>
        <v>0.67999999999999972</v>
      </c>
      <c r="AE16" s="138">
        <f t="shared" si="2"/>
        <v>5.9772863120144404E-3</v>
      </c>
    </row>
    <row r="17" spans="1:40" x14ac:dyDescent="0.25">
      <c r="H17" s="72"/>
      <c r="W17" s="94">
        <v>42524</v>
      </c>
      <c r="X17" s="10">
        <v>50.17</v>
      </c>
      <c r="Y17" s="10">
        <v>50.31</v>
      </c>
      <c r="Z17" s="10">
        <v>49.61</v>
      </c>
      <c r="AA17" s="10">
        <v>50.19</v>
      </c>
      <c r="AB17" s="95">
        <v>25314500</v>
      </c>
      <c r="AC17" s="10">
        <v>50.19</v>
      </c>
      <c r="AD17" s="2">
        <f t="shared" si="1"/>
        <v>0.70000000000000284</v>
      </c>
      <c r="AE17" s="138">
        <f t="shared" si="2"/>
        <v>-1.8000391312854691E-2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42523</v>
      </c>
      <c r="X18" s="10">
        <v>50.96</v>
      </c>
      <c r="Y18" s="10">
        <v>51.11</v>
      </c>
      <c r="Z18" s="10">
        <v>50.71</v>
      </c>
      <c r="AA18" s="10">
        <v>51.11</v>
      </c>
      <c r="AB18" s="95">
        <v>14179600</v>
      </c>
      <c r="AC18" s="10">
        <v>51.11</v>
      </c>
      <c r="AD18" s="2">
        <f t="shared" si="1"/>
        <v>0.39999999999999858</v>
      </c>
      <c r="AE18" s="138">
        <f t="shared" si="2"/>
        <v>2.156862745098076E-3</v>
      </c>
    </row>
    <row r="19" spans="1:40" x14ac:dyDescent="0.25">
      <c r="W19" s="94">
        <v>42522</v>
      </c>
      <c r="X19" s="10">
        <v>50.26</v>
      </c>
      <c r="Y19" s="10">
        <v>51.04</v>
      </c>
      <c r="Z19" s="10">
        <v>50.17</v>
      </c>
      <c r="AA19" s="10">
        <v>51</v>
      </c>
      <c r="AB19" s="95">
        <v>16753200</v>
      </c>
      <c r="AC19" s="10">
        <v>51</v>
      </c>
      <c r="AD19" s="2">
        <f t="shared" si="1"/>
        <v>0.86999999999999744</v>
      </c>
      <c r="AE19" s="138">
        <f t="shared" si="2"/>
        <v>5.5205047318611644E-3</v>
      </c>
      <c r="AK19" s="246"/>
      <c r="AN19" s="246"/>
    </row>
    <row r="20" spans="1:40" x14ac:dyDescent="0.25">
      <c r="W20" s="94">
        <v>42521</v>
      </c>
      <c r="X20" s="10">
        <v>51.02</v>
      </c>
      <c r="Y20" s="10">
        <v>51.19</v>
      </c>
      <c r="Z20" s="10">
        <v>50.49</v>
      </c>
      <c r="AA20" s="10">
        <v>50.72</v>
      </c>
      <c r="AB20" s="95">
        <v>18096000</v>
      </c>
      <c r="AC20" s="10">
        <v>50.72</v>
      </c>
      <c r="AD20" s="2">
        <f t="shared" si="1"/>
        <v>0.69999999999999574</v>
      </c>
      <c r="AE20" s="138">
        <f t="shared" si="2"/>
        <v>-2.5565388397247313E-3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42517</v>
      </c>
      <c r="X21" s="10">
        <v>50.6</v>
      </c>
      <c r="Y21" s="10">
        <v>50.86</v>
      </c>
      <c r="Z21" s="10">
        <v>50.49</v>
      </c>
      <c r="AA21" s="10">
        <v>50.85</v>
      </c>
      <c r="AB21" s="95">
        <v>13428700</v>
      </c>
      <c r="AC21" s="10">
        <v>50.85</v>
      </c>
      <c r="AD21" s="2">
        <f t="shared" si="1"/>
        <v>0.36999999999999744</v>
      </c>
      <c r="AE21" s="138">
        <f t="shared" si="2"/>
        <v>5.9347181008901906E-3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42516</v>
      </c>
      <c r="X22" s="10">
        <v>50.52</v>
      </c>
      <c r="Y22" s="10">
        <v>50.66</v>
      </c>
      <c r="Z22" s="10">
        <v>50.4</v>
      </c>
      <c r="AA22" s="10">
        <v>50.55</v>
      </c>
      <c r="AB22" s="95">
        <v>14733900</v>
      </c>
      <c r="AC22" s="10">
        <v>50.55</v>
      </c>
      <c r="AD22" s="2">
        <f t="shared" si="1"/>
        <v>0.25999999999999801</v>
      </c>
      <c r="AE22" s="138">
        <f t="shared" si="2"/>
        <v>9.9009900990099098E-4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42515</v>
      </c>
      <c r="X23" s="10">
        <v>49.58</v>
      </c>
      <c r="Y23" s="10">
        <v>50.83</v>
      </c>
      <c r="Z23" s="10">
        <v>49.51</v>
      </c>
      <c r="AA23" s="10">
        <v>50.5</v>
      </c>
      <c r="AB23" s="95">
        <v>22478600</v>
      </c>
      <c r="AC23" s="10">
        <v>50.5</v>
      </c>
      <c r="AD23" s="2">
        <f t="shared" si="1"/>
        <v>1.3200000000000003</v>
      </c>
      <c r="AE23" s="138">
        <f t="shared" si="2"/>
        <v>2.6422764227642226E-2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200</v>
      </c>
      <c r="W24" s="94">
        <v>42514</v>
      </c>
      <c r="X24" s="10">
        <v>49.05</v>
      </c>
      <c r="Y24" s="10">
        <v>49.37</v>
      </c>
      <c r="Z24" s="10">
        <v>48.69</v>
      </c>
      <c r="AA24" s="10">
        <v>49.2</v>
      </c>
      <c r="AB24" s="95">
        <v>16409400</v>
      </c>
      <c r="AC24" s="10">
        <v>49.2</v>
      </c>
      <c r="AD24" s="2">
        <f t="shared" si="1"/>
        <v>0.67999999999999972</v>
      </c>
      <c r="AE24" s="138">
        <f t="shared" si="2"/>
        <v>1.0266940451745477E-2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42513</v>
      </c>
      <c r="X25" s="10">
        <v>48.76</v>
      </c>
      <c r="Y25" s="10">
        <v>48.88</v>
      </c>
      <c r="Z25" s="10">
        <v>48.35</v>
      </c>
      <c r="AA25" s="10">
        <v>48.7</v>
      </c>
      <c r="AB25" s="95">
        <v>10428300</v>
      </c>
      <c r="AC25" s="10">
        <v>48.7</v>
      </c>
      <c r="AD25" s="2">
        <f t="shared" si="1"/>
        <v>0.53000000000000114</v>
      </c>
      <c r="AE25" s="138">
        <f t="shared" si="2"/>
        <v>-1.0256410256409554E-3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42510</v>
      </c>
      <c r="X26" s="10">
        <v>48.62</v>
      </c>
      <c r="Y26" s="10">
        <v>49.21</v>
      </c>
      <c r="Z26" s="10">
        <v>48.56</v>
      </c>
      <c r="AA26" s="10">
        <v>48.75</v>
      </c>
      <c r="AB26" s="95">
        <v>13219800</v>
      </c>
      <c r="AC26" s="10">
        <v>48.75</v>
      </c>
      <c r="AD26" s="2">
        <f t="shared" si="1"/>
        <v>0.64999999999999858</v>
      </c>
      <c r="AE26" s="138">
        <f t="shared" si="2"/>
        <v>7.6477883422900739E-3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42509</v>
      </c>
      <c r="X27" s="10">
        <v>48.44</v>
      </c>
      <c r="Y27" s="10">
        <v>48.96</v>
      </c>
      <c r="Z27" s="10">
        <v>48.16</v>
      </c>
      <c r="AA27" s="10">
        <v>48.38</v>
      </c>
      <c r="AB27" s="95">
        <v>13543000</v>
      </c>
      <c r="AC27" s="10">
        <v>48.38</v>
      </c>
      <c r="AD27" s="2">
        <f t="shared" si="1"/>
        <v>0.80000000000000426</v>
      </c>
      <c r="AE27" s="138">
        <f t="shared" si="2"/>
        <v>-5.5498458376155302E-3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42508</v>
      </c>
      <c r="X28" s="10">
        <v>47.68</v>
      </c>
      <c r="Y28" s="10">
        <v>48.72</v>
      </c>
      <c r="Z28" s="10">
        <v>47.62</v>
      </c>
      <c r="AA28" s="10">
        <v>48.65</v>
      </c>
      <c r="AB28" s="95">
        <v>29983000</v>
      </c>
      <c r="AC28" s="10">
        <v>48.65</v>
      </c>
      <c r="AD28" s="2">
        <f t="shared" si="1"/>
        <v>1.1000000000000014</v>
      </c>
      <c r="AE28" s="138">
        <f t="shared" si="2"/>
        <v>2.1629567408651962E-2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42507</v>
      </c>
      <c r="X29" s="10">
        <v>48.14</v>
      </c>
      <c r="Y29" s="10">
        <v>48.17</v>
      </c>
      <c r="Z29" s="10">
        <v>47.55</v>
      </c>
      <c r="AA29" s="10">
        <v>47.62</v>
      </c>
      <c r="AB29" s="95">
        <v>21423400</v>
      </c>
      <c r="AC29" s="10">
        <v>47.62</v>
      </c>
      <c r="AD29" s="2">
        <f t="shared" si="1"/>
        <v>0.62000000000000455</v>
      </c>
      <c r="AE29" s="138">
        <f t="shared" si="2"/>
        <v>-1.3465920861819081E-2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42506</v>
      </c>
      <c r="X30" s="10">
        <v>48.12</v>
      </c>
      <c r="Y30" s="10">
        <v>48.63</v>
      </c>
      <c r="Z30" s="10">
        <v>47.94</v>
      </c>
      <c r="AA30" s="10">
        <v>48.27</v>
      </c>
      <c r="AB30" s="95">
        <v>19581200</v>
      </c>
      <c r="AC30" s="10">
        <v>48.27</v>
      </c>
      <c r="AD30" s="2">
        <f t="shared" si="1"/>
        <v>0.69000000000000483</v>
      </c>
      <c r="AE30" s="138">
        <f t="shared" si="2"/>
        <v>6.2189054726369264E-4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42503</v>
      </c>
      <c r="X31" s="10">
        <v>49.1</v>
      </c>
      <c r="Y31" s="10">
        <v>49.43</v>
      </c>
      <c r="Z31" s="10">
        <v>48.21</v>
      </c>
      <c r="AA31" s="10">
        <v>48.24</v>
      </c>
      <c r="AB31" s="95">
        <v>24987000</v>
      </c>
      <c r="AC31" s="10">
        <v>48.24</v>
      </c>
      <c r="AD31" s="2">
        <f t="shared" si="1"/>
        <v>1.2199999999999989</v>
      </c>
      <c r="AE31" s="138">
        <f t="shared" si="2"/>
        <v>-1.9512195121951237E-2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42502</v>
      </c>
      <c r="X32" s="10">
        <v>49.34</v>
      </c>
      <c r="Y32" s="10">
        <v>49.58</v>
      </c>
      <c r="Z32" s="10">
        <v>49.05</v>
      </c>
      <c r="AA32" s="10">
        <v>49.2</v>
      </c>
      <c r="AB32" s="95">
        <v>13566200</v>
      </c>
      <c r="AC32" s="10">
        <v>49.2</v>
      </c>
      <c r="AD32" s="2">
        <f t="shared" si="1"/>
        <v>0.53000000000000114</v>
      </c>
      <c r="AE32" s="138">
        <f t="shared" si="2"/>
        <v>2.4449877750611915E-3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42501</v>
      </c>
      <c r="X33" s="10">
        <v>49.36</v>
      </c>
      <c r="Y33" s="10">
        <v>49.72</v>
      </c>
      <c r="Z33" s="10">
        <v>49.08</v>
      </c>
      <c r="AA33" s="10">
        <v>49.08</v>
      </c>
      <c r="AB33" s="95">
        <v>16638700</v>
      </c>
      <c r="AC33" s="10">
        <v>49.08</v>
      </c>
      <c r="AD33" s="2">
        <f t="shared" si="1"/>
        <v>0.64000000000000057</v>
      </c>
      <c r="AE33" s="138">
        <f t="shared" si="2"/>
        <v>-6.4777327935222617E-3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42500</v>
      </c>
      <c r="X34" s="10">
        <v>49</v>
      </c>
      <c r="Y34" s="10">
        <v>49.51</v>
      </c>
      <c r="Z34" s="10">
        <v>49</v>
      </c>
      <c r="AA34" s="10">
        <v>49.4</v>
      </c>
      <c r="AB34" s="95">
        <v>14187800</v>
      </c>
      <c r="AC34" s="10">
        <v>49.4</v>
      </c>
      <c r="AD34" s="2">
        <f t="shared" si="1"/>
        <v>0.50999999999999801</v>
      </c>
      <c r="AE34" s="138">
        <f t="shared" si="2"/>
        <v>1.0638297872340274E-2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42499</v>
      </c>
      <c r="X35" s="10">
        <v>49.02</v>
      </c>
      <c r="Y35" s="10">
        <v>49.22</v>
      </c>
      <c r="Z35" s="10">
        <v>48.81</v>
      </c>
      <c r="AA35" s="10">
        <v>48.88</v>
      </c>
      <c r="AB35" s="95">
        <v>13723000</v>
      </c>
      <c r="AC35" s="10">
        <v>48.88</v>
      </c>
      <c r="AD35" s="2">
        <f t="shared" si="1"/>
        <v>0.40999999999999659</v>
      </c>
      <c r="AE35" s="138">
        <f t="shared" si="2"/>
        <v>-2.8559771521827759E-3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42496</v>
      </c>
      <c r="X36" s="10">
        <v>48.71</v>
      </c>
      <c r="Y36" s="10">
        <v>49.12</v>
      </c>
      <c r="Z36" s="10">
        <v>48.65</v>
      </c>
      <c r="AA36" s="10">
        <v>49.02</v>
      </c>
      <c r="AB36" s="95">
        <v>14153300</v>
      </c>
      <c r="AC36" s="10">
        <v>49.02</v>
      </c>
      <c r="AD36" s="2">
        <f t="shared" si="1"/>
        <v>0.46999999999999886</v>
      </c>
      <c r="AE36" s="138">
        <f t="shared" si="2"/>
        <v>1.225490196078427E-3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42495</v>
      </c>
      <c r="X37" s="10">
        <v>48.97</v>
      </c>
      <c r="Y37" s="10">
        <v>49.19</v>
      </c>
      <c r="Z37" s="10">
        <v>48.77</v>
      </c>
      <c r="AA37" s="10">
        <v>48.96</v>
      </c>
      <c r="AB37" s="95">
        <v>15953600</v>
      </c>
      <c r="AC37" s="10">
        <v>48.96</v>
      </c>
      <c r="AD37" s="2">
        <f t="shared" si="1"/>
        <v>0.4199999999999946</v>
      </c>
      <c r="AE37" s="138">
        <f t="shared" si="2"/>
        <v>4.08663669799747E-4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42494</v>
      </c>
      <c r="X38" s="10">
        <v>49.06</v>
      </c>
      <c r="Y38" s="10">
        <v>49.27</v>
      </c>
      <c r="Z38" s="10">
        <v>48.68</v>
      </c>
      <c r="AA38" s="10">
        <v>48.94</v>
      </c>
      <c r="AB38" s="95">
        <v>22402500</v>
      </c>
      <c r="AC38" s="10">
        <v>48.94</v>
      </c>
      <c r="AD38" s="2">
        <f t="shared" si="1"/>
        <v>0.59000000000000341</v>
      </c>
      <c r="AE38" s="138" t="e">
        <f t="shared" si="2"/>
        <v>#DIV/0!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7" t="s">
        <v>78</v>
      </c>
      <c r="Q39" s="477"/>
      <c r="R39" s="34"/>
      <c r="W39" s="94">
        <v>42494</v>
      </c>
      <c r="X39" s="10" t="s">
        <v>202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50.281000000000006</v>
      </c>
      <c r="R40" s="34"/>
      <c r="W40" s="94">
        <v>42493</v>
      </c>
      <c r="X40" s="10">
        <v>49.86</v>
      </c>
      <c r="Y40" s="10">
        <v>50.13</v>
      </c>
      <c r="Z40" s="10">
        <v>49.54</v>
      </c>
      <c r="AA40" s="10">
        <v>50</v>
      </c>
      <c r="AB40" s="95">
        <v>16246400</v>
      </c>
      <c r="AC40" s="10">
        <v>49.62</v>
      </c>
      <c r="AD40" s="2">
        <f t="shared" si="1"/>
        <v>0.59000000000000341</v>
      </c>
      <c r="AE40" s="138">
        <f t="shared" si="2"/>
        <v>-1.1750647281418058E-2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49.823900000000002</v>
      </c>
      <c r="R41" s="34"/>
      <c r="W41" s="94">
        <v>42492</v>
      </c>
      <c r="X41" s="10">
        <v>50.28</v>
      </c>
      <c r="Y41" s="10">
        <v>50.7</v>
      </c>
      <c r="Z41" s="10">
        <v>50.15</v>
      </c>
      <c r="AA41" s="10">
        <v>50.59</v>
      </c>
      <c r="AB41" s="95">
        <v>14780300</v>
      </c>
      <c r="AC41" s="10">
        <v>50.21</v>
      </c>
      <c r="AD41" s="2">
        <f t="shared" si="1"/>
        <v>0.55000000000000426</v>
      </c>
      <c r="AE41" s="138">
        <f t="shared" si="2"/>
        <v>1.229838709677411E-2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49.366800000000005</v>
      </c>
      <c r="R42" s="34"/>
      <c r="T42" s="91" t="s">
        <v>113</v>
      </c>
      <c r="W42" s="94">
        <v>42489</v>
      </c>
      <c r="X42" s="10">
        <v>50.46</v>
      </c>
      <c r="Y42" s="10">
        <v>50.46</v>
      </c>
      <c r="Z42" s="10">
        <v>49.68</v>
      </c>
      <c r="AA42" s="10">
        <v>49.98</v>
      </c>
      <c r="AB42" s="95">
        <v>17887000</v>
      </c>
      <c r="AC42" s="10">
        <v>49.6</v>
      </c>
      <c r="AD42" s="2">
        <f t="shared" si="1"/>
        <v>0.78000000000000114</v>
      </c>
      <c r="AE42" s="138">
        <f t="shared" si="2"/>
        <v>-8.5948430941434895E-3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48.909700000000001</v>
      </c>
      <c r="R43" s="83"/>
      <c r="T43" s="97" t="s">
        <v>98</v>
      </c>
      <c r="U43" s="98">
        <v>47.91</v>
      </c>
      <c r="W43" s="94">
        <v>42488</v>
      </c>
      <c r="X43" s="10">
        <v>50.51</v>
      </c>
      <c r="Y43" s="10">
        <v>50.93</v>
      </c>
      <c r="Z43" s="10">
        <v>50.2</v>
      </c>
      <c r="AA43" s="10">
        <v>50.41</v>
      </c>
      <c r="AB43" s="95">
        <v>15506300</v>
      </c>
      <c r="AC43" s="10">
        <v>50.03</v>
      </c>
      <c r="AD43" s="2">
        <f t="shared" si="1"/>
        <v>0.72999999999999687</v>
      </c>
      <c r="AE43" s="138">
        <f t="shared" si="2"/>
        <v>-1.0091017016224724E-2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48.452600000000004</v>
      </c>
      <c r="R44" s="83"/>
      <c r="T44" s="87" t="s">
        <v>99</v>
      </c>
      <c r="U44" s="88">
        <v>45.76</v>
      </c>
      <c r="W44" s="94">
        <v>42487</v>
      </c>
      <c r="X44" s="10">
        <v>50.87</v>
      </c>
      <c r="Y44" s="10">
        <v>51.41</v>
      </c>
      <c r="Z44" s="10">
        <v>50.72</v>
      </c>
      <c r="AA44" s="10">
        <v>50.93</v>
      </c>
      <c r="AB44" s="95">
        <v>15342700</v>
      </c>
      <c r="AC44" s="10">
        <v>50.54</v>
      </c>
      <c r="AD44" s="2">
        <f t="shared" si="1"/>
        <v>0.68999999999999773</v>
      </c>
      <c r="AE44" s="138">
        <f t="shared" si="2"/>
        <v>1.9790223629523318E-4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47.9955</v>
      </c>
      <c r="R45" s="83"/>
      <c r="T45" s="87" t="s">
        <v>100</v>
      </c>
      <c r="U45" s="88" t="s">
        <v>494</v>
      </c>
      <c r="W45" s="94">
        <v>42486</v>
      </c>
      <c r="X45" s="10">
        <v>50.51</v>
      </c>
      <c r="Y45" s="10">
        <v>50.99</v>
      </c>
      <c r="Z45" s="10">
        <v>50.45</v>
      </c>
      <c r="AA45" s="10">
        <v>50.92</v>
      </c>
      <c r="AB45" s="95">
        <v>13333500</v>
      </c>
      <c r="AC45" s="10">
        <v>50.53</v>
      </c>
      <c r="AD45" s="2">
        <f t="shared" si="1"/>
        <v>0.53999999999999915</v>
      </c>
      <c r="AE45" s="138">
        <f t="shared" si="2"/>
        <v>7.9792539397565143E-3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47.538400000000003</v>
      </c>
      <c r="R46" s="83"/>
      <c r="T46" s="87" t="s">
        <v>101</v>
      </c>
      <c r="U46" s="88" t="s">
        <v>495</v>
      </c>
      <c r="W46" s="94">
        <v>42485</v>
      </c>
      <c r="X46" s="10">
        <v>50.31</v>
      </c>
      <c r="Y46" s="10">
        <v>50.6</v>
      </c>
      <c r="Z46" s="10">
        <v>50.12</v>
      </c>
      <c r="AA46" s="10">
        <v>50.51</v>
      </c>
      <c r="AB46" s="95">
        <v>11689100</v>
      </c>
      <c r="AC46" s="10">
        <v>50.13</v>
      </c>
      <c r="AD46" s="2">
        <f t="shared" si="1"/>
        <v>0.48000000000000398</v>
      </c>
      <c r="AE46" s="138">
        <f t="shared" si="2"/>
        <v>-2.1894904458598097E-3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47.081299999999999</v>
      </c>
      <c r="R47" s="83"/>
      <c r="T47" s="87" t="s">
        <v>102</v>
      </c>
      <c r="U47" s="88">
        <v>54.79</v>
      </c>
      <c r="W47" s="94">
        <v>42482</v>
      </c>
      <c r="X47" s="10">
        <v>50.05</v>
      </c>
      <c r="Y47" s="10">
        <v>50.74</v>
      </c>
      <c r="Z47" s="10">
        <v>50.05</v>
      </c>
      <c r="AA47" s="10">
        <v>50.62</v>
      </c>
      <c r="AB47" s="95">
        <v>16365700</v>
      </c>
      <c r="AC47" s="10">
        <v>50.24</v>
      </c>
      <c r="AD47" s="2">
        <f t="shared" si="1"/>
        <v>0.69000000000000483</v>
      </c>
      <c r="AE47" s="138">
        <f t="shared" si="2"/>
        <v>1.1475739883229252E-2</v>
      </c>
    </row>
    <row r="48" spans="2:31" x14ac:dyDescent="0.25">
      <c r="O48" s="2"/>
      <c r="P48" s="83">
        <v>1.02</v>
      </c>
      <c r="Q48" s="83">
        <f t="shared" si="6"/>
        <v>46.624200000000002</v>
      </c>
      <c r="R48" s="83"/>
      <c r="T48" s="87" t="s">
        <v>103</v>
      </c>
      <c r="U48" s="88">
        <v>0.891459</v>
      </c>
      <c r="W48" s="94">
        <v>42481</v>
      </c>
      <c r="X48" s="10">
        <v>50.55</v>
      </c>
      <c r="Y48" s="10">
        <v>50.78</v>
      </c>
      <c r="Z48" s="10">
        <v>49.93</v>
      </c>
      <c r="AA48" s="10">
        <v>50.05</v>
      </c>
      <c r="AB48" s="95">
        <v>20255400</v>
      </c>
      <c r="AC48" s="10">
        <v>49.67</v>
      </c>
      <c r="AD48" s="2">
        <f t="shared" si="1"/>
        <v>0.85000000000000142</v>
      </c>
      <c r="AE48" s="138">
        <f t="shared" si="2"/>
        <v>-7.9888156580786296E-3</v>
      </c>
    </row>
    <row r="49" spans="15:31" x14ac:dyDescent="0.25">
      <c r="O49" s="2"/>
      <c r="P49" s="83">
        <v>1.01</v>
      </c>
      <c r="Q49" s="83">
        <f t="shared" si="6"/>
        <v>46.167099999999998</v>
      </c>
      <c r="R49" s="83"/>
      <c r="T49" s="87" t="s">
        <v>104</v>
      </c>
      <c r="U49" s="89" t="s">
        <v>225</v>
      </c>
      <c r="W49" s="94">
        <v>42480</v>
      </c>
      <c r="X49" s="10">
        <v>49.98</v>
      </c>
      <c r="Y49" s="10">
        <v>50.52</v>
      </c>
      <c r="Z49" s="10">
        <v>49.76</v>
      </c>
      <c r="AA49" s="10">
        <v>50.45</v>
      </c>
      <c r="AB49" s="95">
        <v>22647700</v>
      </c>
      <c r="AC49" s="10">
        <v>50.07</v>
      </c>
      <c r="AD49" s="2">
        <f t="shared" si="1"/>
        <v>0.76000000000000512</v>
      </c>
      <c r="AE49" s="138">
        <f t="shared" si="2"/>
        <v>1.1515151515151478E-2</v>
      </c>
    </row>
    <row r="50" spans="15:31" x14ac:dyDescent="0.25">
      <c r="O50" s="2"/>
      <c r="P50" s="83">
        <v>1</v>
      </c>
      <c r="Q50" s="83">
        <f t="shared" si="6"/>
        <v>45.71</v>
      </c>
      <c r="R50" s="83"/>
      <c r="T50" s="87"/>
      <c r="U50" s="88"/>
      <c r="W50" s="94">
        <v>42479</v>
      </c>
      <c r="X50" s="10">
        <v>49.01</v>
      </c>
      <c r="Y50" s="10">
        <v>49.92</v>
      </c>
      <c r="Z50" s="10">
        <v>48.98</v>
      </c>
      <c r="AA50" s="10">
        <v>49.88</v>
      </c>
      <c r="AB50" s="95">
        <v>18673400</v>
      </c>
      <c r="AC50" s="10">
        <v>49.5</v>
      </c>
      <c r="AD50" s="2">
        <f t="shared" si="1"/>
        <v>0.94000000000000483</v>
      </c>
      <c r="AE50" s="138">
        <f t="shared" si="2"/>
        <v>2.1250257891479274E-2</v>
      </c>
    </row>
    <row r="51" spans="15:31" x14ac:dyDescent="0.25">
      <c r="O51" s="2"/>
      <c r="P51" s="83">
        <v>0.99</v>
      </c>
      <c r="Q51" s="83">
        <f t="shared" si="6"/>
        <v>45.252900000000004</v>
      </c>
      <c r="R51" s="83"/>
      <c r="T51" s="87" t="s">
        <v>105</v>
      </c>
      <c r="U51" s="88" t="s">
        <v>496</v>
      </c>
      <c r="W51" s="94">
        <v>42478</v>
      </c>
      <c r="X51" s="10">
        <v>48.25</v>
      </c>
      <c r="Y51" s="10">
        <v>48.88</v>
      </c>
      <c r="Z51" s="10">
        <v>47.91</v>
      </c>
      <c r="AA51" s="10">
        <v>48.84</v>
      </c>
      <c r="AB51" s="95">
        <v>18225800</v>
      </c>
      <c r="AC51" s="10">
        <v>48.47</v>
      </c>
      <c r="AD51" s="2">
        <f t="shared" si="1"/>
        <v>0.97000000000000597</v>
      </c>
      <c r="AE51" s="138">
        <f t="shared" si="2"/>
        <v>1.2322472848788513E-2</v>
      </c>
    </row>
    <row r="52" spans="15:31" x14ac:dyDescent="0.25">
      <c r="O52" s="2"/>
      <c r="P52" s="83">
        <v>0.98</v>
      </c>
      <c r="Q52" s="83">
        <f t="shared" si="6"/>
        <v>44.7958</v>
      </c>
      <c r="R52" s="83"/>
      <c r="T52" s="87" t="s">
        <v>106</v>
      </c>
      <c r="U52" s="88" t="s">
        <v>192</v>
      </c>
      <c r="W52" s="94">
        <v>42475</v>
      </c>
      <c r="X52" s="10">
        <v>48.62</v>
      </c>
      <c r="Y52" s="10">
        <v>48.94</v>
      </c>
      <c r="Z52" s="10">
        <v>48.06</v>
      </c>
      <c r="AA52" s="10">
        <v>48.25</v>
      </c>
      <c r="AB52" s="95">
        <v>24885200</v>
      </c>
      <c r="AC52" s="10">
        <v>47.88</v>
      </c>
      <c r="AD52" s="2">
        <f t="shared" si="1"/>
        <v>0.87999999999999545</v>
      </c>
      <c r="AE52" s="138">
        <f t="shared" si="2"/>
        <v>-1.1152416356877359E-2</v>
      </c>
    </row>
    <row r="53" spans="15:31" x14ac:dyDescent="0.25">
      <c r="O53" s="2"/>
      <c r="P53" s="83">
        <v>0.97</v>
      </c>
      <c r="Q53" s="83">
        <f t="shared" si="6"/>
        <v>44.338700000000003</v>
      </c>
      <c r="R53" s="83"/>
      <c r="T53" s="87" t="s">
        <v>107</v>
      </c>
      <c r="U53" s="90">
        <v>46744062</v>
      </c>
      <c r="W53" s="94">
        <v>42474</v>
      </c>
      <c r="X53" s="10">
        <v>48.3</v>
      </c>
      <c r="Y53" s="10">
        <v>49.3</v>
      </c>
      <c r="Z53" s="10">
        <v>48.17</v>
      </c>
      <c r="AA53" s="10">
        <v>48.79</v>
      </c>
      <c r="AB53" s="95">
        <v>30067900</v>
      </c>
      <c r="AC53" s="10">
        <v>48.42</v>
      </c>
      <c r="AD53" s="2">
        <f t="shared" si="1"/>
        <v>1.1299999999999955</v>
      </c>
      <c r="AE53" s="138">
        <f t="shared" si="2"/>
        <v>-4.9321824907520018E-3</v>
      </c>
    </row>
    <row r="54" spans="15:31" x14ac:dyDescent="0.25">
      <c r="O54" s="2"/>
      <c r="P54" s="83">
        <v>0.96</v>
      </c>
      <c r="Q54" s="83">
        <f t="shared" si="6"/>
        <v>43.881599999999999</v>
      </c>
      <c r="R54" s="83"/>
      <c r="T54" s="87" t="s">
        <v>110</v>
      </c>
      <c r="U54" s="90">
        <v>18294700</v>
      </c>
      <c r="W54" s="94">
        <v>42473</v>
      </c>
      <c r="X54" s="10">
        <v>48.29</v>
      </c>
      <c r="Y54" s="10">
        <v>49.25</v>
      </c>
      <c r="Z54" s="10">
        <v>48.27</v>
      </c>
      <c r="AA54" s="10">
        <v>49.03</v>
      </c>
      <c r="AB54" s="95">
        <v>26311900</v>
      </c>
      <c r="AC54" s="10">
        <v>48.66</v>
      </c>
      <c r="AD54" s="2">
        <f t="shared" si="1"/>
        <v>0.97999999999999687</v>
      </c>
      <c r="AE54" s="138">
        <f t="shared" si="2"/>
        <v>2.6365745623286196E-2</v>
      </c>
    </row>
    <row r="55" spans="15:31" x14ac:dyDescent="0.25">
      <c r="O55" s="2"/>
      <c r="P55" s="83">
        <v>0.95</v>
      </c>
      <c r="Q55" s="83">
        <f t="shared" si="6"/>
        <v>43.424500000000002</v>
      </c>
      <c r="R55" s="83"/>
      <c r="T55" s="87" t="s">
        <v>108</v>
      </c>
      <c r="U55" s="88" t="s">
        <v>497</v>
      </c>
      <c r="W55" s="94">
        <v>42472</v>
      </c>
      <c r="X55" s="10">
        <v>47.14</v>
      </c>
      <c r="Y55" s="10">
        <v>47.83</v>
      </c>
      <c r="Z55" s="10">
        <v>46.95</v>
      </c>
      <c r="AA55" s="10">
        <v>47.77</v>
      </c>
      <c r="AB55" s="95">
        <v>18772600</v>
      </c>
      <c r="AC55" s="10">
        <v>47.41</v>
      </c>
      <c r="AD55" s="2">
        <f t="shared" si="1"/>
        <v>0.87999999999999545</v>
      </c>
      <c r="AE55" s="138">
        <f>AC55/AC56-1</f>
        <v>1.5856010284979627E-2</v>
      </c>
    </row>
    <row r="56" spans="15:31" x14ac:dyDescent="0.25">
      <c r="O56" s="2"/>
      <c r="P56" s="83">
        <v>0.94</v>
      </c>
      <c r="Q56" s="83">
        <f t="shared" si="6"/>
        <v>42.967399999999998</v>
      </c>
      <c r="R56" s="83"/>
      <c r="T56" s="87" t="s">
        <v>111</v>
      </c>
      <c r="U56" s="88">
        <v>11.23</v>
      </c>
      <c r="W56" s="94">
        <v>42471</v>
      </c>
      <c r="X56" s="10">
        <v>47.11</v>
      </c>
      <c r="Y56" s="10">
        <v>47.71</v>
      </c>
      <c r="Z56" s="10">
        <v>47</v>
      </c>
      <c r="AA56" s="10">
        <v>47.03</v>
      </c>
      <c r="AB56" s="95">
        <v>15113500</v>
      </c>
      <c r="AC56" s="10">
        <v>46.67</v>
      </c>
      <c r="AD56" s="2">
        <f t="shared" si="1"/>
        <v>0.71000000000000085</v>
      </c>
      <c r="AE56" s="138">
        <f t="shared" si="2"/>
        <v>-8.5634767715692117E-4</v>
      </c>
    </row>
    <row r="57" spans="15:31" x14ac:dyDescent="0.25">
      <c r="O57" s="2"/>
      <c r="P57" s="83">
        <v>0.93</v>
      </c>
      <c r="Q57" s="83">
        <f t="shared" si="6"/>
        <v>42.510300000000001</v>
      </c>
      <c r="R57" s="83"/>
      <c r="T57" s="87" t="s">
        <v>112</v>
      </c>
      <c r="U57" s="88">
        <v>4.07</v>
      </c>
      <c r="W57" s="94">
        <v>42468</v>
      </c>
      <c r="X57" s="10">
        <v>47.35</v>
      </c>
      <c r="Y57" s="10">
        <v>47.65</v>
      </c>
      <c r="Z57" s="10">
        <v>46.97</v>
      </c>
      <c r="AA57" s="10">
        <v>47.07</v>
      </c>
      <c r="AB57" s="95">
        <v>12236500</v>
      </c>
      <c r="AC57" s="10">
        <v>46.71</v>
      </c>
      <c r="AD57" s="2">
        <f t="shared" si="1"/>
        <v>0.67999999999999972</v>
      </c>
      <c r="AE57" s="138">
        <f t="shared" si="2"/>
        <v>3.0062271848829702E-3</v>
      </c>
    </row>
    <row r="58" spans="15:31" x14ac:dyDescent="0.25">
      <c r="O58" s="2"/>
      <c r="P58" s="83">
        <v>0.92</v>
      </c>
      <c r="Q58" s="83">
        <f t="shared" si="6"/>
        <v>42.053200000000004</v>
      </c>
      <c r="R58" s="83"/>
      <c r="T58" s="87" t="s">
        <v>109</v>
      </c>
      <c r="U58" s="88" t="s">
        <v>498</v>
      </c>
      <c r="W58" s="94">
        <v>42467</v>
      </c>
      <c r="X58" s="10">
        <v>47.71</v>
      </c>
      <c r="Y58" s="10">
        <v>47.78</v>
      </c>
      <c r="Z58" s="10">
        <v>46.62</v>
      </c>
      <c r="AA58" s="10">
        <v>46.93</v>
      </c>
      <c r="AB58" s="95">
        <v>17593100</v>
      </c>
      <c r="AC58" s="10">
        <v>46.57</v>
      </c>
      <c r="AD58" s="2">
        <f t="shared" si="1"/>
        <v>1.1600000000000037</v>
      </c>
      <c r="AE58" s="138">
        <f t="shared" si="2"/>
        <v>-2.3894361769021155E-2</v>
      </c>
    </row>
    <row r="59" spans="15:31" x14ac:dyDescent="0.25">
      <c r="O59" s="2"/>
      <c r="P59" s="83">
        <v>0.91</v>
      </c>
      <c r="Q59" s="83">
        <f t="shared" si="6"/>
        <v>41.5961</v>
      </c>
      <c r="R59" s="83"/>
      <c r="W59" s="94">
        <v>42466</v>
      </c>
      <c r="X59" s="10">
        <v>47.39</v>
      </c>
      <c r="Y59" s="10">
        <v>48.13</v>
      </c>
      <c r="Z59" s="10">
        <v>47.22</v>
      </c>
      <c r="AA59" s="10">
        <v>48.08</v>
      </c>
      <c r="AB59" s="95">
        <v>17214400</v>
      </c>
      <c r="AC59" s="10">
        <v>47.71</v>
      </c>
      <c r="AD59" s="2">
        <f t="shared" si="1"/>
        <v>0.91000000000000369</v>
      </c>
      <c r="AE59" s="138">
        <f t="shared" si="2"/>
        <v>1.1876988335100869E-2</v>
      </c>
    </row>
    <row r="60" spans="15:31" x14ac:dyDescent="0.25">
      <c r="O60" s="2"/>
      <c r="P60" s="83">
        <v>0.9</v>
      </c>
      <c r="Q60" s="83">
        <f t="shared" si="6"/>
        <v>41.139000000000003</v>
      </c>
      <c r="R60" s="83"/>
      <c r="W60" s="94">
        <v>42465</v>
      </c>
      <c r="X60" s="10">
        <v>48.08</v>
      </c>
      <c r="Y60" s="10">
        <v>48.09</v>
      </c>
      <c r="Z60" s="10">
        <v>47.46</v>
      </c>
      <c r="AA60" s="10">
        <v>47.51</v>
      </c>
      <c r="AB60" s="95">
        <v>18297700</v>
      </c>
      <c r="AC60" s="10">
        <v>47.15</v>
      </c>
      <c r="AD60" s="2">
        <f t="shared" si="1"/>
        <v>0.63000000000000256</v>
      </c>
      <c r="AE60" s="138">
        <f t="shared" si="2"/>
        <v>-2.0361520880947559E-2</v>
      </c>
    </row>
    <row r="61" spans="15:31" x14ac:dyDescent="0.25">
      <c r="W61" s="94">
        <v>42464</v>
      </c>
      <c r="X61" s="10">
        <v>48.42</v>
      </c>
      <c r="Y61" s="10">
        <v>48.67</v>
      </c>
      <c r="Z61" s="10">
        <v>48.2</v>
      </c>
      <c r="AA61" s="10">
        <v>48.5</v>
      </c>
      <c r="AB61" s="95">
        <v>12110200</v>
      </c>
      <c r="AC61" s="10">
        <v>48.13</v>
      </c>
      <c r="AD61" s="2">
        <f t="shared" si="1"/>
        <v>0.46999999999999886</v>
      </c>
      <c r="AE61" s="138">
        <f t="shared" si="2"/>
        <v>1.0399334442596775E-3</v>
      </c>
    </row>
    <row r="62" spans="15:31" x14ac:dyDescent="0.25">
      <c r="W62" s="94">
        <v>42461</v>
      </c>
      <c r="X62" s="10">
        <v>48.23</v>
      </c>
      <c r="Y62" s="10">
        <v>48.58</v>
      </c>
      <c r="Z62" s="10">
        <v>47.78</v>
      </c>
      <c r="AA62" s="10">
        <v>48.45</v>
      </c>
      <c r="AB62" s="95">
        <v>14321400</v>
      </c>
      <c r="AC62" s="10">
        <v>48.08</v>
      </c>
      <c r="AD62" s="2">
        <f t="shared" si="1"/>
        <v>0.79999999999999716</v>
      </c>
      <c r="AE62" s="138">
        <f t="shared" si="2"/>
        <v>1.8753907063970843E-3</v>
      </c>
    </row>
    <row r="63" spans="15:31" x14ac:dyDescent="0.25">
      <c r="W63" s="94">
        <v>42460</v>
      </c>
      <c r="X63" s="10">
        <v>48.6</v>
      </c>
      <c r="Y63" s="10">
        <v>48.84</v>
      </c>
      <c r="Z63" s="10">
        <v>48.27</v>
      </c>
      <c r="AA63" s="10">
        <v>48.36</v>
      </c>
      <c r="AB63" s="95">
        <v>16397600</v>
      </c>
      <c r="AC63" s="10">
        <v>47.99</v>
      </c>
      <c r="AD63" s="2">
        <f t="shared" si="1"/>
        <v>0.57000000000000028</v>
      </c>
      <c r="AE63" s="138">
        <f t="shared" si="2"/>
        <v>-6.0066280033139741E-3</v>
      </c>
    </row>
    <row r="64" spans="15:31" x14ac:dyDescent="0.25">
      <c r="W64" s="94">
        <v>42459</v>
      </c>
      <c r="X64" s="10">
        <v>48.4</v>
      </c>
      <c r="Y64" s="10">
        <v>49.16</v>
      </c>
      <c r="Z64" s="10">
        <v>48.15</v>
      </c>
      <c r="AA64" s="10">
        <v>48.65</v>
      </c>
      <c r="AB64" s="95">
        <v>16794200</v>
      </c>
      <c r="AC64" s="10">
        <v>48.28</v>
      </c>
      <c r="AD64" s="2">
        <f t="shared" si="1"/>
        <v>1.009999999999998</v>
      </c>
      <c r="AE64" s="138">
        <f t="shared" si="2"/>
        <v>1.2583892617449743E-2</v>
      </c>
    </row>
    <row r="65" spans="23:31" x14ac:dyDescent="0.25">
      <c r="W65" s="94">
        <v>42458</v>
      </c>
      <c r="X65" s="10">
        <v>48.62</v>
      </c>
      <c r="Y65" s="10">
        <v>48.65</v>
      </c>
      <c r="Z65" s="10">
        <v>47.84</v>
      </c>
      <c r="AA65" s="10">
        <v>48.05</v>
      </c>
      <c r="AB65" s="95">
        <v>24459500</v>
      </c>
      <c r="AC65" s="10">
        <v>47.68</v>
      </c>
      <c r="AD65" s="2">
        <f t="shared" si="1"/>
        <v>0.80999999999999517</v>
      </c>
      <c r="AE65" s="138">
        <f t="shared" si="2"/>
        <v>-1.3449203393337439E-2</v>
      </c>
    </row>
    <row r="66" spans="23:31" x14ac:dyDescent="0.25">
      <c r="W66" s="94">
        <v>42457</v>
      </c>
      <c r="X66" s="10">
        <v>49.04</v>
      </c>
      <c r="Y66" s="10">
        <v>49.04</v>
      </c>
      <c r="Z66" s="10">
        <v>48.55</v>
      </c>
      <c r="AA66" s="10">
        <v>48.7</v>
      </c>
      <c r="AB66" s="95">
        <v>18478100</v>
      </c>
      <c r="AC66" s="10">
        <v>48.33</v>
      </c>
      <c r="AD66" s="2">
        <f t="shared" si="1"/>
        <v>0.49000000000000199</v>
      </c>
      <c r="AE66" s="138">
        <f t="shared" si="2"/>
        <v>-4.1211621677313959E-3</v>
      </c>
    </row>
    <row r="67" spans="23:31" x14ac:dyDescent="0.25">
      <c r="W67" s="94">
        <v>42453</v>
      </c>
      <c r="X67" s="10">
        <v>49.02</v>
      </c>
      <c r="Y67" s="10">
        <v>49.08</v>
      </c>
      <c r="Z67" s="10">
        <v>48.52</v>
      </c>
      <c r="AA67" s="10">
        <v>48.9</v>
      </c>
      <c r="AB67" s="95">
        <v>20871100</v>
      </c>
      <c r="AC67" s="10">
        <v>48.53</v>
      </c>
      <c r="AD67" s="2">
        <f t="shared" si="1"/>
        <v>0.55999999999999517</v>
      </c>
      <c r="AE67" s="138">
        <f t="shared" si="2"/>
        <v>-1.7213446739570704E-2</v>
      </c>
    </row>
    <row r="68" spans="23:31" x14ac:dyDescent="0.25">
      <c r="W68" s="94">
        <v>42452</v>
      </c>
      <c r="X68" s="10">
        <v>50.18</v>
      </c>
      <c r="Y68" s="10">
        <v>50.33</v>
      </c>
      <c r="Z68" s="10">
        <v>49.7</v>
      </c>
      <c r="AA68" s="10">
        <v>49.76</v>
      </c>
      <c r="AB68" s="95">
        <v>13648100</v>
      </c>
      <c r="AC68" s="10">
        <v>49.38</v>
      </c>
      <c r="AD68" s="2">
        <f>Y68-Z68</f>
        <v>0.62999999999999545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5" priority="23">
      <formula>F29&gt;0</formula>
    </cfRule>
    <cfRule type="expression" dxfId="304" priority="24">
      <formula>F29&lt;0</formula>
    </cfRule>
  </conditionalFormatting>
  <conditionalFormatting sqref="F29:F47">
    <cfRule type="expression" dxfId="303" priority="25">
      <formula>F29&gt;0</formula>
    </cfRule>
    <cfRule type="expression" dxfId="302" priority="26">
      <formula>F29&lt;0</formula>
    </cfRule>
  </conditionalFormatting>
  <conditionalFormatting sqref="H26:H47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250</v>
      </c>
      <c r="T2" s="85"/>
      <c r="W2" s="94">
        <v>42545</v>
      </c>
      <c r="X2" s="10">
        <v>9.56</v>
      </c>
      <c r="Y2" s="10">
        <v>9.74</v>
      </c>
      <c r="Z2" s="10">
        <v>9.35</v>
      </c>
      <c r="AA2" s="10">
        <v>9.3800000000000008</v>
      </c>
      <c r="AB2" s="95">
        <v>33748300</v>
      </c>
      <c r="AC2" s="10">
        <v>9.3800000000000008</v>
      </c>
      <c r="AD2" s="2">
        <f>Y2-Z2</f>
        <v>0.39000000000000057</v>
      </c>
      <c r="AE2" s="138">
        <f>AC2/AC3-1</f>
        <v>-7.5862068965517171E-2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9.36</v>
      </c>
      <c r="T3" s="121"/>
      <c r="W3" s="94">
        <v>42544</v>
      </c>
      <c r="X3" s="10">
        <v>10.08</v>
      </c>
      <c r="Y3" s="10">
        <v>10.17</v>
      </c>
      <c r="Z3" s="10">
        <v>9.98</v>
      </c>
      <c r="AA3" s="10">
        <v>10.15</v>
      </c>
      <c r="AB3" s="95">
        <v>20471800</v>
      </c>
      <c r="AC3" s="10">
        <v>10.15</v>
      </c>
      <c r="AD3" s="2">
        <f>Y3-Z3</f>
        <v>0.1899999999999995</v>
      </c>
      <c r="AE3" s="138">
        <f>AC3/AC4-1</f>
        <v>2.628918099089983E-2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9.3800000000000008</v>
      </c>
      <c r="T4" s="121"/>
      <c r="W4" s="94">
        <v>42543</v>
      </c>
      <c r="X4" s="10">
        <v>9.92</v>
      </c>
      <c r="Y4" s="10">
        <v>10.15</v>
      </c>
      <c r="Z4" s="10">
        <v>9.85</v>
      </c>
      <c r="AA4" s="10">
        <v>9.89</v>
      </c>
      <c r="AB4" s="95">
        <v>19495900</v>
      </c>
      <c r="AC4" s="10">
        <v>9.89</v>
      </c>
      <c r="AD4" s="2">
        <f t="shared" ref="AD4:AD67" si="0">Y4-Z4</f>
        <v>0.30000000000000071</v>
      </c>
      <c r="AE4" s="138">
        <f t="shared" ref="AE4:AE67" si="1">AC4/AC5-1</f>
        <v>3.0425963488844854E-3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2345</v>
      </c>
      <c r="W5" s="94">
        <v>42542</v>
      </c>
      <c r="X5" s="10">
        <v>9.73</v>
      </c>
      <c r="Y5" s="10">
        <v>9.9</v>
      </c>
      <c r="Z5" s="10">
        <v>9.67</v>
      </c>
      <c r="AA5" s="10">
        <v>9.86</v>
      </c>
      <c r="AB5" s="95">
        <v>13627900</v>
      </c>
      <c r="AC5" s="10">
        <v>9.86</v>
      </c>
      <c r="AD5" s="2">
        <f t="shared" si="0"/>
        <v>0.23000000000000043</v>
      </c>
      <c r="AE5" s="138">
        <f t="shared" si="1"/>
        <v>1.0245901639344135E-2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2340</v>
      </c>
      <c r="W6" s="94">
        <v>42541</v>
      </c>
      <c r="X6" s="10">
        <v>9.74</v>
      </c>
      <c r="Y6" s="10">
        <v>9.9499999999999993</v>
      </c>
      <c r="Z6" s="10">
        <v>9.7200000000000006</v>
      </c>
      <c r="AA6" s="10">
        <v>9.76</v>
      </c>
      <c r="AB6" s="95">
        <v>16891900</v>
      </c>
      <c r="AC6" s="10">
        <v>9.76</v>
      </c>
      <c r="AD6" s="2">
        <f t="shared" si="0"/>
        <v>0.22999999999999865</v>
      </c>
      <c r="AE6" s="138">
        <f t="shared" si="1"/>
        <v>1.8789144050104456E-2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193</v>
      </c>
      <c r="P7"/>
      <c r="Q7" s="2">
        <f>Q10+Q8</f>
        <v>821.42999999999302</v>
      </c>
      <c r="R7" s="197"/>
      <c r="T7" s="85"/>
      <c r="W7" s="94">
        <v>42538</v>
      </c>
      <c r="X7" s="10">
        <v>9.4499999999999993</v>
      </c>
      <c r="Y7" s="10">
        <v>9.65</v>
      </c>
      <c r="Z7" s="10">
        <v>9.41</v>
      </c>
      <c r="AA7" s="10">
        <v>9.58</v>
      </c>
      <c r="AB7" s="95">
        <v>29111900</v>
      </c>
      <c r="AC7" s="10">
        <v>9.58</v>
      </c>
      <c r="AD7" s="2">
        <f t="shared" si="0"/>
        <v>0.24000000000000021</v>
      </c>
      <c r="AE7" s="138">
        <f t="shared" si="1"/>
        <v>2.0234291799786863E-2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198</v>
      </c>
      <c r="Q8" s="2">
        <f>K10+M10-F10+Q2*Q4</f>
        <v>5</v>
      </c>
      <c r="W8" s="94">
        <v>42537</v>
      </c>
      <c r="X8" s="10">
        <v>9.2799999999999994</v>
      </c>
      <c r="Y8" s="10">
        <v>9.41</v>
      </c>
      <c r="Z8" s="10">
        <v>9.15</v>
      </c>
      <c r="AA8" s="10">
        <v>9.39</v>
      </c>
      <c r="AB8" s="95">
        <v>13606900</v>
      </c>
      <c r="AC8" s="10">
        <v>9.39</v>
      </c>
      <c r="AD8" s="2">
        <f t="shared" si="0"/>
        <v>0.25999999999999979</v>
      </c>
      <c r="AE8" s="138">
        <f t="shared" si="1"/>
        <v>-6.3492063492062156E-3</v>
      </c>
    </row>
    <row r="9" spans="1:40" x14ac:dyDescent="0.25">
      <c r="O9" s="11" t="s">
        <v>262</v>
      </c>
      <c r="P9"/>
      <c r="Q9" s="138">
        <f>IF(Q2=0, 0, Q8/Q6)</f>
        <v>2.136752136752137E-3</v>
      </c>
      <c r="W9" s="94">
        <v>42536</v>
      </c>
      <c r="X9" s="10">
        <v>9.26</v>
      </c>
      <c r="Y9" s="10">
        <v>9.59</v>
      </c>
      <c r="Z9" s="10">
        <v>9.2100000000000009</v>
      </c>
      <c r="AA9" s="10">
        <v>9.4499999999999993</v>
      </c>
      <c r="AB9" s="95">
        <v>17744100</v>
      </c>
      <c r="AC9" s="10">
        <v>9.4499999999999993</v>
      </c>
      <c r="AD9" s="2">
        <f t="shared" si="0"/>
        <v>0.37999999999999901</v>
      </c>
      <c r="AE9" s="138">
        <f t="shared" si="1"/>
        <v>3.8461538461538325E-2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261</v>
      </c>
      <c r="Q10" s="2">
        <f>M21</f>
        <v>816.42999999999302</v>
      </c>
      <c r="W10" s="94">
        <v>42535</v>
      </c>
      <c r="X10" s="10">
        <v>9.2899999999999991</v>
      </c>
      <c r="Y10" s="10">
        <v>9.3699999999999992</v>
      </c>
      <c r="Z10" s="10">
        <v>9.01</v>
      </c>
      <c r="AA10" s="10">
        <v>9.1</v>
      </c>
      <c r="AB10" s="95">
        <v>22915200</v>
      </c>
      <c r="AC10" s="10">
        <v>9.1</v>
      </c>
      <c r="AD10" s="2">
        <f t="shared" si="0"/>
        <v>0.35999999999999943</v>
      </c>
      <c r="AE10" s="138">
        <f t="shared" si="1"/>
        <v>-2.3605150214592308E-2</v>
      </c>
    </row>
    <row r="11" spans="1:40" x14ac:dyDescent="0.25">
      <c r="O11" s="11" t="s">
        <v>186</v>
      </c>
      <c r="Q11" s="138">
        <f>VALUE(TRIM(CLEAN(MID(U55, FIND("(", U55)+1, 5))))</f>
        <v>1.21E-2</v>
      </c>
      <c r="W11" s="94">
        <v>42534</v>
      </c>
      <c r="X11" s="10">
        <v>9.4700000000000006</v>
      </c>
      <c r="Y11" s="10">
        <v>9.61</v>
      </c>
      <c r="Z11" s="10">
        <v>9.32</v>
      </c>
      <c r="AA11" s="10">
        <v>9.32</v>
      </c>
      <c r="AB11" s="95">
        <v>12941400</v>
      </c>
      <c r="AC11" s="10">
        <v>9.32</v>
      </c>
      <c r="AD11" s="2">
        <f t="shared" si="0"/>
        <v>0.28999999999999915</v>
      </c>
      <c r="AE11" s="138">
        <f t="shared" si="1"/>
        <v>-1.7913593256059013E-2</v>
      </c>
      <c r="AK11" s="246"/>
      <c r="AN11" s="246"/>
    </row>
    <row r="12" spans="1:40" x14ac:dyDescent="0.25">
      <c r="W12" s="94">
        <v>42531</v>
      </c>
      <c r="X12" s="10">
        <v>9.65</v>
      </c>
      <c r="Y12" s="10">
        <v>9.75</v>
      </c>
      <c r="Z12" s="10">
        <v>9.4499999999999993</v>
      </c>
      <c r="AA12" s="10">
        <v>9.49</v>
      </c>
      <c r="AB12" s="95">
        <v>18848000</v>
      </c>
      <c r="AC12" s="10">
        <v>9.49</v>
      </c>
      <c r="AD12" s="2">
        <f t="shared" si="0"/>
        <v>0.30000000000000071</v>
      </c>
      <c r="AE12" s="138">
        <f t="shared" si="1"/>
        <v>-3.5569105691056868E-2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42530</v>
      </c>
      <c r="X13" s="10">
        <v>9.6999999999999993</v>
      </c>
      <c r="Y13" s="10">
        <v>9.85</v>
      </c>
      <c r="Z13" s="10">
        <v>9.52</v>
      </c>
      <c r="AA13" s="10">
        <v>9.84</v>
      </c>
      <c r="AB13" s="95">
        <v>19687100</v>
      </c>
      <c r="AC13" s="10">
        <v>9.84</v>
      </c>
      <c r="AD13" s="2">
        <f t="shared" si="0"/>
        <v>0.33000000000000007</v>
      </c>
      <c r="AE13" s="138">
        <f t="shared" si="1"/>
        <v>-5.0556117290192493E-3</v>
      </c>
      <c r="AK13" s="246"/>
      <c r="AN13" s="246"/>
    </row>
    <row r="14" spans="1:40" x14ac:dyDescent="0.25">
      <c r="B14" s="201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3">
        <f t="shared" ref="H14" si="4">(E14-D14)/D14</f>
        <v>2.1367521367522809E-3</v>
      </c>
      <c r="I14" s="40"/>
      <c r="T14" s="84"/>
      <c r="U14" s="11"/>
      <c r="W14" s="94">
        <v>42529</v>
      </c>
      <c r="X14" s="10">
        <v>9.98</v>
      </c>
      <c r="Y14" s="10">
        <v>10.07</v>
      </c>
      <c r="Z14" s="10">
        <v>9.8800000000000008</v>
      </c>
      <c r="AA14" s="10">
        <v>9.89</v>
      </c>
      <c r="AB14" s="95">
        <v>16033100</v>
      </c>
      <c r="AC14" s="10">
        <v>9.89</v>
      </c>
      <c r="AD14" s="2">
        <f t="shared" si="0"/>
        <v>0.1899999999999995</v>
      </c>
      <c r="AE14" s="138">
        <f t="shared" si="1"/>
        <v>1.0214504596527174E-2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42528</v>
      </c>
      <c r="X15" s="10">
        <v>9.7899999999999991</v>
      </c>
      <c r="Y15" s="10">
        <v>9.85</v>
      </c>
      <c r="Z15" s="10">
        <v>9.74</v>
      </c>
      <c r="AA15" s="10">
        <v>9.7899999999999991</v>
      </c>
      <c r="AB15" s="95">
        <v>10574100</v>
      </c>
      <c r="AC15" s="10">
        <v>9.7899999999999991</v>
      </c>
      <c r="AD15" s="2">
        <f t="shared" si="0"/>
        <v>0.10999999999999943</v>
      </c>
      <c r="AE15" s="138">
        <f t="shared" si="1"/>
        <v>-5.0813008130081716E-3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42527</v>
      </c>
      <c r="X16" s="10">
        <v>9.6300000000000008</v>
      </c>
      <c r="Y16" s="10">
        <v>9.86</v>
      </c>
      <c r="Z16" s="10">
        <v>9.6300000000000008</v>
      </c>
      <c r="AA16" s="10">
        <v>9.84</v>
      </c>
      <c r="AB16" s="95">
        <v>15295400</v>
      </c>
      <c r="AC16" s="10">
        <v>9.84</v>
      </c>
      <c r="AD16" s="2">
        <f t="shared" si="0"/>
        <v>0.22999999999999865</v>
      </c>
      <c r="AE16" s="138">
        <f t="shared" si="1"/>
        <v>3.3613445378151363E-2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42524</v>
      </c>
      <c r="X17" s="10">
        <v>9.44</v>
      </c>
      <c r="Y17" s="10">
        <v>9.57</v>
      </c>
      <c r="Z17" s="10">
        <v>9.2799999999999994</v>
      </c>
      <c r="AA17" s="10">
        <v>9.52</v>
      </c>
      <c r="AB17" s="95">
        <v>20737800</v>
      </c>
      <c r="AC17" s="10">
        <v>9.52</v>
      </c>
      <c r="AD17" s="2">
        <f t="shared" si="0"/>
        <v>0.29000000000000092</v>
      </c>
      <c r="AE17" s="138">
        <f t="shared" si="1"/>
        <v>2.0364415862808016E-2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42523</v>
      </c>
      <c r="X18" s="10">
        <v>9.25</v>
      </c>
      <c r="Y18" s="10">
        <v>9.4</v>
      </c>
      <c r="Z18" s="10">
        <v>9.18</v>
      </c>
      <c r="AA18" s="10">
        <v>9.33</v>
      </c>
      <c r="AB18" s="95">
        <v>13756500</v>
      </c>
      <c r="AC18" s="10">
        <v>9.33</v>
      </c>
      <c r="AD18" s="2">
        <f t="shared" si="0"/>
        <v>0.22000000000000064</v>
      </c>
      <c r="AE18" s="138">
        <f t="shared" si="1"/>
        <v>3.225806451612856E-3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42522</v>
      </c>
      <c r="X19" s="10">
        <v>9.1999999999999993</v>
      </c>
      <c r="Y19" s="10">
        <v>9.3000000000000007</v>
      </c>
      <c r="Z19" s="10">
        <v>9.1</v>
      </c>
      <c r="AA19" s="10">
        <v>9.3000000000000007</v>
      </c>
      <c r="AB19" s="95">
        <v>16995600</v>
      </c>
      <c r="AC19" s="10">
        <v>9.3000000000000007</v>
      </c>
      <c r="AD19" s="2">
        <f t="shared" si="0"/>
        <v>0.20000000000000107</v>
      </c>
      <c r="AE19" s="138">
        <f t="shared" si="1"/>
        <v>3.2362459546926292E-3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42521</v>
      </c>
      <c r="X20" s="10">
        <v>9.3699999999999992</v>
      </c>
      <c r="Y20" s="10">
        <v>9.48</v>
      </c>
      <c r="Z20" s="10">
        <v>9.24</v>
      </c>
      <c r="AA20" s="10">
        <v>9.27</v>
      </c>
      <c r="AB20" s="95">
        <v>20762500</v>
      </c>
      <c r="AC20" s="10">
        <v>9.27</v>
      </c>
      <c r="AD20" s="2">
        <f t="shared" si="0"/>
        <v>0.24000000000000021</v>
      </c>
      <c r="AE20" s="138">
        <f t="shared" si="1"/>
        <v>-8.5561497326203106E-3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42517</v>
      </c>
      <c r="X21" s="10">
        <v>9.51</v>
      </c>
      <c r="Y21" s="10">
        <v>9.5500000000000007</v>
      </c>
      <c r="Z21" s="10">
        <v>9.31</v>
      </c>
      <c r="AA21" s="10">
        <v>9.35</v>
      </c>
      <c r="AB21" s="95">
        <v>24054900</v>
      </c>
      <c r="AC21" s="10">
        <v>9.35</v>
      </c>
      <c r="AD21" s="2">
        <f t="shared" si="0"/>
        <v>0.24000000000000021</v>
      </c>
      <c r="AE21" s="138">
        <f t="shared" si="1"/>
        <v>-1.6824395373291279E-2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42516</v>
      </c>
      <c r="X22" s="10">
        <v>9.77</v>
      </c>
      <c r="Y22" s="10">
        <v>9.81</v>
      </c>
      <c r="Z22" s="10">
        <v>9.44</v>
      </c>
      <c r="AA22" s="10">
        <v>9.51</v>
      </c>
      <c r="AB22" s="95">
        <v>15519300</v>
      </c>
      <c r="AC22" s="10">
        <v>9.51</v>
      </c>
      <c r="AD22" s="2">
        <f t="shared" si="0"/>
        <v>0.37000000000000099</v>
      </c>
      <c r="AE22" s="138">
        <f t="shared" si="1"/>
        <v>-9.3750000000000222E-3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5">H23*I23-J23</f>
        <v>556.39</v>
      </c>
      <c r="L23" s="282">
        <v>42241</v>
      </c>
      <c r="M23" s="278">
        <v>12</v>
      </c>
      <c r="N23" s="277"/>
      <c r="W23" s="94">
        <v>42515</v>
      </c>
      <c r="X23" s="10">
        <v>9.51</v>
      </c>
      <c r="Y23" s="10">
        <v>9.68</v>
      </c>
      <c r="Z23" s="10">
        <v>9.48</v>
      </c>
      <c r="AA23" s="10">
        <v>9.6</v>
      </c>
      <c r="AB23" s="95">
        <v>13996300</v>
      </c>
      <c r="AC23" s="10">
        <v>9.6</v>
      </c>
      <c r="AD23" s="2">
        <f t="shared" si="0"/>
        <v>0.19999999999999929</v>
      </c>
      <c r="AE23" s="138">
        <f t="shared" si="1"/>
        <v>1.9108280254777066E-2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6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5"/>
        <v>1411.47</v>
      </c>
      <c r="L24" s="282">
        <v>42333</v>
      </c>
      <c r="M24" s="278">
        <v>111</v>
      </c>
      <c r="N24" s="277"/>
      <c r="W24" s="94">
        <v>42514</v>
      </c>
      <c r="X24" s="10">
        <v>9.3800000000000008</v>
      </c>
      <c r="Y24" s="10">
        <v>9.5500000000000007</v>
      </c>
      <c r="Z24" s="10">
        <v>9.26</v>
      </c>
      <c r="AA24" s="10">
        <v>9.42</v>
      </c>
      <c r="AB24" s="95">
        <v>18467600</v>
      </c>
      <c r="AC24" s="10">
        <v>9.42</v>
      </c>
      <c r="AD24" s="2">
        <f t="shared" si="0"/>
        <v>0.29000000000000092</v>
      </c>
      <c r="AE24" s="138">
        <f t="shared" si="1"/>
        <v>1.5086206896551824E-2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6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5"/>
        <v>2909.95</v>
      </c>
      <c r="L25" s="282">
        <v>42425</v>
      </c>
      <c r="M25" s="278">
        <v>15</v>
      </c>
      <c r="N25" s="277"/>
      <c r="W25" s="94">
        <v>42513</v>
      </c>
      <c r="X25" s="10">
        <v>9.2799999999999994</v>
      </c>
      <c r="Y25" s="10">
        <v>9.36</v>
      </c>
      <c r="Z25" s="10">
        <v>9.1300000000000008</v>
      </c>
      <c r="AA25" s="10">
        <v>9.2799999999999994</v>
      </c>
      <c r="AB25" s="95">
        <v>20358100</v>
      </c>
      <c r="AC25" s="10">
        <v>9.2799999999999994</v>
      </c>
      <c r="AD25" s="2">
        <f t="shared" si="0"/>
        <v>0.22999999999999865</v>
      </c>
      <c r="AE25" s="138">
        <f t="shared" si="1"/>
        <v>1.8660812294182261E-2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6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5"/>
        <v>2954.95</v>
      </c>
      <c r="L26" s="277"/>
      <c r="M26" s="278"/>
      <c r="N26" s="277"/>
      <c r="W26" s="94">
        <v>42510</v>
      </c>
      <c r="X26" s="10">
        <v>9.23</v>
      </c>
      <c r="Y26" s="10">
        <v>9.2799999999999994</v>
      </c>
      <c r="Z26" s="10">
        <v>9.02</v>
      </c>
      <c r="AA26" s="10">
        <v>9.11</v>
      </c>
      <c r="AB26" s="95">
        <v>18874600</v>
      </c>
      <c r="AC26" s="10">
        <v>9.11</v>
      </c>
      <c r="AD26" s="2">
        <f t="shared" si="0"/>
        <v>0.25999999999999979</v>
      </c>
      <c r="AE26" s="138">
        <f t="shared" si="1"/>
        <v>-1.0964912280702066E-3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6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5"/>
        <v>997.98</v>
      </c>
      <c r="L27" s="277"/>
      <c r="M27" s="278"/>
      <c r="N27" s="277"/>
      <c r="W27" s="94">
        <v>42509</v>
      </c>
      <c r="X27" s="10">
        <v>8.92</v>
      </c>
      <c r="Y27" s="10">
        <v>9.1300000000000008</v>
      </c>
      <c r="Z27" s="10">
        <v>8.7799999999999994</v>
      </c>
      <c r="AA27" s="10">
        <v>9.1199999999999992</v>
      </c>
      <c r="AB27" s="95">
        <v>24528200</v>
      </c>
      <c r="AC27" s="10">
        <v>9.1199999999999992</v>
      </c>
      <c r="AD27" s="2">
        <f t="shared" si="0"/>
        <v>0.35000000000000142</v>
      </c>
      <c r="AE27" s="138">
        <f t="shared" si="1"/>
        <v>1.1086474501108556E-2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6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5"/>
        <v>13243.760000000002</v>
      </c>
      <c r="L28" s="277"/>
      <c r="M28" s="278"/>
      <c r="N28" s="277"/>
      <c r="W28" s="94">
        <v>42508</v>
      </c>
      <c r="X28" s="10">
        <v>9.19</v>
      </c>
      <c r="Y28" s="10">
        <v>9.35</v>
      </c>
      <c r="Z28" s="10">
        <v>8.9499999999999993</v>
      </c>
      <c r="AA28" s="10">
        <v>9.02</v>
      </c>
      <c r="AB28" s="95">
        <v>23198100</v>
      </c>
      <c r="AC28" s="10">
        <v>9.02</v>
      </c>
      <c r="AD28" s="2">
        <f t="shared" si="0"/>
        <v>0.40000000000000036</v>
      </c>
      <c r="AE28" s="138">
        <f t="shared" si="1"/>
        <v>-3.0107526881720581E-2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6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5"/>
        <v>31000.479999999996</v>
      </c>
      <c r="L29" s="277"/>
      <c r="M29" s="278"/>
      <c r="N29" s="277"/>
      <c r="W29" s="94">
        <v>42507</v>
      </c>
      <c r="X29" s="10">
        <v>9.27</v>
      </c>
      <c r="Y29" s="10">
        <v>9.4499999999999993</v>
      </c>
      <c r="Z29" s="10">
        <v>9.1300000000000008</v>
      </c>
      <c r="AA29" s="10">
        <v>9.3000000000000007</v>
      </c>
      <c r="AB29" s="95">
        <v>19157600</v>
      </c>
      <c r="AC29" s="10">
        <v>9.3000000000000007</v>
      </c>
      <c r="AD29" s="2">
        <f t="shared" si="0"/>
        <v>0.31999999999999851</v>
      </c>
      <c r="AE29" s="138">
        <f t="shared" si="1"/>
        <v>2.1551724137931494E-3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6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5"/>
        <v>13187.76</v>
      </c>
      <c r="L30" s="277"/>
      <c r="M30" s="278"/>
      <c r="N30" s="277"/>
      <c r="W30" s="94">
        <v>42506</v>
      </c>
      <c r="X30" s="10">
        <v>9.3000000000000007</v>
      </c>
      <c r="Y30" s="10">
        <v>9.4700000000000006</v>
      </c>
      <c r="Z30" s="10">
        <v>9.24</v>
      </c>
      <c r="AA30" s="10">
        <v>9.2799999999999994</v>
      </c>
      <c r="AB30" s="95">
        <v>19823100</v>
      </c>
      <c r="AC30" s="10">
        <v>9.2799999999999994</v>
      </c>
      <c r="AD30" s="2">
        <f t="shared" si="0"/>
        <v>0.23000000000000043</v>
      </c>
      <c r="AE30" s="138">
        <f t="shared" si="1"/>
        <v>8.6956521739129933E-3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6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5"/>
        <v>11773.78</v>
      </c>
      <c r="L31" s="278"/>
      <c r="M31" s="278"/>
      <c r="N31" s="277"/>
      <c r="W31" s="94">
        <v>42503</v>
      </c>
      <c r="X31" s="10">
        <v>9.35</v>
      </c>
      <c r="Y31" s="10">
        <v>9.5399999999999991</v>
      </c>
      <c r="Z31" s="10">
        <v>9.18</v>
      </c>
      <c r="AA31" s="10">
        <v>9.1999999999999993</v>
      </c>
      <c r="AB31" s="95">
        <v>18121900</v>
      </c>
      <c r="AC31" s="10">
        <v>9.1999999999999993</v>
      </c>
      <c r="AD31" s="2">
        <f t="shared" si="0"/>
        <v>0.35999999999999943</v>
      </c>
      <c r="AE31" s="138">
        <f t="shared" si="1"/>
        <v>-2.5423728813559365E-2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6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5"/>
        <v>546.64</v>
      </c>
      <c r="L32" s="277"/>
      <c r="M32" s="277"/>
      <c r="N32" s="277"/>
      <c r="W32" s="94">
        <v>42502</v>
      </c>
      <c r="X32" s="10">
        <v>9.65</v>
      </c>
      <c r="Y32" s="10">
        <v>9.7200000000000006</v>
      </c>
      <c r="Z32" s="10">
        <v>9.25</v>
      </c>
      <c r="AA32" s="10">
        <v>9.44</v>
      </c>
      <c r="AB32" s="95">
        <v>23038100</v>
      </c>
      <c r="AC32" s="10">
        <v>9.44</v>
      </c>
      <c r="AD32" s="2">
        <f t="shared" si="0"/>
        <v>0.47000000000000064</v>
      </c>
      <c r="AE32" s="138">
        <f t="shared" si="1"/>
        <v>-1.0482180293501009E-2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6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5"/>
        <v>18997.150000000001</v>
      </c>
      <c r="L33" s="277"/>
      <c r="M33" s="277"/>
      <c r="N33" s="277"/>
      <c r="W33" s="94">
        <v>42501</v>
      </c>
      <c r="X33" s="10">
        <v>9.69</v>
      </c>
      <c r="Y33" s="10">
        <v>9.7899999999999991</v>
      </c>
      <c r="Z33" s="10">
        <v>9.5399999999999991</v>
      </c>
      <c r="AA33" s="10">
        <v>9.5399999999999991</v>
      </c>
      <c r="AB33" s="95">
        <v>15949200</v>
      </c>
      <c r="AC33" s="10">
        <v>9.5399999999999991</v>
      </c>
      <c r="AD33" s="2">
        <f t="shared" si="0"/>
        <v>0.25</v>
      </c>
      <c r="AE33" s="138">
        <f t="shared" si="1"/>
        <v>-1.3443640124095269E-2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6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5"/>
        <v>5249.9</v>
      </c>
      <c r="L34" s="277"/>
      <c r="M34" s="277"/>
      <c r="N34" s="277"/>
      <c r="W34" s="94">
        <v>42500</v>
      </c>
      <c r="X34" s="10">
        <v>9.56</v>
      </c>
      <c r="Y34" s="10">
        <v>9.68</v>
      </c>
      <c r="Z34" s="10">
        <v>9.32</v>
      </c>
      <c r="AA34" s="10">
        <v>9.67</v>
      </c>
      <c r="AB34" s="95">
        <v>19780900</v>
      </c>
      <c r="AC34" s="10">
        <v>9.67</v>
      </c>
      <c r="AD34" s="2">
        <f t="shared" si="0"/>
        <v>0.35999999999999943</v>
      </c>
      <c r="AE34" s="138">
        <f t="shared" si="1"/>
        <v>2.2198731501057001E-2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6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5"/>
        <v>4549.92</v>
      </c>
      <c r="L35" s="277"/>
      <c r="M35" s="277"/>
      <c r="N35" s="277"/>
      <c r="W35" s="94">
        <v>42499</v>
      </c>
      <c r="X35" s="10">
        <v>9.86</v>
      </c>
      <c r="Y35" s="10">
        <v>9.86</v>
      </c>
      <c r="Z35" s="10">
        <v>9.44</v>
      </c>
      <c r="AA35" s="10">
        <v>9.4600000000000009</v>
      </c>
      <c r="AB35" s="95">
        <v>33775000</v>
      </c>
      <c r="AC35" s="10">
        <v>9.4600000000000009</v>
      </c>
      <c r="AD35" s="2">
        <f t="shared" si="0"/>
        <v>0.41999999999999993</v>
      </c>
      <c r="AE35" s="138">
        <f t="shared" si="1"/>
        <v>-5.7768924302788682E-2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6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5"/>
        <v>3739.93</v>
      </c>
      <c r="L36" s="277"/>
      <c r="M36" s="277"/>
      <c r="N36" s="277"/>
      <c r="W36" s="94">
        <v>42496</v>
      </c>
      <c r="X36" s="10">
        <v>9.99</v>
      </c>
      <c r="Y36" s="10">
        <v>10.29</v>
      </c>
      <c r="Z36" s="10">
        <v>9.99</v>
      </c>
      <c r="AA36" s="10">
        <v>10.039999999999999</v>
      </c>
      <c r="AB36" s="95">
        <v>18426900</v>
      </c>
      <c r="AC36" s="10">
        <v>10.039999999999999</v>
      </c>
      <c r="AD36" s="2">
        <f t="shared" si="0"/>
        <v>0.29999999999999893</v>
      </c>
      <c r="AE36" s="138">
        <f t="shared" si="1"/>
        <v>1.9960079840319889E-3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6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5"/>
        <v>4759.91</v>
      </c>
      <c r="L37" s="277"/>
      <c r="M37" s="277"/>
      <c r="N37" s="277"/>
      <c r="W37" s="94">
        <v>42495</v>
      </c>
      <c r="X37" s="10">
        <v>10.32</v>
      </c>
      <c r="Y37" s="10">
        <v>10.38</v>
      </c>
      <c r="Z37" s="10">
        <v>9.94</v>
      </c>
      <c r="AA37" s="10">
        <v>10.02</v>
      </c>
      <c r="AB37" s="95">
        <v>22168600</v>
      </c>
      <c r="AC37" s="10">
        <v>10.02</v>
      </c>
      <c r="AD37" s="2">
        <f t="shared" si="0"/>
        <v>0.44000000000000128</v>
      </c>
      <c r="AE37" s="138">
        <f t="shared" si="1"/>
        <v>-2.1484375000000111E-2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6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5"/>
        <v>13964.74</v>
      </c>
      <c r="L38" s="277"/>
      <c r="M38" s="277"/>
      <c r="N38" s="277"/>
      <c r="W38" s="94">
        <v>42494</v>
      </c>
      <c r="X38" s="10">
        <v>10.28</v>
      </c>
      <c r="Y38" s="10">
        <v>10.45</v>
      </c>
      <c r="Z38" s="10">
        <v>10.17</v>
      </c>
      <c r="AA38" s="10">
        <v>10.24</v>
      </c>
      <c r="AB38" s="95">
        <v>22625500</v>
      </c>
      <c r="AC38" s="10">
        <v>10.24</v>
      </c>
      <c r="AD38" s="2">
        <f t="shared" si="0"/>
        <v>0.27999999999999936</v>
      </c>
      <c r="AE38" s="138" t="e">
        <f t="shared" si="1"/>
        <v>#DIV/0!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6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5"/>
        <v>1857.9699999999998</v>
      </c>
      <c r="L39" s="277"/>
      <c r="M39" s="277"/>
      <c r="N39" s="277"/>
      <c r="O39" s="11"/>
      <c r="P39" s="477" t="s">
        <v>78</v>
      </c>
      <c r="Q39" s="477"/>
      <c r="R39" s="34"/>
      <c r="T39" s="91" t="s">
        <v>113</v>
      </c>
      <c r="W39" s="94">
        <v>42494</v>
      </c>
      <c r="X39" s="10" t="s">
        <v>121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6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5"/>
        <v>4464.92</v>
      </c>
      <c r="L40" s="277"/>
      <c r="M40" s="277"/>
      <c r="N40" s="277"/>
      <c r="O40" s="2"/>
      <c r="P40" s="83">
        <v>1.1000000000000001</v>
      </c>
      <c r="Q40" s="83">
        <f>P40*$Q$4</f>
        <v>10.318000000000001</v>
      </c>
      <c r="R40" s="34"/>
      <c r="T40" s="87" t="s">
        <v>98</v>
      </c>
      <c r="U40" s="88">
        <v>10.15</v>
      </c>
      <c r="W40" s="94">
        <v>42493</v>
      </c>
      <c r="X40" s="10">
        <v>10.68</v>
      </c>
      <c r="Y40" s="10">
        <v>10.73</v>
      </c>
      <c r="Z40" s="10">
        <v>10.26</v>
      </c>
      <c r="AA40" s="10">
        <v>10.35</v>
      </c>
      <c r="AB40" s="95">
        <v>30323500</v>
      </c>
      <c r="AC40" s="10">
        <v>10.32</v>
      </c>
      <c r="AD40" s="2">
        <f t="shared" si="0"/>
        <v>0.47000000000000064</v>
      </c>
      <c r="AE40" s="138">
        <f t="shared" si="1"/>
        <v>-5.5809698078682524E-2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6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5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7">P41*$Q$4</f>
        <v>10.224200000000002</v>
      </c>
      <c r="R41" s="34"/>
      <c r="T41" s="87" t="s">
        <v>99</v>
      </c>
      <c r="U41" s="88">
        <v>9.56</v>
      </c>
      <c r="W41" s="94">
        <v>42492</v>
      </c>
      <c r="X41" s="10">
        <v>11.2</v>
      </c>
      <c r="Y41" s="10">
        <v>11.26</v>
      </c>
      <c r="Z41" s="10">
        <v>10.85</v>
      </c>
      <c r="AA41" s="10">
        <v>10.96</v>
      </c>
      <c r="AB41" s="95">
        <v>25916900</v>
      </c>
      <c r="AC41" s="10">
        <v>10.93</v>
      </c>
      <c r="AD41" s="2">
        <f t="shared" si="0"/>
        <v>0.41000000000000014</v>
      </c>
      <c r="AE41" s="138">
        <f t="shared" si="1"/>
        <v>-1.8850987432675104E-2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6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5"/>
        <v>9889.82</v>
      </c>
      <c r="L42" s="277"/>
      <c r="M42" s="277"/>
      <c r="N42" s="277"/>
      <c r="O42" s="2"/>
      <c r="P42" s="83">
        <v>1.08</v>
      </c>
      <c r="Q42" s="83">
        <f t="shared" si="7"/>
        <v>10.130400000000002</v>
      </c>
      <c r="R42" s="34"/>
      <c r="T42" s="87" t="s">
        <v>100</v>
      </c>
      <c r="U42" s="88" t="s">
        <v>396</v>
      </c>
      <c r="W42" s="94">
        <v>42489</v>
      </c>
      <c r="X42" s="10">
        <v>11.28</v>
      </c>
      <c r="Y42" s="10">
        <v>11.5</v>
      </c>
      <c r="Z42" s="10">
        <v>11.07</v>
      </c>
      <c r="AA42" s="10">
        <v>11.17</v>
      </c>
      <c r="AB42" s="95">
        <v>41617600</v>
      </c>
      <c r="AC42" s="10">
        <v>11.14</v>
      </c>
      <c r="AD42" s="2">
        <f t="shared" si="0"/>
        <v>0.42999999999999972</v>
      </c>
      <c r="AE42" s="138">
        <f t="shared" si="1"/>
        <v>1.7985611510793476E-3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6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5"/>
        <v>720.99</v>
      </c>
      <c r="L43" s="277"/>
      <c r="M43" s="277"/>
      <c r="N43" s="277"/>
      <c r="O43" s="2"/>
      <c r="P43" s="83">
        <v>1.07</v>
      </c>
      <c r="Q43" s="83">
        <f t="shared" si="7"/>
        <v>10.036600000000002</v>
      </c>
      <c r="R43" s="83"/>
      <c r="T43" s="87" t="s">
        <v>101</v>
      </c>
      <c r="U43" s="88" t="s">
        <v>397</v>
      </c>
      <c r="W43" s="94">
        <v>42488</v>
      </c>
      <c r="X43" s="10">
        <v>11.22</v>
      </c>
      <c r="Y43" s="10">
        <v>11.38</v>
      </c>
      <c r="Z43" s="10">
        <v>11.1</v>
      </c>
      <c r="AA43" s="10">
        <v>11.15</v>
      </c>
      <c r="AB43" s="95">
        <v>26858400</v>
      </c>
      <c r="AC43" s="10">
        <v>11.12</v>
      </c>
      <c r="AD43" s="2">
        <f t="shared" si="0"/>
        <v>0.28000000000000114</v>
      </c>
      <c r="AE43" s="138">
        <f t="shared" si="1"/>
        <v>-1.4184397163120588E-2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6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5"/>
        <v>741.99</v>
      </c>
      <c r="L44" s="278"/>
      <c r="M44" s="277"/>
      <c r="N44" s="277"/>
      <c r="O44" s="2"/>
      <c r="P44" s="83">
        <v>1.06</v>
      </c>
      <c r="Q44" s="83">
        <f t="shared" si="7"/>
        <v>9.9428000000000019</v>
      </c>
      <c r="R44" s="83"/>
      <c r="T44" s="87" t="s">
        <v>102</v>
      </c>
      <c r="U44" s="88">
        <v>10.89</v>
      </c>
      <c r="W44" s="94">
        <v>42487</v>
      </c>
      <c r="X44" s="10">
        <v>10.66</v>
      </c>
      <c r="Y44" s="10">
        <v>11.36</v>
      </c>
      <c r="Z44" s="10">
        <v>10.66</v>
      </c>
      <c r="AA44" s="10">
        <v>11.31</v>
      </c>
      <c r="AB44" s="95">
        <v>46586100</v>
      </c>
      <c r="AC44" s="10">
        <v>11.28</v>
      </c>
      <c r="AD44" s="2">
        <f t="shared" si="0"/>
        <v>0.69999999999999929</v>
      </c>
      <c r="AE44" s="138">
        <f t="shared" si="1"/>
        <v>6.1147695202257601E-2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6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5"/>
        <v>801.99</v>
      </c>
      <c r="L45" s="277"/>
      <c r="M45" s="277"/>
      <c r="N45" s="277"/>
      <c r="O45" s="2"/>
      <c r="P45" s="83">
        <v>1.05</v>
      </c>
      <c r="Q45" s="83">
        <f t="shared" si="7"/>
        <v>9.849000000000002</v>
      </c>
      <c r="R45" s="83"/>
      <c r="T45" s="87" t="s">
        <v>103</v>
      </c>
      <c r="U45" s="88">
        <v>0.64209300000000002</v>
      </c>
      <c r="W45" s="94">
        <v>42486</v>
      </c>
      <c r="X45" s="10">
        <v>10.28</v>
      </c>
      <c r="Y45" s="10">
        <v>10.67</v>
      </c>
      <c r="Z45" s="10">
        <v>10.18</v>
      </c>
      <c r="AA45" s="10">
        <v>10.66</v>
      </c>
      <c r="AB45" s="95">
        <v>27329800</v>
      </c>
      <c r="AC45" s="10">
        <v>10.63</v>
      </c>
      <c r="AD45" s="2">
        <f t="shared" si="0"/>
        <v>0.49000000000000021</v>
      </c>
      <c r="AE45" s="138">
        <f t="shared" si="1"/>
        <v>4.9358341559723629E-2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6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5"/>
        <v>2393.9499999999998</v>
      </c>
      <c r="L46" s="277"/>
      <c r="M46" s="277"/>
      <c r="N46" s="277"/>
      <c r="O46" s="2"/>
      <c r="P46" s="83">
        <v>1.04</v>
      </c>
      <c r="Q46" s="83">
        <f t="shared" si="7"/>
        <v>9.7552000000000003</v>
      </c>
      <c r="R46" s="83"/>
      <c r="T46" s="87" t="s">
        <v>104</v>
      </c>
      <c r="U46" s="89" t="s">
        <v>218</v>
      </c>
      <c r="W46" s="94">
        <v>42485</v>
      </c>
      <c r="X46" s="10">
        <v>10.31</v>
      </c>
      <c r="Y46" s="10">
        <v>10.35</v>
      </c>
      <c r="Z46" s="10">
        <v>10.1</v>
      </c>
      <c r="AA46" s="10">
        <v>10.16</v>
      </c>
      <c r="AB46" s="95">
        <v>19410500</v>
      </c>
      <c r="AC46" s="10">
        <v>10.130000000000001</v>
      </c>
      <c r="AD46" s="2">
        <f t="shared" si="0"/>
        <v>0.25</v>
      </c>
      <c r="AE46" s="138">
        <f t="shared" si="1"/>
        <v>-2.3143683702989248E-2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6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7"/>
        <v>9.6614000000000004</v>
      </c>
      <c r="R47" s="83"/>
      <c r="T47" s="87"/>
      <c r="U47" s="88"/>
      <c r="W47" s="94">
        <v>42482</v>
      </c>
      <c r="X47" s="10">
        <v>10.45</v>
      </c>
      <c r="Y47" s="10">
        <v>10.64</v>
      </c>
      <c r="Z47" s="10">
        <v>10.32</v>
      </c>
      <c r="AA47" s="10">
        <v>10.4</v>
      </c>
      <c r="AB47" s="95">
        <v>20171700</v>
      </c>
      <c r="AC47" s="10">
        <v>10.37</v>
      </c>
      <c r="AD47" s="2">
        <f t="shared" si="0"/>
        <v>0.32000000000000028</v>
      </c>
      <c r="AE47" s="138">
        <f t="shared" si="1"/>
        <v>-1.9249278152070337E-3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6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7"/>
        <v>9.5676000000000005</v>
      </c>
      <c r="R48" s="83"/>
      <c r="T48" s="87" t="s">
        <v>105</v>
      </c>
      <c r="U48" s="88" t="s">
        <v>398</v>
      </c>
      <c r="W48" s="94">
        <v>42481</v>
      </c>
      <c r="X48" s="10">
        <v>10.68</v>
      </c>
      <c r="Y48" s="10">
        <v>10.71</v>
      </c>
      <c r="Z48" s="10">
        <v>10.35</v>
      </c>
      <c r="AA48" s="10">
        <v>10.42</v>
      </c>
      <c r="AB48" s="95">
        <v>23573400</v>
      </c>
      <c r="AC48" s="10">
        <v>10.39</v>
      </c>
      <c r="AD48" s="2">
        <f t="shared" si="0"/>
        <v>0.36000000000000121</v>
      </c>
      <c r="AE48" s="138">
        <f t="shared" si="1"/>
        <v>-1.6098484848484862E-2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6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7"/>
        <v>9.4738000000000007</v>
      </c>
      <c r="R49" s="83"/>
      <c r="T49" s="87" t="s">
        <v>106</v>
      </c>
      <c r="U49" s="88" t="s">
        <v>399</v>
      </c>
      <c r="W49" s="94">
        <v>42480</v>
      </c>
      <c r="X49" s="10">
        <v>10.5</v>
      </c>
      <c r="Y49" s="10">
        <v>10.74</v>
      </c>
      <c r="Z49" s="10">
        <v>10.27</v>
      </c>
      <c r="AA49" s="10">
        <v>10.59</v>
      </c>
      <c r="AB49" s="95">
        <v>30382500</v>
      </c>
      <c r="AC49" s="10">
        <v>10.56</v>
      </c>
      <c r="AD49" s="2">
        <f t="shared" si="0"/>
        <v>0.47000000000000064</v>
      </c>
      <c r="AE49" s="138">
        <f t="shared" si="1"/>
        <v>5.7142857142857828E-3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6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7"/>
        <v>9.3800000000000008</v>
      </c>
      <c r="R50" s="83"/>
      <c r="T50" s="87" t="s">
        <v>107</v>
      </c>
      <c r="U50" s="90">
        <v>34013584</v>
      </c>
      <c r="W50" s="94">
        <v>42479</v>
      </c>
      <c r="X50" s="10">
        <v>10.18</v>
      </c>
      <c r="Y50" s="10">
        <v>10.53</v>
      </c>
      <c r="Z50" s="10">
        <v>10.16</v>
      </c>
      <c r="AA50" s="10">
        <v>10.53</v>
      </c>
      <c r="AB50" s="95">
        <v>26020800</v>
      </c>
      <c r="AC50" s="10">
        <v>10.5</v>
      </c>
      <c r="AD50" s="2">
        <f t="shared" si="0"/>
        <v>0.36999999999999922</v>
      </c>
      <c r="AE50" s="138">
        <f t="shared" si="1"/>
        <v>4.3737574552683789E-2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6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7"/>
        <v>9.2862000000000009</v>
      </c>
      <c r="R51" s="83"/>
      <c r="T51" s="87" t="s">
        <v>110</v>
      </c>
      <c r="U51" s="90">
        <v>23486000</v>
      </c>
      <c r="W51" s="94">
        <v>42478</v>
      </c>
      <c r="X51" s="10">
        <v>9.81</v>
      </c>
      <c r="Y51" s="10">
        <v>10.130000000000001</v>
      </c>
      <c r="Z51" s="10">
        <v>9.7799999999999994</v>
      </c>
      <c r="AA51" s="10">
        <v>10.09</v>
      </c>
      <c r="AB51" s="95">
        <v>21011300</v>
      </c>
      <c r="AC51" s="10">
        <v>10.06</v>
      </c>
      <c r="AD51" s="2">
        <f t="shared" si="0"/>
        <v>0.35000000000000142</v>
      </c>
      <c r="AE51" s="138">
        <f t="shared" si="1"/>
        <v>8.0160320641282645E-3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6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7"/>
        <v>9.192400000000001</v>
      </c>
      <c r="R52" s="83"/>
      <c r="T52" s="87" t="s">
        <v>108</v>
      </c>
      <c r="U52" s="88" t="s">
        <v>400</v>
      </c>
      <c r="W52" s="94">
        <v>42475</v>
      </c>
      <c r="X52" s="10">
        <v>9.98</v>
      </c>
      <c r="Y52" s="10">
        <v>10.15</v>
      </c>
      <c r="Z52" s="10">
        <v>9.94</v>
      </c>
      <c r="AA52" s="10">
        <v>10.01</v>
      </c>
      <c r="AB52" s="95">
        <v>26943500</v>
      </c>
      <c r="AC52" s="10">
        <v>9.98</v>
      </c>
      <c r="AD52" s="2">
        <f t="shared" si="0"/>
        <v>0.21000000000000085</v>
      </c>
      <c r="AE52" s="138">
        <f t="shared" si="1"/>
        <v>0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6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7"/>
        <v>9.0986000000000011</v>
      </c>
      <c r="R53" s="83"/>
      <c r="T53" s="87" t="s">
        <v>111</v>
      </c>
      <c r="U53" s="88" t="s">
        <v>130</v>
      </c>
      <c r="W53" s="94">
        <v>42474</v>
      </c>
      <c r="X53" s="10">
        <v>9.89</v>
      </c>
      <c r="Y53" s="10">
        <v>10.14</v>
      </c>
      <c r="Z53" s="10">
        <v>9.76</v>
      </c>
      <c r="AA53" s="10">
        <v>10.01</v>
      </c>
      <c r="AB53" s="95">
        <v>31407800</v>
      </c>
      <c r="AC53" s="10">
        <v>9.98</v>
      </c>
      <c r="AD53" s="2">
        <f t="shared" si="0"/>
        <v>0.38000000000000078</v>
      </c>
      <c r="AE53" s="138">
        <f t="shared" si="1"/>
        <v>2.2540983606557541E-2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6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7"/>
        <v>9.0048000000000012</v>
      </c>
      <c r="R54" s="83"/>
      <c r="T54" s="87" t="s">
        <v>112</v>
      </c>
      <c r="U54" s="88">
        <v>-0.45</v>
      </c>
      <c r="W54" s="94">
        <v>42473</v>
      </c>
      <c r="X54" s="10">
        <v>9.59</v>
      </c>
      <c r="Y54" s="10">
        <v>10.07</v>
      </c>
      <c r="Z54" s="10">
        <v>9.52</v>
      </c>
      <c r="AA54" s="10">
        <v>9.7899999999999991</v>
      </c>
      <c r="AB54" s="95">
        <v>48755100</v>
      </c>
      <c r="AC54" s="10">
        <v>9.76</v>
      </c>
      <c r="AD54" s="2">
        <f t="shared" si="0"/>
        <v>0.55000000000000071</v>
      </c>
      <c r="AE54" s="138">
        <f t="shared" si="1"/>
        <v>3.2804232804232836E-2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6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7"/>
        <v>8.9109999999999996</v>
      </c>
      <c r="R55" s="83"/>
      <c r="T55" s="87" t="s">
        <v>109</v>
      </c>
      <c r="U55" s="88" t="s">
        <v>401</v>
      </c>
      <c r="W55" s="94">
        <v>42472</v>
      </c>
      <c r="X55" s="10">
        <v>9.34</v>
      </c>
      <c r="Y55" s="10">
        <v>9.5</v>
      </c>
      <c r="Z55" s="10">
        <v>9.16</v>
      </c>
      <c r="AA55" s="10">
        <v>9.48</v>
      </c>
      <c r="AB55" s="95">
        <v>66817100</v>
      </c>
      <c r="AC55" s="10">
        <v>9.4499999999999993</v>
      </c>
      <c r="AD55" s="2">
        <f t="shared" si="0"/>
        <v>0.33999999999999986</v>
      </c>
      <c r="AE55" s="138">
        <f t="shared" si="1"/>
        <v>-2.6776519052523318E-2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6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7"/>
        <v>8.8171999999999997</v>
      </c>
      <c r="R56" s="83"/>
      <c r="W56" s="94">
        <v>42471</v>
      </c>
      <c r="X56" s="10">
        <v>9.5299999999999994</v>
      </c>
      <c r="Y56" s="10">
        <v>9.85</v>
      </c>
      <c r="Z56" s="10">
        <v>9.43</v>
      </c>
      <c r="AA56" s="10">
        <v>9.74</v>
      </c>
      <c r="AB56" s="95">
        <v>46385900</v>
      </c>
      <c r="AC56" s="10">
        <v>9.7100000000000009</v>
      </c>
      <c r="AD56" s="2">
        <f t="shared" si="0"/>
        <v>0.41999999999999993</v>
      </c>
      <c r="AE56" s="138">
        <f t="shared" si="1"/>
        <v>3.9614561027837336E-2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6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7"/>
        <v>8.7234000000000016</v>
      </c>
      <c r="R57" s="83"/>
      <c r="W57" s="94">
        <v>42468</v>
      </c>
      <c r="X57" s="10">
        <v>9.6999999999999993</v>
      </c>
      <c r="Y57" s="10">
        <v>9.73</v>
      </c>
      <c r="Z57" s="10">
        <v>9.35</v>
      </c>
      <c r="AA57" s="10">
        <v>9.3699999999999992</v>
      </c>
      <c r="AB57" s="95">
        <v>35175800</v>
      </c>
      <c r="AC57" s="10">
        <v>9.34</v>
      </c>
      <c r="AD57" s="2">
        <f t="shared" si="0"/>
        <v>0.38000000000000078</v>
      </c>
      <c r="AE57" s="138">
        <f t="shared" si="1"/>
        <v>-1.1640211640211562E-2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6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7"/>
        <v>8.6296000000000017</v>
      </c>
      <c r="R58" s="83"/>
      <c r="W58" s="94">
        <v>42467</v>
      </c>
      <c r="X58" s="10">
        <v>9.43</v>
      </c>
      <c r="Y58" s="10">
        <v>9.8000000000000007</v>
      </c>
      <c r="Z58" s="10">
        <v>9.43</v>
      </c>
      <c r="AA58" s="10">
        <v>9.48</v>
      </c>
      <c r="AB58" s="95">
        <v>30607700</v>
      </c>
      <c r="AC58" s="10">
        <v>9.4499999999999993</v>
      </c>
      <c r="AD58" s="2">
        <f t="shared" si="0"/>
        <v>0.37000000000000099</v>
      </c>
      <c r="AE58" s="138">
        <f t="shared" si="1"/>
        <v>-2.1119324181627652E-3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7"/>
        <v>8.5358000000000018</v>
      </c>
      <c r="R59" s="83"/>
      <c r="W59" s="94">
        <v>42466</v>
      </c>
      <c r="X59" s="10">
        <v>9.42</v>
      </c>
      <c r="Y59" s="10">
        <v>9.5399999999999991</v>
      </c>
      <c r="Z59" s="10">
        <v>9.26</v>
      </c>
      <c r="AA59" s="10">
        <v>9.5</v>
      </c>
      <c r="AB59" s="95">
        <v>16823100</v>
      </c>
      <c r="AC59" s="10">
        <v>9.4700000000000006</v>
      </c>
      <c r="AD59" s="2">
        <f t="shared" si="0"/>
        <v>0.27999999999999936</v>
      </c>
      <c r="AE59" s="138">
        <f t="shared" si="1"/>
        <v>9.5948827292111627E-3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7"/>
        <v>8.4420000000000002</v>
      </c>
      <c r="R60" s="83"/>
      <c r="W60" s="94">
        <v>42465</v>
      </c>
      <c r="X60" s="10">
        <v>9.2899999999999991</v>
      </c>
      <c r="Y60" s="10">
        <v>9.5500000000000007</v>
      </c>
      <c r="Z60" s="10">
        <v>9.26</v>
      </c>
      <c r="AA60" s="10">
        <v>9.41</v>
      </c>
      <c r="AB60" s="95">
        <v>14702600</v>
      </c>
      <c r="AC60" s="10">
        <v>9.3800000000000008</v>
      </c>
      <c r="AD60" s="2">
        <f t="shared" si="0"/>
        <v>0.29000000000000092</v>
      </c>
      <c r="AE60" s="138">
        <f t="shared" si="1"/>
        <v>1.0672358591250486E-3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42464</v>
      </c>
      <c r="X61" s="10">
        <v>9.58</v>
      </c>
      <c r="Y61" s="10">
        <v>9.77</v>
      </c>
      <c r="Z61" s="10">
        <v>9.3699999999999992</v>
      </c>
      <c r="AA61" s="10">
        <v>9.4</v>
      </c>
      <c r="AB61" s="95">
        <v>19946700</v>
      </c>
      <c r="AC61" s="10">
        <v>9.3699999999999992</v>
      </c>
      <c r="AD61" s="2">
        <f t="shared" si="0"/>
        <v>0.40000000000000036</v>
      </c>
      <c r="AE61" s="138">
        <f t="shared" si="1"/>
        <v>-2.3958333333333415E-2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42461</v>
      </c>
      <c r="X62" s="10">
        <v>9.44</v>
      </c>
      <c r="Y62" s="10">
        <v>9.64</v>
      </c>
      <c r="Z62" s="10">
        <v>9.35</v>
      </c>
      <c r="AA62" s="10">
        <v>9.6300000000000008</v>
      </c>
      <c r="AB62" s="95">
        <v>17572700</v>
      </c>
      <c r="AC62" s="10">
        <v>9.6</v>
      </c>
      <c r="AD62" s="2">
        <f t="shared" si="0"/>
        <v>0.29000000000000092</v>
      </c>
      <c r="AE62" s="138">
        <f t="shared" si="1"/>
        <v>5.2356020942407877E-3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42460</v>
      </c>
      <c r="X63" s="10">
        <v>9.6999999999999993</v>
      </c>
      <c r="Y63" s="10">
        <v>9.86</v>
      </c>
      <c r="Z63" s="10">
        <v>9.5299999999999994</v>
      </c>
      <c r="AA63" s="10">
        <v>9.58</v>
      </c>
      <c r="AB63" s="95">
        <v>19958500</v>
      </c>
      <c r="AC63" s="10">
        <v>9.5500000000000007</v>
      </c>
      <c r="AD63" s="2">
        <f t="shared" si="0"/>
        <v>0.33000000000000007</v>
      </c>
      <c r="AE63" s="138">
        <f t="shared" si="1"/>
        <v>-1.0362694300518061E-2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42459</v>
      </c>
      <c r="X64" s="10">
        <v>9.83</v>
      </c>
      <c r="Y64" s="10">
        <v>9.8699999999999992</v>
      </c>
      <c r="Z64" s="10">
        <v>9.6300000000000008</v>
      </c>
      <c r="AA64" s="10">
        <v>9.68</v>
      </c>
      <c r="AB64" s="95">
        <v>18462700</v>
      </c>
      <c r="AC64" s="10">
        <v>9.65</v>
      </c>
      <c r="AD64" s="2">
        <f t="shared" si="0"/>
        <v>0.23999999999999844</v>
      </c>
      <c r="AE64" s="138">
        <f t="shared" si="1"/>
        <v>-4.1279669762640525E-3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42458</v>
      </c>
      <c r="X65" s="10">
        <v>9.5500000000000007</v>
      </c>
      <c r="Y65" s="10">
        <v>9.75</v>
      </c>
      <c r="Z65" s="10">
        <v>9.3699999999999992</v>
      </c>
      <c r="AA65" s="10">
        <v>9.7200000000000006</v>
      </c>
      <c r="AB65" s="95">
        <v>24606600</v>
      </c>
      <c r="AC65" s="10">
        <v>9.69</v>
      </c>
      <c r="AD65" s="2">
        <f t="shared" si="0"/>
        <v>0.38000000000000078</v>
      </c>
      <c r="AE65" s="138">
        <f t="shared" si="1"/>
        <v>2.0682523267838704E-3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8">C66*(E66-D66)</f>
        <v>-2848.9999999999986</v>
      </c>
      <c r="G66" s="278">
        <f t="shared" ref="G66:G83" si="9">D66*C66</f>
        <v>36112</v>
      </c>
      <c r="H66" s="292">
        <f t="shared" ref="H66:H72" si="10">(E66-D66)/D66</f>
        <v>-7.8893442622950782E-2</v>
      </c>
      <c r="I66" s="278"/>
      <c r="J66" s="278"/>
      <c r="K66" s="278"/>
      <c r="L66" s="277"/>
      <c r="M66" s="277"/>
      <c r="N66" s="277"/>
      <c r="W66" s="94">
        <v>42457</v>
      </c>
      <c r="X66" s="10">
        <v>9.67</v>
      </c>
      <c r="Y66" s="10">
        <v>9.84</v>
      </c>
      <c r="Z66" s="10">
        <v>9.4700000000000006</v>
      </c>
      <c r="AA66" s="10">
        <v>9.6999999999999993</v>
      </c>
      <c r="AB66" s="95">
        <v>16501700</v>
      </c>
      <c r="AC66" s="10">
        <v>9.67</v>
      </c>
      <c r="AD66" s="2">
        <f t="shared" si="0"/>
        <v>0.36999999999999922</v>
      </c>
      <c r="AE66" s="138">
        <f t="shared" si="1"/>
        <v>1.3626834381551545E-2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8"/>
        <v>-1294.9999999999986</v>
      </c>
      <c r="G67" s="278">
        <f t="shared" si="9"/>
        <v>36001</v>
      </c>
      <c r="H67" s="292">
        <f t="shared" si="10"/>
        <v>-3.5971223021582698E-2</v>
      </c>
      <c r="I67" s="278"/>
      <c r="J67" s="278"/>
      <c r="K67" s="278"/>
      <c r="L67" s="277"/>
      <c r="M67" s="277"/>
      <c r="N67" s="277"/>
      <c r="W67" s="94">
        <v>42453</v>
      </c>
      <c r="X67" s="10">
        <v>9.18</v>
      </c>
      <c r="Y67" s="10">
        <v>9.61</v>
      </c>
      <c r="Z67" s="10">
        <v>9.0399999999999991</v>
      </c>
      <c r="AA67" s="10">
        <v>9.57</v>
      </c>
      <c r="AB67" s="95">
        <v>20741200</v>
      </c>
      <c r="AC67" s="10">
        <v>9.5399999999999991</v>
      </c>
      <c r="AD67" s="2">
        <f t="shared" si="0"/>
        <v>0.57000000000000028</v>
      </c>
      <c r="AE67" s="138">
        <f t="shared" si="1"/>
        <v>2.6910656620021456E-2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8"/>
        <v>-8805.9999999999964</v>
      </c>
      <c r="G68" s="278">
        <f t="shared" si="9"/>
        <v>66674</v>
      </c>
      <c r="H68" s="292">
        <f t="shared" si="10"/>
        <v>-0.13207547169811315</v>
      </c>
      <c r="I68" s="278"/>
      <c r="J68" s="278"/>
      <c r="K68" s="278"/>
      <c r="L68" s="277"/>
      <c r="M68" s="277"/>
      <c r="N68" s="277"/>
      <c r="W68" s="94">
        <v>42452</v>
      </c>
      <c r="X68" s="10">
        <v>9.69</v>
      </c>
      <c r="Y68" s="10">
        <v>9.8000000000000007</v>
      </c>
      <c r="Z68" s="10">
        <v>9.25</v>
      </c>
      <c r="AA68" s="10">
        <v>9.32</v>
      </c>
      <c r="AB68" s="95">
        <v>25426400</v>
      </c>
      <c r="AC68" s="10">
        <v>9.2899999999999991</v>
      </c>
      <c r="AD68" s="2">
        <f>Y68-Z68</f>
        <v>0.55000000000000071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8"/>
        <v>-8959.9999999999945</v>
      </c>
      <c r="G69" s="278">
        <f t="shared" si="9"/>
        <v>71520</v>
      </c>
      <c r="H69" s="292">
        <f t="shared" si="10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8"/>
        <v>-4278.7799999999934</v>
      </c>
      <c r="G70" s="278">
        <f t="shared" si="9"/>
        <v>59784.779999999992</v>
      </c>
      <c r="H70" s="292">
        <f t="shared" si="10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8"/>
        <v>-4279.1179999999986</v>
      </c>
      <c r="G71" s="278">
        <f t="shared" si="9"/>
        <v>59238.468000000001</v>
      </c>
      <c r="H71" s="292">
        <f t="shared" si="10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8"/>
        <v>-2573.1199999999994</v>
      </c>
      <c r="G72" s="278">
        <f t="shared" si="9"/>
        <v>40241.119999999995</v>
      </c>
      <c r="H72" s="292">
        <f t="shared" si="10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8"/>
        <v>-2579.2700000000027</v>
      </c>
      <c r="G73" s="278">
        <f t="shared" si="9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8"/>
        <v>-1405.9999999999964</v>
      </c>
      <c r="G74" s="278">
        <f t="shared" si="9"/>
        <v>34965</v>
      </c>
      <c r="H74" s="292">
        <f t="shared" ref="H74:H83" si="11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8"/>
        <v>-67.320000000001386</v>
      </c>
      <c r="G75" s="278">
        <f t="shared" si="9"/>
        <v>31120.320000000003</v>
      </c>
      <c r="H75" s="292">
        <f t="shared" si="11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8"/>
        <v>183.40000000000032</v>
      </c>
      <c r="G76" s="278">
        <f t="shared" si="9"/>
        <v>26360.600000000002</v>
      </c>
      <c r="H76" s="292">
        <f t="shared" si="11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8"/>
        <v>-180.00000000000148</v>
      </c>
      <c r="G77" s="278">
        <f t="shared" si="9"/>
        <v>28230</v>
      </c>
      <c r="H77" s="292">
        <f t="shared" si="11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8"/>
        <v>-254.99999999999989</v>
      </c>
      <c r="G78" s="278">
        <f t="shared" si="9"/>
        <v>14265</v>
      </c>
      <c r="H78" s="292">
        <f t="shared" si="11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8"/>
        <v>-159.90000000000038</v>
      </c>
      <c r="G79" s="278">
        <f t="shared" si="9"/>
        <v>28179.9</v>
      </c>
      <c r="H79" s="292">
        <f t="shared" si="11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8"/>
        <v>-1050.9000000000012</v>
      </c>
      <c r="G80" s="278">
        <f t="shared" si="9"/>
        <v>29074.899999999998</v>
      </c>
      <c r="H80" s="292">
        <f t="shared" si="11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8"/>
        <v>-630.0000000000025</v>
      </c>
      <c r="G81" s="278">
        <f t="shared" si="9"/>
        <v>28140.000000000004</v>
      </c>
      <c r="H81" s="292">
        <f t="shared" si="11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8"/>
        <v>-1518.0000000000007</v>
      </c>
      <c r="G82" s="278">
        <f t="shared" si="9"/>
        <v>28098</v>
      </c>
      <c r="H82" s="292">
        <f t="shared" si="11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8"/>
        <v>360.00000000000119</v>
      </c>
      <c r="G83" s="278">
        <f t="shared" si="9"/>
        <v>9200</v>
      </c>
      <c r="H83" s="292">
        <f t="shared" si="11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12">C85*(E85-D85)</f>
        <v>704.00000000000023</v>
      </c>
      <c r="G85" s="278">
        <f t="shared" ref="G85:G90" si="13">D85*C85</f>
        <v>2524</v>
      </c>
      <c r="H85" s="292">
        <f t="shared" ref="H85:H90" si="14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12"/>
        <v>200.00000000000017</v>
      </c>
      <c r="G86" s="278">
        <f t="shared" si="13"/>
        <v>3170</v>
      </c>
      <c r="H86" s="292">
        <f t="shared" si="14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12"/>
        <v>407.99999999999983</v>
      </c>
      <c r="G87" s="278">
        <f t="shared" si="13"/>
        <v>2448</v>
      </c>
      <c r="H87" s="292">
        <f t="shared" si="14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12"/>
        <v>340.5499999999999</v>
      </c>
      <c r="G88" s="278">
        <f t="shared" si="13"/>
        <v>3144.45</v>
      </c>
      <c r="H88" s="292">
        <f t="shared" si="14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12"/>
        <v>616</v>
      </c>
      <c r="G89" s="278">
        <f t="shared" si="13"/>
        <v>2404</v>
      </c>
      <c r="H89" s="292">
        <f t="shared" si="14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12"/>
        <v>892.53000000000009</v>
      </c>
      <c r="G90" s="278">
        <f t="shared" si="13"/>
        <v>1600.47</v>
      </c>
      <c r="H90" s="292">
        <f t="shared" si="14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5:F18 H15:H18">
    <cfRule type="expression" dxfId="291" priority="64">
      <formula>F15&gt;0</formula>
    </cfRule>
    <cfRule type="expression" dxfId="290" priority="65">
      <formula>F15&lt;0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89" priority="51">
      <formula>F20&gt;0</formula>
    </cfRule>
    <cfRule type="expression" dxfId="288" priority="52">
      <formula>F20&lt;0</formula>
    </cfRule>
  </conditionalFormatting>
  <conditionalFormatting sqref="F20">
    <cfRule type="expression" dxfId="287" priority="55">
      <formula>F20&gt;0</formula>
    </cfRule>
    <cfRule type="expression" dxfId="286" priority="56">
      <formula>F20&lt;0</formula>
    </cfRule>
  </conditionalFormatting>
  <conditionalFormatting sqref="H20">
    <cfRule type="expression" dxfId="285" priority="33">
      <formula>H20&gt;0</formula>
    </cfRule>
    <cfRule type="expression" dxfId="284" priority="34">
      <formula>H20&lt;0</formula>
    </cfRule>
  </conditionalFormatting>
  <conditionalFormatting sqref="F65:F71">
    <cfRule type="expression" dxfId="283" priority="27">
      <formula>F65&gt;0</formula>
    </cfRule>
    <cfRule type="expression" dxfId="282" priority="28">
      <formula>F65&lt;0</formula>
    </cfRule>
  </conditionalFormatting>
  <conditionalFormatting sqref="F72:F86">
    <cfRule type="expression" dxfId="281" priority="23">
      <formula>F72&gt;0</formula>
    </cfRule>
    <cfRule type="expression" dxfId="280" priority="24">
      <formula>F72&lt;0</formula>
    </cfRule>
  </conditionalFormatting>
  <conditionalFormatting sqref="F72:F86">
    <cfRule type="expression" dxfId="279" priority="25">
      <formula>F72&gt;0</formula>
    </cfRule>
    <cfRule type="expression" dxfId="278" priority="26">
      <formula>F72&lt;0</formula>
    </cfRule>
  </conditionalFormatting>
  <conditionalFormatting sqref="H65:H76">
    <cfRule type="expression" dxfId="277" priority="21">
      <formula>H65&gt;0</formula>
    </cfRule>
    <cfRule type="expression" dxfId="276" priority="22">
      <formula>H65&lt;0</formula>
    </cfRule>
  </conditionalFormatting>
  <conditionalFormatting sqref="H77">
    <cfRule type="expression" dxfId="275" priority="19">
      <formula>H77&gt;0</formula>
    </cfRule>
    <cfRule type="expression" dxfId="274" priority="20">
      <formula>H77&lt;0</formula>
    </cfRule>
  </conditionalFormatting>
  <conditionalFormatting sqref="F87:F92">
    <cfRule type="expression" dxfId="273" priority="17">
      <formula>F87&gt;0</formula>
    </cfRule>
    <cfRule type="expression" dxfId="272" priority="18">
      <formula>F87&lt;0</formula>
    </cfRule>
  </conditionalFormatting>
  <conditionalFormatting sqref="H79:H92">
    <cfRule type="expression" dxfId="271" priority="15">
      <formula>H79&gt;0</formula>
    </cfRule>
    <cfRule type="expression" dxfId="270" priority="16">
      <formula>H79&lt;0</formula>
    </cfRule>
  </conditionalFormatting>
  <conditionalFormatting sqref="H78">
    <cfRule type="expression" dxfId="269" priority="13">
      <formula>H78&gt;0</formula>
    </cfRule>
    <cfRule type="expression" dxfId="268" priority="14">
      <formula>H78&lt;0</formula>
    </cfRule>
  </conditionalFormatting>
  <conditionalFormatting sqref="M21">
    <cfRule type="expression" dxfId="267" priority="11">
      <formula>M21&gt;0</formula>
    </cfRule>
    <cfRule type="expression" dxfId="266" priority="12">
      <formula>M21&lt;0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14">
    <cfRule type="expression" dxfId="261" priority="3">
      <formula>F14&gt;0</formula>
    </cfRule>
    <cfRule type="expression" dxfId="260" priority="4">
      <formula>F14&lt;0</formula>
    </cfRule>
  </conditionalFormatting>
  <conditionalFormatting sqref="H14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42545</v>
      </c>
      <c r="X2" s="10">
        <v>20.34</v>
      </c>
      <c r="Y2" s="10">
        <v>20.58</v>
      </c>
      <c r="Z2" s="10">
        <v>19.809999999999999</v>
      </c>
      <c r="AA2" s="10">
        <v>20.010000000000002</v>
      </c>
      <c r="AB2" s="95">
        <v>2546600</v>
      </c>
      <c r="AC2" s="10">
        <v>20.010000000000002</v>
      </c>
      <c r="AD2" s="2">
        <f>Y2-Z2</f>
        <v>0.76999999999999957</v>
      </c>
      <c r="AE2" s="138">
        <f>AC2/AC3-1</f>
        <v>-6.7132867132867036E-2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20.010000000000002</v>
      </c>
      <c r="W3" s="133">
        <v>42544</v>
      </c>
      <c r="X3" s="10">
        <v>21.31</v>
      </c>
      <c r="Y3" s="10">
        <v>21.64</v>
      </c>
      <c r="Z3" s="10">
        <v>21.19</v>
      </c>
      <c r="AA3" s="10">
        <v>21.45</v>
      </c>
      <c r="AB3" s="95">
        <v>964200</v>
      </c>
      <c r="AC3" s="10">
        <v>21.45</v>
      </c>
      <c r="AD3" s="2">
        <f t="shared" ref="AD3:AD66" si="0">Y3-Z3</f>
        <v>0.44999999999999929</v>
      </c>
      <c r="AE3" s="138">
        <f t="shared" ref="AE3:AE66" si="1">AC3/AC4-1</f>
        <v>1.8035121025154144E-2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20.010000000000002</v>
      </c>
      <c r="W4" s="133">
        <v>42543</v>
      </c>
      <c r="X4" s="10">
        <v>21.39</v>
      </c>
      <c r="Y4" s="10">
        <v>21.65</v>
      </c>
      <c r="Z4" s="10">
        <v>21.06</v>
      </c>
      <c r="AA4" s="10">
        <v>21.07</v>
      </c>
      <c r="AB4" s="95">
        <v>972800</v>
      </c>
      <c r="AC4" s="10">
        <v>21.07</v>
      </c>
      <c r="AD4" s="2">
        <f t="shared" si="0"/>
        <v>0.58999999999999986</v>
      </c>
      <c r="AE4" s="138">
        <f t="shared" si="1"/>
        <v>-1.3576779026217234E-2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21.25</v>
      </c>
      <c r="Y5" s="10">
        <v>21.47</v>
      </c>
      <c r="Z5" s="10">
        <v>21.04</v>
      </c>
      <c r="AA5" s="10">
        <v>21.36</v>
      </c>
      <c r="AB5" s="95">
        <v>1353400</v>
      </c>
      <c r="AC5" s="10">
        <v>21.36</v>
      </c>
      <c r="AD5" s="2">
        <f t="shared" si="0"/>
        <v>0.42999999999999972</v>
      </c>
      <c r="AE5" s="138">
        <f t="shared" si="1"/>
        <v>8.9749645725081262E-3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21.12</v>
      </c>
      <c r="Y6" s="10">
        <v>21.53</v>
      </c>
      <c r="Z6" s="10">
        <v>20.96</v>
      </c>
      <c r="AA6" s="10">
        <v>21.17</v>
      </c>
      <c r="AB6" s="95">
        <v>1911200</v>
      </c>
      <c r="AC6" s="10">
        <v>21.17</v>
      </c>
      <c r="AD6" s="2">
        <f t="shared" si="0"/>
        <v>0.57000000000000028</v>
      </c>
      <c r="AE6" s="138">
        <f t="shared" si="1"/>
        <v>2.3199613339777603E-2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5"/>
      <c r="W7" s="133">
        <v>42538</v>
      </c>
      <c r="X7" s="10">
        <v>20.239999999999998</v>
      </c>
      <c r="Y7" s="10">
        <v>20.83</v>
      </c>
      <c r="Z7" s="10">
        <v>20</v>
      </c>
      <c r="AA7" s="10">
        <v>20.69</v>
      </c>
      <c r="AB7" s="95">
        <v>1715600</v>
      </c>
      <c r="AC7" s="10">
        <v>20.69</v>
      </c>
      <c r="AD7" s="2">
        <f t="shared" si="0"/>
        <v>0.82999999999999829</v>
      </c>
      <c r="AE7" s="138">
        <f t="shared" si="1"/>
        <v>2.6289682539682557E-2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20.09</v>
      </c>
      <c r="Y8" s="10">
        <v>20.28</v>
      </c>
      <c r="Z8" s="10">
        <v>19.43</v>
      </c>
      <c r="AA8" s="10">
        <v>20.16</v>
      </c>
      <c r="AB8" s="95">
        <v>2384500</v>
      </c>
      <c r="AC8" s="10">
        <v>20.16</v>
      </c>
      <c r="AD8" s="2">
        <f t="shared" si="0"/>
        <v>0.85000000000000142</v>
      </c>
      <c r="AE8" s="138">
        <f t="shared" si="1"/>
        <v>-5.4267390231869106E-3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19.670000000000002</v>
      </c>
      <c r="Y9" s="10">
        <v>20.65</v>
      </c>
      <c r="Z9" s="10">
        <v>19.61</v>
      </c>
      <c r="AA9" s="10">
        <v>20.27</v>
      </c>
      <c r="AB9" s="95">
        <v>2661300</v>
      </c>
      <c r="AC9" s="10">
        <v>20.27</v>
      </c>
      <c r="AD9" s="2">
        <f t="shared" si="0"/>
        <v>1.0399999999999991</v>
      </c>
      <c r="AE9" s="138">
        <f t="shared" si="1"/>
        <v>3.6828644501278651E-2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261</v>
      </c>
      <c r="P10" s="34"/>
      <c r="Q10" s="2">
        <f>M45</f>
        <v>155.90000000000146</v>
      </c>
      <c r="W10" s="133">
        <v>42535</v>
      </c>
      <c r="X10" s="10">
        <v>19.82</v>
      </c>
      <c r="Y10" s="10">
        <v>20.02</v>
      </c>
      <c r="Z10" s="10">
        <v>19.489999999999998</v>
      </c>
      <c r="AA10" s="10">
        <v>19.55</v>
      </c>
      <c r="AB10" s="95">
        <v>1391900</v>
      </c>
      <c r="AC10" s="10">
        <v>19.55</v>
      </c>
      <c r="AD10" s="2">
        <f t="shared" si="0"/>
        <v>0.53000000000000114</v>
      </c>
      <c r="AE10" s="138">
        <f t="shared" si="1"/>
        <v>-1.5609264853977733E-2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20.149999999999999</v>
      </c>
      <c r="Y11" s="10">
        <v>20.420000000000002</v>
      </c>
      <c r="Z11" s="10">
        <v>19.86</v>
      </c>
      <c r="AA11" s="10">
        <v>19.86</v>
      </c>
      <c r="AB11" s="95">
        <v>1782400</v>
      </c>
      <c r="AC11" s="10">
        <v>19.86</v>
      </c>
      <c r="AD11" s="2">
        <f t="shared" si="0"/>
        <v>0.56000000000000227</v>
      </c>
      <c r="AE11" s="138">
        <f t="shared" si="1"/>
        <v>-2.1674876847290747E-2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42531</v>
      </c>
      <c r="X12" s="10">
        <v>21.18</v>
      </c>
      <c r="Y12" s="10">
        <v>21.19</v>
      </c>
      <c r="Z12" s="10">
        <v>20.18</v>
      </c>
      <c r="AA12" s="10">
        <v>20.3</v>
      </c>
      <c r="AB12" s="95">
        <v>2587600</v>
      </c>
      <c r="AC12" s="10">
        <v>20.3</v>
      </c>
      <c r="AD12" s="2">
        <f t="shared" si="0"/>
        <v>1.0100000000000016</v>
      </c>
      <c r="AE12" s="138">
        <f t="shared" si="1"/>
        <v>-5.2729818012132501E-2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42530</v>
      </c>
      <c r="X13" s="10">
        <v>21.43</v>
      </c>
      <c r="Y13" s="10">
        <v>21.65</v>
      </c>
      <c r="Z13" s="10">
        <v>21.16</v>
      </c>
      <c r="AA13" s="10">
        <v>21.43</v>
      </c>
      <c r="AB13" s="95">
        <v>1722000</v>
      </c>
      <c r="AC13" s="10">
        <v>21.43</v>
      </c>
      <c r="AD13" s="2">
        <f t="shared" si="0"/>
        <v>0.48999999999999844</v>
      </c>
      <c r="AE13" s="138">
        <f t="shared" si="1"/>
        <v>-5.1067780872794399E-3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42529</v>
      </c>
      <c r="X14" s="10">
        <v>21.87</v>
      </c>
      <c r="Y14" s="10">
        <v>21.93</v>
      </c>
      <c r="Z14" s="10">
        <v>21.54</v>
      </c>
      <c r="AA14" s="10">
        <v>21.54</v>
      </c>
      <c r="AB14" s="95">
        <v>1432800</v>
      </c>
      <c r="AC14" s="10">
        <v>21.54</v>
      </c>
      <c r="AD14" s="2">
        <f t="shared" si="0"/>
        <v>0.39000000000000057</v>
      </c>
      <c r="AE14" s="138">
        <f t="shared" si="1"/>
        <v>-1.1019283746556585E-2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42528</v>
      </c>
      <c r="X15" s="10">
        <v>21.13</v>
      </c>
      <c r="Y15" s="10">
        <v>21.99</v>
      </c>
      <c r="Z15" s="10">
        <v>21.02</v>
      </c>
      <c r="AA15" s="10">
        <v>21.78</v>
      </c>
      <c r="AB15" s="95">
        <v>1750200</v>
      </c>
      <c r="AC15" s="10">
        <v>21.78</v>
      </c>
      <c r="AD15" s="2">
        <f t="shared" si="0"/>
        <v>0.96999999999999886</v>
      </c>
      <c r="AE15" s="138">
        <f t="shared" si="1"/>
        <v>2.7358490566037785E-2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42527</v>
      </c>
      <c r="X16" s="10">
        <v>21.25</v>
      </c>
      <c r="Y16" s="10">
        <v>21.6</v>
      </c>
      <c r="Z16" s="10">
        <v>21.03</v>
      </c>
      <c r="AA16" s="10">
        <v>21.2</v>
      </c>
      <c r="AB16" s="95">
        <v>3179600</v>
      </c>
      <c r="AC16" s="10">
        <v>21.2</v>
      </c>
      <c r="AD16" s="2">
        <f t="shared" si="0"/>
        <v>0.57000000000000028</v>
      </c>
      <c r="AE16" s="138">
        <f t="shared" si="1"/>
        <v>5.6925996204935103E-3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42524</v>
      </c>
      <c r="X17" s="10">
        <v>21.44</v>
      </c>
      <c r="Y17" s="10">
        <v>21.48</v>
      </c>
      <c r="Z17" s="10">
        <v>20.84</v>
      </c>
      <c r="AA17" s="10">
        <v>21.08</v>
      </c>
      <c r="AB17" s="95">
        <v>5057000</v>
      </c>
      <c r="AC17" s="10">
        <v>21.08</v>
      </c>
      <c r="AD17" s="2">
        <f t="shared" si="0"/>
        <v>0.64000000000000057</v>
      </c>
      <c r="AE17" s="138">
        <f t="shared" si="1"/>
        <v>-2.5427646786870151E-2</v>
      </c>
    </row>
    <row r="18" spans="1:31" x14ac:dyDescent="0.25">
      <c r="W18" s="133">
        <v>42523</v>
      </c>
      <c r="X18" s="10">
        <v>22.47</v>
      </c>
      <c r="Y18" s="10">
        <v>22.94</v>
      </c>
      <c r="Z18" s="10">
        <v>20.87</v>
      </c>
      <c r="AA18" s="10">
        <v>21.63</v>
      </c>
      <c r="AB18" s="95">
        <v>8606300</v>
      </c>
      <c r="AC18" s="10">
        <v>21.63</v>
      </c>
      <c r="AD18" s="2">
        <f t="shared" si="0"/>
        <v>2.0700000000000003</v>
      </c>
      <c r="AE18" s="138">
        <f t="shared" si="1"/>
        <v>-4.5454545454545525E-2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42522</v>
      </c>
      <c r="X19" s="10">
        <v>21.86</v>
      </c>
      <c r="Y19" s="10">
        <v>22.79</v>
      </c>
      <c r="Z19" s="10">
        <v>21.86</v>
      </c>
      <c r="AA19" s="10">
        <v>22.66</v>
      </c>
      <c r="AB19" s="95">
        <v>2948700</v>
      </c>
      <c r="AC19" s="10">
        <v>22.66</v>
      </c>
      <c r="AD19" s="2">
        <f t="shared" si="0"/>
        <v>0.92999999999999972</v>
      </c>
      <c r="AE19" s="138">
        <f t="shared" si="1"/>
        <v>3.6596523330283626E-2</v>
      </c>
    </row>
    <row r="20" spans="1:31" x14ac:dyDescent="0.25">
      <c r="W20" s="133">
        <v>42521</v>
      </c>
      <c r="X20" s="10">
        <v>22.13</v>
      </c>
      <c r="Y20" s="10">
        <v>22.27</v>
      </c>
      <c r="Z20" s="10">
        <v>21.8</v>
      </c>
      <c r="AA20" s="10">
        <v>21.86</v>
      </c>
      <c r="AB20" s="95">
        <v>1472900</v>
      </c>
      <c r="AC20" s="10">
        <v>21.86</v>
      </c>
      <c r="AD20" s="2">
        <f t="shared" si="0"/>
        <v>0.46999999999999886</v>
      </c>
      <c r="AE20" s="138">
        <f t="shared" si="1"/>
        <v>-1.4871563767462903E-2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42517</v>
      </c>
      <c r="X21" s="10">
        <v>22.13</v>
      </c>
      <c r="Y21" s="10">
        <v>22.28</v>
      </c>
      <c r="Z21" s="10">
        <v>22</v>
      </c>
      <c r="AA21" s="10">
        <v>22.19</v>
      </c>
      <c r="AB21" s="95">
        <v>1989400</v>
      </c>
      <c r="AC21" s="10">
        <v>22.19</v>
      </c>
      <c r="AD21" s="2">
        <f t="shared" si="0"/>
        <v>0.28000000000000114</v>
      </c>
      <c r="AE21" s="138">
        <f t="shared" si="1"/>
        <v>7.7202543142598223E-3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42516</v>
      </c>
      <c r="X22" s="10">
        <v>22.67</v>
      </c>
      <c r="Y22" s="10">
        <v>22.71</v>
      </c>
      <c r="Z22" s="10">
        <v>21.98</v>
      </c>
      <c r="AA22" s="10">
        <v>22.02</v>
      </c>
      <c r="AB22" s="95">
        <v>1569000</v>
      </c>
      <c r="AC22" s="10">
        <v>22.02</v>
      </c>
      <c r="AD22" s="2">
        <f t="shared" si="0"/>
        <v>0.73000000000000043</v>
      </c>
      <c r="AE22" s="138">
        <f t="shared" si="1"/>
        <v>-1.6085790884718509E-2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42515</v>
      </c>
      <c r="X23" s="10">
        <v>22.27</v>
      </c>
      <c r="Y23" s="10">
        <v>22.45</v>
      </c>
      <c r="Z23" s="10">
        <v>21.94</v>
      </c>
      <c r="AA23" s="10">
        <v>22.38</v>
      </c>
      <c r="AB23" s="95">
        <v>1358600</v>
      </c>
      <c r="AC23" s="10">
        <v>22.38</v>
      </c>
      <c r="AD23" s="2">
        <f t="shared" si="0"/>
        <v>0.50999999999999801</v>
      </c>
      <c r="AE23" s="138">
        <f t="shared" si="1"/>
        <v>4.9393803322854701E-3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42514</v>
      </c>
      <c r="X24" s="10">
        <v>22.24</v>
      </c>
      <c r="Y24" s="10">
        <v>22.49</v>
      </c>
      <c r="Z24" s="10">
        <v>22.07</v>
      </c>
      <c r="AA24" s="10">
        <v>22.27</v>
      </c>
      <c r="AB24" s="95">
        <v>1590600</v>
      </c>
      <c r="AC24" s="10">
        <v>22.27</v>
      </c>
      <c r="AD24" s="2">
        <f t="shared" si="0"/>
        <v>0.41999999999999815</v>
      </c>
      <c r="AE24" s="138">
        <f t="shared" si="1"/>
        <v>2.2502250225022724E-3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42513</v>
      </c>
      <c r="X25" s="10">
        <v>22.18</v>
      </c>
      <c r="Y25" s="10">
        <v>22.77</v>
      </c>
      <c r="Z25" s="10">
        <v>22.11</v>
      </c>
      <c r="AA25" s="10">
        <v>22.22</v>
      </c>
      <c r="AB25" s="95">
        <v>1443400</v>
      </c>
      <c r="AC25" s="10">
        <v>22.22</v>
      </c>
      <c r="AD25" s="2">
        <f t="shared" si="0"/>
        <v>0.66000000000000014</v>
      </c>
      <c r="AE25" s="138">
        <f t="shared" si="1"/>
        <v>4.5207956600361587E-3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42510</v>
      </c>
      <c r="X26" s="10">
        <v>21.89</v>
      </c>
      <c r="Y26" s="10">
        <v>22.21</v>
      </c>
      <c r="Z26" s="10">
        <v>21.79</v>
      </c>
      <c r="AA26" s="10">
        <v>22.12</v>
      </c>
      <c r="AB26" s="95">
        <v>1511600</v>
      </c>
      <c r="AC26" s="10">
        <v>22.12</v>
      </c>
      <c r="AD26" s="2">
        <f t="shared" si="0"/>
        <v>0.42000000000000171</v>
      </c>
      <c r="AE26" s="138">
        <f t="shared" si="1"/>
        <v>1.1893870082342328E-2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42509</v>
      </c>
      <c r="X27" s="10">
        <v>21.41</v>
      </c>
      <c r="Y27" s="10">
        <v>21.97</v>
      </c>
      <c r="Z27" s="10">
        <v>21.27</v>
      </c>
      <c r="AA27" s="10">
        <v>21.86</v>
      </c>
      <c r="AB27" s="95">
        <v>2290400</v>
      </c>
      <c r="AC27" s="10">
        <v>21.86</v>
      </c>
      <c r="AD27" s="2">
        <f t="shared" si="0"/>
        <v>0.69999999999999929</v>
      </c>
      <c r="AE27" s="138">
        <f t="shared" si="1"/>
        <v>2.292934019653714E-2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42508</v>
      </c>
      <c r="X28" s="10">
        <v>21.82</v>
      </c>
      <c r="Y28" s="10">
        <v>21.95</v>
      </c>
      <c r="Z28" s="10">
        <v>21.06</v>
      </c>
      <c r="AA28" s="10">
        <v>21.37</v>
      </c>
      <c r="AB28" s="95">
        <v>2928800</v>
      </c>
      <c r="AC28" s="10">
        <v>21.37</v>
      </c>
      <c r="AD28" s="2">
        <f t="shared" si="0"/>
        <v>0.89000000000000057</v>
      </c>
      <c r="AE28" s="138">
        <f t="shared" si="1"/>
        <v>-3.4342521464075793E-2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42507</v>
      </c>
      <c r="X29" s="10">
        <v>21.92</v>
      </c>
      <c r="Y29" s="10">
        <v>22.55</v>
      </c>
      <c r="Z29" s="10">
        <v>21.72</v>
      </c>
      <c r="AA29" s="10">
        <v>22.13</v>
      </c>
      <c r="AB29" s="95">
        <v>1560000</v>
      </c>
      <c r="AC29" s="10">
        <v>22.13</v>
      </c>
      <c r="AD29" s="2">
        <f t="shared" si="0"/>
        <v>0.83000000000000185</v>
      </c>
      <c r="AE29" s="138">
        <f t="shared" si="1"/>
        <v>4.0834845735027159E-3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42506</v>
      </c>
      <c r="X30" s="10">
        <v>22.14</v>
      </c>
      <c r="Y30" s="10">
        <v>22.27</v>
      </c>
      <c r="Z30" s="10">
        <v>21.88</v>
      </c>
      <c r="AA30" s="10">
        <v>22.04</v>
      </c>
      <c r="AB30" s="95">
        <v>1812900</v>
      </c>
      <c r="AC30" s="10">
        <v>22.04</v>
      </c>
      <c r="AD30" s="2">
        <f t="shared" si="0"/>
        <v>0.39000000000000057</v>
      </c>
      <c r="AE30" s="138">
        <f t="shared" si="1"/>
        <v>-5.8637798827244625E-3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42503</v>
      </c>
      <c r="X31" s="10">
        <v>22.25</v>
      </c>
      <c r="Y31" s="10">
        <v>23.08</v>
      </c>
      <c r="Z31" s="10">
        <v>21.68</v>
      </c>
      <c r="AA31" s="10">
        <v>22.17</v>
      </c>
      <c r="AB31" s="95">
        <v>3447200</v>
      </c>
      <c r="AC31" s="10">
        <v>22.17</v>
      </c>
      <c r="AD31" s="2">
        <f t="shared" si="0"/>
        <v>1.3999999999999986</v>
      </c>
      <c r="AE31" s="138">
        <f t="shared" si="1"/>
        <v>-1.1150758251561088E-2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42502</v>
      </c>
      <c r="X32" s="10">
        <v>22.43</v>
      </c>
      <c r="Y32" s="10">
        <v>22.86</v>
      </c>
      <c r="Z32" s="10">
        <v>22.36</v>
      </c>
      <c r="AA32" s="10">
        <v>22.42</v>
      </c>
      <c r="AB32" s="95">
        <v>3177400</v>
      </c>
      <c r="AC32" s="10">
        <v>22.42</v>
      </c>
      <c r="AD32" s="2">
        <f t="shared" si="0"/>
        <v>0.5</v>
      </c>
      <c r="AE32" s="138">
        <f t="shared" si="1"/>
        <v>1.1276499774470095E-2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42501</v>
      </c>
      <c r="X33" s="10">
        <v>23.31</v>
      </c>
      <c r="Y33" s="10">
        <v>23.62</v>
      </c>
      <c r="Z33" s="10">
        <v>22.09</v>
      </c>
      <c r="AA33" s="10">
        <v>22.17</v>
      </c>
      <c r="AB33" s="95">
        <v>4919100</v>
      </c>
      <c r="AC33" s="10">
        <v>22.17</v>
      </c>
      <c r="AD33" s="2">
        <f t="shared" si="0"/>
        <v>1.5300000000000011</v>
      </c>
      <c r="AE33" s="138">
        <f t="shared" si="1"/>
        <v>-7.893643539675943E-2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42500</v>
      </c>
      <c r="X34" s="10">
        <v>23.7</v>
      </c>
      <c r="Y34" s="10">
        <v>24.19</v>
      </c>
      <c r="Z34" s="10">
        <v>23.63</v>
      </c>
      <c r="AA34" s="10">
        <v>24.07</v>
      </c>
      <c r="AB34" s="95">
        <v>2125500</v>
      </c>
      <c r="AC34" s="10">
        <v>24.07</v>
      </c>
      <c r="AD34" s="2">
        <f t="shared" si="0"/>
        <v>0.56000000000000227</v>
      </c>
      <c r="AE34" s="138">
        <f t="shared" si="1"/>
        <v>1.561181434599157E-2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42499</v>
      </c>
      <c r="X35" s="10">
        <v>23.58</v>
      </c>
      <c r="Y35" s="10">
        <v>23.8</v>
      </c>
      <c r="Z35" s="10">
        <v>23.43</v>
      </c>
      <c r="AA35" s="10">
        <v>23.7</v>
      </c>
      <c r="AB35" s="95">
        <v>2048800</v>
      </c>
      <c r="AC35" s="10">
        <v>23.7</v>
      </c>
      <c r="AD35" s="2">
        <f t="shared" si="0"/>
        <v>0.37000000000000099</v>
      </c>
      <c r="AE35" s="138">
        <f t="shared" si="1"/>
        <v>-4.2176296921137002E-4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42496</v>
      </c>
      <c r="X36" s="10">
        <v>24</v>
      </c>
      <c r="Y36" s="10">
        <v>24.05</v>
      </c>
      <c r="Z36" s="10">
        <v>23.58</v>
      </c>
      <c r="AA36" s="10">
        <v>23.71</v>
      </c>
      <c r="AB36" s="95">
        <v>2021400</v>
      </c>
      <c r="AC36" s="10">
        <v>23.71</v>
      </c>
      <c r="AD36" s="2">
        <f t="shared" si="0"/>
        <v>0.47000000000000242</v>
      </c>
      <c r="AE36" s="138">
        <f t="shared" si="1"/>
        <v>-1.6590626296142608E-2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42495</v>
      </c>
      <c r="X37" s="10">
        <v>24.28</v>
      </c>
      <c r="Y37" s="10">
        <v>25.09</v>
      </c>
      <c r="Z37" s="10">
        <v>23.87</v>
      </c>
      <c r="AA37" s="10">
        <v>24.11</v>
      </c>
      <c r="AB37" s="95">
        <v>2701400</v>
      </c>
      <c r="AC37" s="10">
        <v>24.11</v>
      </c>
      <c r="AD37" s="2">
        <f t="shared" si="0"/>
        <v>1.2199999999999989</v>
      </c>
      <c r="AE37" s="138">
        <f t="shared" si="1"/>
        <v>-1.872201872201873E-2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42494</v>
      </c>
      <c r="X38" s="10">
        <v>25.22</v>
      </c>
      <c r="Y38" s="10">
        <v>25.55</v>
      </c>
      <c r="Z38" s="10">
        <v>24.33</v>
      </c>
      <c r="AA38" s="10">
        <v>24.57</v>
      </c>
      <c r="AB38" s="95">
        <v>4294200</v>
      </c>
      <c r="AC38" s="10">
        <v>24.57</v>
      </c>
      <c r="AD38" s="2">
        <f t="shared" si="0"/>
        <v>1.2200000000000024</v>
      </c>
      <c r="AE38" s="138">
        <f t="shared" si="1"/>
        <v>-2.1894904458598763E-2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42493</v>
      </c>
      <c r="X39" s="10">
        <v>25.6</v>
      </c>
      <c r="Y39" s="10">
        <v>25.67</v>
      </c>
      <c r="Z39" s="10">
        <v>24.98</v>
      </c>
      <c r="AA39" s="10">
        <v>25.12</v>
      </c>
      <c r="AB39" s="95">
        <v>2837600</v>
      </c>
      <c r="AC39" s="10">
        <v>25.12</v>
      </c>
      <c r="AD39" s="2">
        <f t="shared" si="0"/>
        <v>0.69000000000000128</v>
      </c>
      <c r="AE39" s="138">
        <f t="shared" si="1"/>
        <v>-1.8366549433372348E-2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42492</v>
      </c>
      <c r="X40" s="10">
        <v>25.81</v>
      </c>
      <c r="Y40" s="10">
        <v>25.89</v>
      </c>
      <c r="Z40" s="10">
        <v>25.37</v>
      </c>
      <c r="AA40" s="10">
        <v>25.59</v>
      </c>
      <c r="AB40" s="95">
        <v>2331500</v>
      </c>
      <c r="AC40" s="10">
        <v>25.59</v>
      </c>
      <c r="AD40" s="2">
        <f t="shared" si="0"/>
        <v>0.51999999999999957</v>
      </c>
      <c r="AE40" s="138">
        <f t="shared" si="1"/>
        <v>-5.4411193159735749E-3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42489</v>
      </c>
      <c r="X41" s="10">
        <v>25.82</v>
      </c>
      <c r="Y41" s="10">
        <v>25.9</v>
      </c>
      <c r="Z41" s="10">
        <v>25.18</v>
      </c>
      <c r="AA41" s="10">
        <v>25.73</v>
      </c>
      <c r="AB41" s="95">
        <v>1992900</v>
      </c>
      <c r="AC41" s="10">
        <v>25.73</v>
      </c>
      <c r="AD41" s="2">
        <f t="shared" si="0"/>
        <v>0.71999999999999886</v>
      </c>
      <c r="AE41" s="138">
        <f t="shared" si="1"/>
        <v>-3.0995738086012636E-3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42488</v>
      </c>
      <c r="X42" s="10">
        <v>26.08</v>
      </c>
      <c r="Y42" s="10">
        <v>26.46</v>
      </c>
      <c r="Z42" s="10">
        <v>25.76</v>
      </c>
      <c r="AA42" s="10">
        <v>25.81</v>
      </c>
      <c r="AB42" s="95">
        <v>1906200</v>
      </c>
      <c r="AC42" s="10">
        <v>25.81</v>
      </c>
      <c r="AD42" s="2">
        <f t="shared" si="0"/>
        <v>0.69999999999999929</v>
      </c>
      <c r="AE42" s="138">
        <f t="shared" si="1"/>
        <v>-1.2624330527926664E-2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21.45</v>
      </c>
      <c r="W43" s="133">
        <v>42487</v>
      </c>
      <c r="X43" s="10">
        <v>25.5</v>
      </c>
      <c r="Y43" s="10">
        <v>26.25</v>
      </c>
      <c r="Z43" s="10">
        <v>25.33</v>
      </c>
      <c r="AA43" s="10">
        <v>26.14</v>
      </c>
      <c r="AB43" s="95">
        <v>2462600</v>
      </c>
      <c r="AC43" s="10">
        <v>26.14</v>
      </c>
      <c r="AD43" s="2">
        <f t="shared" si="0"/>
        <v>0.92000000000000171</v>
      </c>
      <c r="AE43" s="138">
        <f t="shared" si="1"/>
        <v>2.5500196155355148E-2</v>
      </c>
    </row>
    <row r="44" spans="1:31" ht="20.25" thickBot="1" x14ac:dyDescent="0.35">
      <c r="O44" s="477" t="s">
        <v>78</v>
      </c>
      <c r="P44" s="477"/>
      <c r="T44" s="93" t="s">
        <v>99</v>
      </c>
      <c r="U44" s="88">
        <v>20.34</v>
      </c>
      <c r="W44" s="133">
        <v>42486</v>
      </c>
      <c r="X44" s="10">
        <v>24.97</v>
      </c>
      <c r="Y44" s="10">
        <v>25.58</v>
      </c>
      <c r="Z44" s="10">
        <v>24.93</v>
      </c>
      <c r="AA44" s="10">
        <v>25.49</v>
      </c>
      <c r="AB44" s="95">
        <v>1744900</v>
      </c>
      <c r="AC44" s="10">
        <v>25.49</v>
      </c>
      <c r="AD44" s="2">
        <f t="shared" si="0"/>
        <v>0.64999999999999858</v>
      </c>
      <c r="AE44" s="138">
        <f t="shared" si="1"/>
        <v>2.4106066693451167E-2</v>
      </c>
    </row>
    <row r="45" spans="1:31" ht="15.75" thickTop="1" x14ac:dyDescent="0.25">
      <c r="L45" t="s">
        <v>261</v>
      </c>
      <c r="M45" s="2">
        <f>M64+K64-F64</f>
        <v>155.90000000000146</v>
      </c>
      <c r="O45" s="83">
        <v>1.1000000000000001</v>
      </c>
      <c r="P45" s="83">
        <f>O45*$Q$4</f>
        <v>22.011000000000003</v>
      </c>
      <c r="Q45" s="2"/>
      <c r="T45" s="93" t="s">
        <v>100</v>
      </c>
      <c r="U45" s="88" t="s">
        <v>402</v>
      </c>
      <c r="W45" s="133">
        <v>42485</v>
      </c>
      <c r="X45" s="10">
        <v>25.02</v>
      </c>
      <c r="Y45" s="10">
        <v>25.25</v>
      </c>
      <c r="Z45" s="10">
        <v>24.74</v>
      </c>
      <c r="AA45" s="10">
        <v>24.89</v>
      </c>
      <c r="AB45" s="95">
        <v>1352200</v>
      </c>
      <c r="AC45" s="10">
        <v>24.89</v>
      </c>
      <c r="AD45" s="2">
        <f t="shared" si="0"/>
        <v>0.51000000000000156</v>
      </c>
      <c r="AE45" s="138">
        <f t="shared" si="1"/>
        <v>-8.7614496216645854E-3</v>
      </c>
    </row>
    <row r="46" spans="1:31" x14ac:dyDescent="0.25">
      <c r="A46" s="413" t="s">
        <v>1</v>
      </c>
      <c r="B46" s="413" t="s">
        <v>2</v>
      </c>
      <c r="C46" s="413" t="s">
        <v>4</v>
      </c>
      <c r="D46" s="415" t="s">
        <v>5</v>
      </c>
      <c r="E46" s="415" t="s">
        <v>94</v>
      </c>
      <c r="F46" s="415" t="s">
        <v>60</v>
      </c>
      <c r="G46" s="413" t="s">
        <v>3</v>
      </c>
      <c r="H46" s="413" t="s">
        <v>6</v>
      </c>
      <c r="I46" s="413" t="s">
        <v>7</v>
      </c>
      <c r="J46" s="413" t="s">
        <v>95</v>
      </c>
      <c r="K46" s="413" t="s">
        <v>61</v>
      </c>
      <c r="L46" s="413" t="s">
        <v>37</v>
      </c>
      <c r="M46" s="413" t="s">
        <v>38</v>
      </c>
      <c r="O46" s="83">
        <v>1.0900000000000001</v>
      </c>
      <c r="P46" s="83">
        <f t="shared" ref="P46:P65" si="5">O46*$Q$4</f>
        <v>21.810900000000004</v>
      </c>
      <c r="Q46" s="2"/>
      <c r="T46" s="93" t="s">
        <v>101</v>
      </c>
      <c r="U46" s="88" t="s">
        <v>403</v>
      </c>
      <c r="W46" s="133">
        <v>42482</v>
      </c>
      <c r="X46" s="10">
        <v>24.81</v>
      </c>
      <c r="Y46" s="10">
        <v>25.31</v>
      </c>
      <c r="Z46" s="10">
        <v>24.81</v>
      </c>
      <c r="AA46" s="10">
        <v>25.11</v>
      </c>
      <c r="AB46" s="95">
        <v>1327400</v>
      </c>
      <c r="AC46" s="10">
        <v>25.11</v>
      </c>
      <c r="AD46" s="2">
        <f t="shared" si="0"/>
        <v>0.5</v>
      </c>
      <c r="AE46" s="138">
        <f t="shared" si="1"/>
        <v>1.7423014586709806E-2</v>
      </c>
    </row>
    <row r="47" spans="1:31" x14ac:dyDescent="0.25">
      <c r="A47" s="416" t="s">
        <v>15</v>
      </c>
      <c r="B47" s="406">
        <v>42153</v>
      </c>
      <c r="C47" s="407">
        <v>1</v>
      </c>
      <c r="D47" s="408">
        <v>26.75</v>
      </c>
      <c r="E47" s="408">
        <v>0</v>
      </c>
      <c r="F47" s="408">
        <f>C47*D47</f>
        <v>26.75</v>
      </c>
      <c r="G47" s="406">
        <v>42226</v>
      </c>
      <c r="H47" s="407">
        <v>170</v>
      </c>
      <c r="I47" s="407">
        <v>22.35</v>
      </c>
      <c r="J47" s="408">
        <v>7.0000000000000007E-2</v>
      </c>
      <c r="K47" s="407">
        <f t="shared" ref="K47:K54" si="6">H47*I47-J47</f>
        <v>3799.4300000000003</v>
      </c>
      <c r="L47" s="407" t="s">
        <v>80</v>
      </c>
      <c r="M47" s="407"/>
      <c r="O47" s="83">
        <v>1.08</v>
      </c>
      <c r="P47" s="83">
        <f t="shared" si="5"/>
        <v>21.610800000000005</v>
      </c>
      <c r="Q47" s="2"/>
      <c r="T47" s="93" t="s">
        <v>102</v>
      </c>
      <c r="U47" s="88">
        <v>28.63</v>
      </c>
      <c r="W47" s="133">
        <v>42481</v>
      </c>
      <c r="X47" s="10">
        <v>25.47</v>
      </c>
      <c r="Y47" s="10">
        <v>25.48</v>
      </c>
      <c r="Z47" s="10">
        <v>24.5</v>
      </c>
      <c r="AA47" s="10">
        <v>24.68</v>
      </c>
      <c r="AB47" s="95">
        <v>2149000</v>
      </c>
      <c r="AC47" s="10">
        <v>24.68</v>
      </c>
      <c r="AD47" s="2">
        <f t="shared" si="0"/>
        <v>0.98000000000000043</v>
      </c>
      <c r="AE47" s="138">
        <f t="shared" si="1"/>
        <v>-2.7963765261914131E-2</v>
      </c>
    </row>
    <row r="48" spans="1:31" x14ac:dyDescent="0.25">
      <c r="A48" s="417" t="s">
        <v>71</v>
      </c>
      <c r="B48" s="406">
        <v>42173</v>
      </c>
      <c r="C48" s="407">
        <v>19</v>
      </c>
      <c r="D48" s="408">
        <v>24.84</v>
      </c>
      <c r="E48" s="408">
        <v>0</v>
      </c>
      <c r="F48" s="408">
        <f t="shared" ref="F48:F61" si="7">C48*D48</f>
        <v>471.96</v>
      </c>
      <c r="G48" s="406">
        <v>42263</v>
      </c>
      <c r="H48" s="407">
        <v>120</v>
      </c>
      <c r="I48" s="407">
        <v>19.28</v>
      </c>
      <c r="J48" s="407">
        <v>0.04</v>
      </c>
      <c r="K48" s="407">
        <f t="shared" si="6"/>
        <v>2313.5600000000004</v>
      </c>
      <c r="L48" s="407"/>
      <c r="M48" s="407"/>
      <c r="O48" s="83">
        <v>1.07</v>
      </c>
      <c r="P48" s="83">
        <f t="shared" si="5"/>
        <v>21.410700000000002</v>
      </c>
      <c r="Q48" s="2"/>
      <c r="T48" s="93" t="s">
        <v>103</v>
      </c>
      <c r="U48" s="88">
        <v>1.32623</v>
      </c>
      <c r="W48" s="133">
        <v>42480</v>
      </c>
      <c r="X48" s="10">
        <v>24.99</v>
      </c>
      <c r="Y48" s="10">
        <v>25.65</v>
      </c>
      <c r="Z48" s="10">
        <v>24.81</v>
      </c>
      <c r="AA48" s="10">
        <v>25.39</v>
      </c>
      <c r="AB48" s="95">
        <v>1427800</v>
      </c>
      <c r="AC48" s="10">
        <v>25.39</v>
      </c>
      <c r="AD48" s="2">
        <f t="shared" si="0"/>
        <v>0.83999999999999986</v>
      </c>
      <c r="AE48" s="138">
        <f t="shared" si="1"/>
        <v>1.600640256102448E-2</v>
      </c>
    </row>
    <row r="49" spans="1:31" x14ac:dyDescent="0.25">
      <c r="A49" s="407"/>
      <c r="B49" s="406">
        <v>42184</v>
      </c>
      <c r="C49" s="407">
        <v>10</v>
      </c>
      <c r="D49" s="408">
        <v>24.33</v>
      </c>
      <c r="E49" s="408">
        <v>0</v>
      </c>
      <c r="F49" s="408">
        <f t="shared" si="7"/>
        <v>243.29999999999998</v>
      </c>
      <c r="G49" s="406">
        <v>42284</v>
      </c>
      <c r="H49" s="407">
        <v>40</v>
      </c>
      <c r="I49" s="407">
        <v>20.45</v>
      </c>
      <c r="J49" s="407">
        <v>0.02</v>
      </c>
      <c r="K49" s="407">
        <f t="shared" si="6"/>
        <v>817.98</v>
      </c>
      <c r="L49" s="407"/>
      <c r="M49" s="407"/>
      <c r="O49" s="83">
        <v>1.06</v>
      </c>
      <c r="P49" s="83">
        <f t="shared" si="5"/>
        <v>21.210600000000003</v>
      </c>
      <c r="Q49" s="2"/>
      <c r="T49" s="93" t="s">
        <v>104</v>
      </c>
      <c r="U49" s="88" t="s">
        <v>251</v>
      </c>
      <c r="W49" s="133">
        <v>42479</v>
      </c>
      <c r="X49" s="10">
        <v>24.76</v>
      </c>
      <c r="Y49" s="10">
        <v>25.24</v>
      </c>
      <c r="Z49" s="10">
        <v>24.73</v>
      </c>
      <c r="AA49" s="10">
        <v>24.99</v>
      </c>
      <c r="AB49" s="95">
        <v>2446800</v>
      </c>
      <c r="AC49" s="10">
        <v>24.99</v>
      </c>
      <c r="AD49" s="2">
        <f t="shared" si="0"/>
        <v>0.50999999999999801</v>
      </c>
      <c r="AE49" s="138">
        <f t="shared" si="1"/>
        <v>1.297122010539109E-2</v>
      </c>
    </row>
    <row r="50" spans="1:31" x14ac:dyDescent="0.25">
      <c r="A50" s="407"/>
      <c r="B50" s="406">
        <v>42185</v>
      </c>
      <c r="C50" s="407">
        <v>5</v>
      </c>
      <c r="D50" s="408">
        <v>23.82</v>
      </c>
      <c r="E50" s="408">
        <v>0</v>
      </c>
      <c r="F50" s="408">
        <f t="shared" si="7"/>
        <v>119.1</v>
      </c>
      <c r="G50" s="406">
        <v>42285</v>
      </c>
      <c r="H50" s="407">
        <v>80</v>
      </c>
      <c r="I50" s="408">
        <v>21.14</v>
      </c>
      <c r="J50" s="408">
        <v>0.03</v>
      </c>
      <c r="K50" s="407">
        <f t="shared" si="6"/>
        <v>1691.17</v>
      </c>
      <c r="L50" s="407"/>
      <c r="M50" s="407"/>
      <c r="O50" s="83">
        <v>1.05</v>
      </c>
      <c r="P50" s="83">
        <f t="shared" si="5"/>
        <v>21.010500000000004</v>
      </c>
      <c r="Q50" s="2"/>
      <c r="T50" s="93"/>
      <c r="U50" s="88"/>
      <c r="W50" s="133">
        <v>42478</v>
      </c>
      <c r="X50" s="10">
        <v>24.29</v>
      </c>
      <c r="Y50" s="10">
        <v>24.67</v>
      </c>
      <c r="Z50" s="10">
        <v>24.19</v>
      </c>
      <c r="AA50" s="10">
        <v>24.67</v>
      </c>
      <c r="AB50" s="95">
        <v>1573200</v>
      </c>
      <c r="AC50" s="10">
        <v>24.67</v>
      </c>
      <c r="AD50" s="2">
        <f t="shared" si="0"/>
        <v>0.48000000000000043</v>
      </c>
      <c r="AE50" s="138">
        <f t="shared" si="1"/>
        <v>6.9387755102041648E-3</v>
      </c>
    </row>
    <row r="51" spans="1:31" x14ac:dyDescent="0.25">
      <c r="A51" s="407"/>
      <c r="B51" s="406">
        <v>42185</v>
      </c>
      <c r="C51" s="407">
        <v>15</v>
      </c>
      <c r="D51" s="408">
        <v>23.71</v>
      </c>
      <c r="E51" s="408">
        <v>0</v>
      </c>
      <c r="F51" s="408">
        <f t="shared" si="7"/>
        <v>355.65000000000003</v>
      </c>
      <c r="G51" s="406">
        <v>42010</v>
      </c>
      <c r="H51" s="407">
        <v>60</v>
      </c>
      <c r="I51" s="407">
        <v>17.760000000000002</v>
      </c>
      <c r="J51" s="407">
        <v>0.02</v>
      </c>
      <c r="K51" s="407">
        <f t="shared" si="6"/>
        <v>1065.5800000000002</v>
      </c>
      <c r="L51" s="407"/>
      <c r="M51" s="407"/>
      <c r="O51" s="83">
        <v>1.04</v>
      </c>
      <c r="P51" s="83">
        <f t="shared" si="5"/>
        <v>20.810400000000001</v>
      </c>
      <c r="Q51" s="2"/>
      <c r="T51" s="93" t="s">
        <v>105</v>
      </c>
      <c r="U51" s="88" t="s">
        <v>404</v>
      </c>
      <c r="W51" s="133">
        <v>42475</v>
      </c>
      <c r="X51" s="10">
        <v>24.34</v>
      </c>
      <c r="Y51" s="10">
        <v>24.68</v>
      </c>
      <c r="Z51" s="10">
        <v>24.13</v>
      </c>
      <c r="AA51" s="10">
        <v>24.5</v>
      </c>
      <c r="AB51" s="95">
        <v>1793300</v>
      </c>
      <c r="AC51" s="10">
        <v>24.5</v>
      </c>
      <c r="AD51" s="2">
        <f t="shared" si="0"/>
        <v>0.55000000000000071</v>
      </c>
      <c r="AE51" s="138">
        <f t="shared" si="1"/>
        <v>6.5735414954806171E-3</v>
      </c>
    </row>
    <row r="52" spans="1:31" x14ac:dyDescent="0.25">
      <c r="A52" s="407"/>
      <c r="B52" s="406">
        <v>42185</v>
      </c>
      <c r="C52" s="407">
        <v>30</v>
      </c>
      <c r="D52" s="408">
        <v>23.65</v>
      </c>
      <c r="E52" s="408">
        <v>0</v>
      </c>
      <c r="F52" s="408">
        <f t="shared" si="7"/>
        <v>709.5</v>
      </c>
      <c r="G52" s="406">
        <v>42398</v>
      </c>
      <c r="H52" s="407">
        <v>60</v>
      </c>
      <c r="I52" s="407">
        <v>17.559999999999999</v>
      </c>
      <c r="J52" s="407">
        <v>0.02</v>
      </c>
      <c r="K52" s="407">
        <f t="shared" si="6"/>
        <v>1053.58</v>
      </c>
      <c r="L52" s="407"/>
      <c r="M52" s="407"/>
      <c r="O52" s="83">
        <v>1.03</v>
      </c>
      <c r="P52" s="83">
        <f t="shared" si="5"/>
        <v>20.610300000000002</v>
      </c>
      <c r="Q52" s="2"/>
      <c r="T52" s="93" t="s">
        <v>106</v>
      </c>
      <c r="U52" s="88" t="s">
        <v>291</v>
      </c>
      <c r="W52" s="133">
        <v>42474</v>
      </c>
      <c r="X52" s="10">
        <v>25.5</v>
      </c>
      <c r="Y52" s="10">
        <v>25.67</v>
      </c>
      <c r="Z52" s="10">
        <v>24.19</v>
      </c>
      <c r="AA52" s="10">
        <v>24.34</v>
      </c>
      <c r="AB52" s="95">
        <v>3758300</v>
      </c>
      <c r="AC52" s="10">
        <v>24.34</v>
      </c>
      <c r="AD52" s="2">
        <f t="shared" si="0"/>
        <v>1.4800000000000004</v>
      </c>
      <c r="AE52" s="138">
        <f t="shared" si="1"/>
        <v>-2.1310816244471287E-2</v>
      </c>
    </row>
    <row r="53" spans="1:31" x14ac:dyDescent="0.25">
      <c r="A53" s="407"/>
      <c r="B53" s="406">
        <v>42185</v>
      </c>
      <c r="C53" s="407">
        <v>40</v>
      </c>
      <c r="D53" s="408">
        <v>23.2</v>
      </c>
      <c r="E53" s="408">
        <v>0</v>
      </c>
      <c r="F53" s="408">
        <f t="shared" si="7"/>
        <v>928</v>
      </c>
      <c r="G53" s="406">
        <v>42416</v>
      </c>
      <c r="H53" s="407">
        <v>60</v>
      </c>
      <c r="I53" s="407">
        <v>16.82</v>
      </c>
      <c r="J53" s="407">
        <v>0.02</v>
      </c>
      <c r="K53" s="407">
        <f t="shared" si="6"/>
        <v>1009.1800000000001</v>
      </c>
      <c r="L53" s="407"/>
      <c r="M53" s="407"/>
      <c r="O53" s="83">
        <v>1.02</v>
      </c>
      <c r="P53" s="83">
        <f t="shared" si="5"/>
        <v>20.410200000000003</v>
      </c>
      <c r="Q53" s="2"/>
      <c r="T53" s="93" t="s">
        <v>107</v>
      </c>
      <c r="U53" s="90">
        <v>2884579</v>
      </c>
      <c r="W53" s="133">
        <v>42473</v>
      </c>
      <c r="X53" s="10">
        <v>24</v>
      </c>
      <c r="Y53" s="10">
        <v>24.95</v>
      </c>
      <c r="Z53" s="10">
        <v>23.97</v>
      </c>
      <c r="AA53" s="10">
        <v>24.87</v>
      </c>
      <c r="AB53" s="95">
        <v>2224100</v>
      </c>
      <c r="AC53" s="10">
        <v>24.87</v>
      </c>
      <c r="AD53" s="2">
        <f t="shared" si="0"/>
        <v>0.98000000000000043</v>
      </c>
      <c r="AE53" s="138">
        <f t="shared" si="1"/>
        <v>5.1585623678646941E-2</v>
      </c>
    </row>
    <row r="54" spans="1:31" x14ac:dyDescent="0.25">
      <c r="A54" s="407"/>
      <c r="B54" s="406">
        <v>42185</v>
      </c>
      <c r="C54" s="407">
        <v>50</v>
      </c>
      <c r="D54" s="408">
        <v>22.94</v>
      </c>
      <c r="E54" s="408">
        <v>0</v>
      </c>
      <c r="F54" s="408">
        <f t="shared" si="7"/>
        <v>1147</v>
      </c>
      <c r="G54" s="406">
        <v>42423</v>
      </c>
      <c r="H54" s="407">
        <v>60</v>
      </c>
      <c r="I54" s="407">
        <v>17.84</v>
      </c>
      <c r="J54" s="407">
        <v>0.02</v>
      </c>
      <c r="K54" s="407">
        <f t="shared" si="6"/>
        <v>1070.3800000000001</v>
      </c>
      <c r="L54" s="407"/>
      <c r="M54" s="407"/>
      <c r="O54" s="83">
        <v>1.01</v>
      </c>
      <c r="P54" s="83">
        <f t="shared" si="5"/>
        <v>20.210100000000001</v>
      </c>
      <c r="Q54" s="2"/>
      <c r="T54" s="93" t="s">
        <v>110</v>
      </c>
      <c r="U54" s="90">
        <v>2419510</v>
      </c>
      <c r="W54" s="133">
        <v>42472</v>
      </c>
      <c r="X54" s="10">
        <v>23.55</v>
      </c>
      <c r="Y54" s="10">
        <v>23.94</v>
      </c>
      <c r="Z54" s="10">
        <v>23.15</v>
      </c>
      <c r="AA54" s="10">
        <v>23.65</v>
      </c>
      <c r="AB54" s="95">
        <v>2351100</v>
      </c>
      <c r="AC54" s="10">
        <v>23.65</v>
      </c>
      <c r="AD54" s="2">
        <f t="shared" si="0"/>
        <v>0.7900000000000027</v>
      </c>
      <c r="AE54" s="138">
        <f t="shared" si="1"/>
        <v>4.2462845010615702E-3</v>
      </c>
    </row>
    <row r="55" spans="1:31" x14ac:dyDescent="0.25">
      <c r="A55" s="407"/>
      <c r="B55" s="406">
        <v>42209</v>
      </c>
      <c r="C55" s="407">
        <v>50</v>
      </c>
      <c r="D55" s="408">
        <v>19.75</v>
      </c>
      <c r="E55" s="408">
        <v>0</v>
      </c>
      <c r="F55" s="408">
        <f t="shared" si="7"/>
        <v>987.5</v>
      </c>
      <c r="G55" s="407"/>
      <c r="H55" s="407"/>
      <c r="I55" s="407"/>
      <c r="J55" s="407"/>
      <c r="K55" s="407"/>
      <c r="L55" s="407"/>
      <c r="M55" s="407"/>
      <c r="O55" s="83">
        <v>1</v>
      </c>
      <c r="P55" s="83">
        <f t="shared" si="5"/>
        <v>20.010000000000002</v>
      </c>
      <c r="Q55" s="2"/>
      <c r="T55" s="93" t="s">
        <v>108</v>
      </c>
      <c r="U55" s="88" t="s">
        <v>405</v>
      </c>
      <c r="W55" s="133">
        <v>42471</v>
      </c>
      <c r="X55" s="10">
        <v>23.87</v>
      </c>
      <c r="Y55" s="10">
        <v>24.37</v>
      </c>
      <c r="Z55" s="10">
        <v>23.54</v>
      </c>
      <c r="AA55" s="10">
        <v>23.55</v>
      </c>
      <c r="AB55" s="95">
        <v>2615600</v>
      </c>
      <c r="AC55" s="10">
        <v>23.55</v>
      </c>
      <c r="AD55" s="2">
        <f t="shared" si="0"/>
        <v>0.83000000000000185</v>
      </c>
      <c r="AE55" s="138">
        <f t="shared" si="1"/>
        <v>-7.5853350189633018E-3</v>
      </c>
    </row>
    <row r="56" spans="1:31" x14ac:dyDescent="0.25">
      <c r="A56" s="407"/>
      <c r="B56" s="406">
        <v>42212</v>
      </c>
      <c r="C56" s="407">
        <v>30</v>
      </c>
      <c r="D56" s="408">
        <v>19.2</v>
      </c>
      <c r="E56" s="408">
        <v>0</v>
      </c>
      <c r="F56" s="408">
        <f t="shared" si="7"/>
        <v>576</v>
      </c>
      <c r="G56" s="407"/>
      <c r="H56" s="407"/>
      <c r="I56" s="407"/>
      <c r="J56" s="407"/>
      <c r="K56" s="407"/>
      <c r="L56" s="407"/>
      <c r="M56" s="407"/>
      <c r="O56" s="83">
        <v>0.99</v>
      </c>
      <c r="P56" s="83">
        <f t="shared" si="5"/>
        <v>19.809900000000003</v>
      </c>
      <c r="Q56" s="2"/>
      <c r="T56" s="93" t="s">
        <v>111</v>
      </c>
      <c r="U56" s="88">
        <v>30.83</v>
      </c>
      <c r="W56" s="133">
        <v>42468</v>
      </c>
      <c r="X56" s="10">
        <v>24.52</v>
      </c>
      <c r="Y56" s="10">
        <v>24.6</v>
      </c>
      <c r="Z56" s="10">
        <v>23.55</v>
      </c>
      <c r="AA56" s="10">
        <v>23.73</v>
      </c>
      <c r="AB56" s="95">
        <v>1879400</v>
      </c>
      <c r="AC56" s="10">
        <v>23.73</v>
      </c>
      <c r="AD56" s="2">
        <f t="shared" si="0"/>
        <v>1.0500000000000007</v>
      </c>
      <c r="AE56" s="138">
        <f t="shared" si="1"/>
        <v>-2.8653295128939771E-2</v>
      </c>
    </row>
    <row r="57" spans="1:31" x14ac:dyDescent="0.25">
      <c r="A57" s="407"/>
      <c r="B57" s="406">
        <v>42240</v>
      </c>
      <c r="C57" s="407">
        <v>40</v>
      </c>
      <c r="D57" s="408">
        <v>19.93</v>
      </c>
      <c r="E57" s="408">
        <v>0</v>
      </c>
      <c r="F57" s="408">
        <f t="shared" si="7"/>
        <v>797.2</v>
      </c>
      <c r="G57" s="407"/>
      <c r="H57" s="407"/>
      <c r="I57" s="407"/>
      <c r="J57" s="407"/>
      <c r="K57" s="407"/>
      <c r="L57" s="407"/>
      <c r="M57" s="407"/>
      <c r="O57" s="83">
        <v>0.98</v>
      </c>
      <c r="P57" s="83">
        <f t="shared" si="5"/>
        <v>19.6098</v>
      </c>
      <c r="Q57" s="2"/>
      <c r="T57" s="93" t="s">
        <v>112</v>
      </c>
      <c r="U57" s="88">
        <v>0.65</v>
      </c>
      <c r="W57" s="133">
        <v>42467</v>
      </c>
      <c r="X57" s="10">
        <v>24.78</v>
      </c>
      <c r="Y57" s="10">
        <v>24.91</v>
      </c>
      <c r="Z57" s="10">
        <v>24.16</v>
      </c>
      <c r="AA57" s="10">
        <v>24.43</v>
      </c>
      <c r="AB57" s="95">
        <v>2677500</v>
      </c>
      <c r="AC57" s="10">
        <v>24.43</v>
      </c>
      <c r="AD57" s="2">
        <f t="shared" si="0"/>
        <v>0.75</v>
      </c>
      <c r="AE57" s="138">
        <f t="shared" si="1"/>
        <v>-2.1625951141369559E-2</v>
      </c>
    </row>
    <row r="58" spans="1:31" x14ac:dyDescent="0.25">
      <c r="A58" s="407"/>
      <c r="B58" s="406">
        <v>42261</v>
      </c>
      <c r="C58" s="407">
        <v>120</v>
      </c>
      <c r="D58" s="408">
        <v>18.7</v>
      </c>
      <c r="E58" s="408">
        <v>0</v>
      </c>
      <c r="F58" s="408">
        <f t="shared" si="7"/>
        <v>2244</v>
      </c>
      <c r="G58" s="407"/>
      <c r="H58" s="407"/>
      <c r="I58" s="407"/>
      <c r="J58" s="407"/>
      <c r="K58" s="407"/>
      <c r="L58" s="407"/>
      <c r="M58" s="407"/>
      <c r="O58" s="83">
        <v>0.97</v>
      </c>
      <c r="P58" s="83">
        <f t="shared" si="5"/>
        <v>19.409700000000001</v>
      </c>
      <c r="T58" s="93" t="s">
        <v>109</v>
      </c>
      <c r="U58" s="88" t="s">
        <v>124</v>
      </c>
      <c r="W58" s="133">
        <v>42466</v>
      </c>
      <c r="X58" s="10">
        <v>24.77</v>
      </c>
      <c r="Y58" s="10">
        <v>25.07</v>
      </c>
      <c r="Z58" s="10">
        <v>24.58</v>
      </c>
      <c r="AA58" s="10">
        <v>24.97</v>
      </c>
      <c r="AB58" s="95">
        <v>1384300</v>
      </c>
      <c r="AC58" s="10">
        <v>24.97</v>
      </c>
      <c r="AD58" s="2">
        <f t="shared" si="0"/>
        <v>0.49000000000000199</v>
      </c>
      <c r="AE58" s="138">
        <f t="shared" si="1"/>
        <v>1.2570965125709543E-2</v>
      </c>
    </row>
    <row r="59" spans="1:31" x14ac:dyDescent="0.25">
      <c r="A59" s="407"/>
      <c r="B59" s="406">
        <v>42349</v>
      </c>
      <c r="C59" s="407">
        <v>60</v>
      </c>
      <c r="D59" s="408">
        <v>18.04</v>
      </c>
      <c r="E59" s="408">
        <v>0</v>
      </c>
      <c r="F59" s="408">
        <f t="shared" si="7"/>
        <v>1082.3999999999999</v>
      </c>
      <c r="G59" s="407"/>
      <c r="H59" s="407"/>
      <c r="I59" s="407"/>
      <c r="J59" s="407"/>
      <c r="K59" s="407"/>
      <c r="L59" s="407"/>
      <c r="M59" s="407"/>
      <c r="O59" s="83">
        <v>0.96</v>
      </c>
      <c r="P59" s="83">
        <f t="shared" si="5"/>
        <v>19.209600000000002</v>
      </c>
      <c r="W59" s="133">
        <v>42465</v>
      </c>
      <c r="X59" s="10">
        <v>24.86</v>
      </c>
      <c r="Y59" s="10">
        <v>25.06</v>
      </c>
      <c r="Z59" s="10">
        <v>24.61</v>
      </c>
      <c r="AA59" s="10">
        <v>24.66</v>
      </c>
      <c r="AB59" s="95">
        <v>3789200</v>
      </c>
      <c r="AC59" s="10">
        <v>24.66</v>
      </c>
      <c r="AD59" s="2">
        <f t="shared" si="0"/>
        <v>0.44999999999999929</v>
      </c>
      <c r="AE59" s="138">
        <f t="shared" si="1"/>
        <v>-1.0433386837881309E-2</v>
      </c>
    </row>
    <row r="60" spans="1:31" x14ac:dyDescent="0.25">
      <c r="A60" s="407"/>
      <c r="B60" s="406">
        <v>42362</v>
      </c>
      <c r="C60" s="407">
        <v>120</v>
      </c>
      <c r="D60" s="408">
        <v>17.079999999999998</v>
      </c>
      <c r="E60" s="408">
        <v>0</v>
      </c>
      <c r="F60" s="408">
        <f t="shared" si="7"/>
        <v>2049.6</v>
      </c>
      <c r="G60" s="407"/>
      <c r="H60" s="407"/>
      <c r="I60" s="407"/>
      <c r="J60" s="407"/>
      <c r="K60" s="407"/>
      <c r="L60" s="407"/>
      <c r="M60" s="407"/>
      <c r="O60" s="83">
        <v>0.95</v>
      </c>
      <c r="P60" s="83">
        <f t="shared" si="5"/>
        <v>19.009499999999999</v>
      </c>
      <c r="W60" s="133">
        <v>42464</v>
      </c>
      <c r="X60" s="10">
        <v>25.75</v>
      </c>
      <c r="Y60" s="10">
        <v>25.75</v>
      </c>
      <c r="Z60" s="10">
        <v>24.77</v>
      </c>
      <c r="AA60" s="10">
        <v>24.92</v>
      </c>
      <c r="AB60" s="95">
        <v>3786900</v>
      </c>
      <c r="AC60" s="10">
        <v>24.92</v>
      </c>
      <c r="AD60" s="2">
        <f t="shared" si="0"/>
        <v>0.98000000000000043</v>
      </c>
      <c r="AE60" s="138">
        <f t="shared" si="1"/>
        <v>-3.3359193173002288E-2</v>
      </c>
    </row>
    <row r="61" spans="1:31" x14ac:dyDescent="0.25">
      <c r="A61" s="407"/>
      <c r="B61" s="406">
        <v>42409</v>
      </c>
      <c r="C61" s="407">
        <v>60</v>
      </c>
      <c r="D61" s="408">
        <v>15.45</v>
      </c>
      <c r="E61" s="408">
        <v>0</v>
      </c>
      <c r="F61" s="408">
        <f t="shared" si="7"/>
        <v>927</v>
      </c>
      <c r="G61" s="407"/>
      <c r="H61" s="407"/>
      <c r="I61" s="407"/>
      <c r="J61" s="407"/>
      <c r="K61" s="407"/>
      <c r="L61" s="407"/>
      <c r="M61" s="407"/>
      <c r="O61" s="83">
        <v>0.94</v>
      </c>
      <c r="P61" s="83">
        <f t="shared" si="5"/>
        <v>18.8094</v>
      </c>
      <c r="W61" s="133">
        <v>42461</v>
      </c>
      <c r="X61" s="10">
        <v>25.29</v>
      </c>
      <c r="Y61" s="10">
        <v>25.87</v>
      </c>
      <c r="Z61" s="10">
        <v>25.1</v>
      </c>
      <c r="AA61" s="10">
        <v>25.78</v>
      </c>
      <c r="AB61" s="95">
        <v>2721800</v>
      </c>
      <c r="AC61" s="10">
        <v>25.78</v>
      </c>
      <c r="AD61" s="2">
        <f t="shared" si="0"/>
        <v>0.76999999999999957</v>
      </c>
      <c r="AE61" s="138">
        <f t="shared" si="1"/>
        <v>1.0188087774294807E-2</v>
      </c>
    </row>
    <row r="62" spans="1:31" x14ac:dyDescent="0.25">
      <c r="A62" s="407"/>
      <c r="B62" s="407"/>
      <c r="C62" s="407"/>
      <c r="D62" s="408"/>
      <c r="E62" s="408"/>
      <c r="F62" s="408"/>
      <c r="G62" s="407"/>
      <c r="H62" s="407"/>
      <c r="I62" s="407"/>
      <c r="J62" s="407"/>
      <c r="K62" s="407"/>
      <c r="L62" s="407"/>
      <c r="M62" s="407"/>
      <c r="O62" s="83">
        <v>0.93</v>
      </c>
      <c r="P62" s="83">
        <f t="shared" si="5"/>
        <v>18.609300000000001</v>
      </c>
      <c r="W62" s="133">
        <v>42460</v>
      </c>
      <c r="X62" s="10">
        <v>25.24</v>
      </c>
      <c r="Y62" s="10">
        <v>25.83</v>
      </c>
      <c r="Z62" s="10">
        <v>25.23</v>
      </c>
      <c r="AA62" s="10">
        <v>25.52</v>
      </c>
      <c r="AB62" s="95">
        <v>2471500</v>
      </c>
      <c r="AC62" s="10">
        <v>25.52</v>
      </c>
      <c r="AD62" s="2">
        <f t="shared" si="0"/>
        <v>0.59999999999999787</v>
      </c>
      <c r="AE62" s="138">
        <f t="shared" si="1"/>
        <v>9.4936708860757779E-3</v>
      </c>
    </row>
    <row r="63" spans="1:31" x14ac:dyDescent="0.25">
      <c r="A63" s="407"/>
      <c r="B63" s="407"/>
      <c r="C63" s="407"/>
      <c r="D63" s="408"/>
      <c r="E63" s="408"/>
      <c r="F63" s="408"/>
      <c r="G63" s="407"/>
      <c r="H63" s="407"/>
      <c r="I63" s="407"/>
      <c r="J63" s="407"/>
      <c r="K63" s="407"/>
      <c r="L63" s="407"/>
      <c r="M63" s="407"/>
      <c r="O63" s="83">
        <v>0.92</v>
      </c>
      <c r="P63" s="83">
        <f t="shared" si="5"/>
        <v>18.409200000000002</v>
      </c>
      <c r="W63" s="133">
        <v>42459</v>
      </c>
      <c r="X63" s="10">
        <v>25.63</v>
      </c>
      <c r="Y63" s="10">
        <v>25.8</v>
      </c>
      <c r="Z63" s="10">
        <v>24.99</v>
      </c>
      <c r="AA63" s="10">
        <v>25.28</v>
      </c>
      <c r="AB63" s="95">
        <v>3140300</v>
      </c>
      <c r="AC63" s="10">
        <v>25.28</v>
      </c>
      <c r="AD63" s="2">
        <f t="shared" si="0"/>
        <v>0.81000000000000227</v>
      </c>
      <c r="AE63" s="138">
        <f t="shared" si="1"/>
        <v>-9.7924010967489483E-3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18.209100000000003</v>
      </c>
      <c r="W64" s="133">
        <v>42458</v>
      </c>
      <c r="X64" s="10">
        <v>24.49</v>
      </c>
      <c r="Y64" s="10">
        <v>25.56</v>
      </c>
      <c r="Z64" s="10">
        <v>24.36</v>
      </c>
      <c r="AA64" s="10">
        <v>25.53</v>
      </c>
      <c r="AB64" s="95">
        <v>4120900</v>
      </c>
      <c r="AC64" s="10">
        <v>25.53</v>
      </c>
      <c r="AD64" s="2">
        <f t="shared" si="0"/>
        <v>1.1999999999999993</v>
      </c>
      <c r="AE64" s="138">
        <f t="shared" si="1"/>
        <v>4.1190864600326282E-2</v>
      </c>
    </row>
    <row r="65" spans="1:31" x14ac:dyDescent="0.25">
      <c r="A65" s="407"/>
      <c r="B65" s="407"/>
      <c r="C65" s="407"/>
      <c r="D65" s="408"/>
      <c r="E65" s="408"/>
      <c r="F65" s="408"/>
      <c r="G65" s="407"/>
      <c r="H65" s="407"/>
      <c r="I65" s="407"/>
      <c r="J65" s="407"/>
      <c r="K65" s="407"/>
      <c r="L65" s="407"/>
      <c r="M65" s="407"/>
      <c r="O65" s="83">
        <v>0.9</v>
      </c>
      <c r="P65" s="83">
        <f t="shared" si="5"/>
        <v>18.009</v>
      </c>
      <c r="W65" s="133">
        <v>42457</v>
      </c>
      <c r="X65" s="10">
        <v>24.03</v>
      </c>
      <c r="Y65" s="10">
        <v>24.75</v>
      </c>
      <c r="Z65" s="10">
        <v>23.85</v>
      </c>
      <c r="AA65" s="10">
        <v>24.52</v>
      </c>
      <c r="AB65" s="95">
        <v>3010200</v>
      </c>
      <c r="AC65" s="10">
        <v>24.52</v>
      </c>
      <c r="AD65" s="2">
        <f t="shared" si="0"/>
        <v>0.89999999999999858</v>
      </c>
      <c r="AE65" s="138">
        <f t="shared" si="1"/>
        <v>1.869547154133766E-2</v>
      </c>
    </row>
    <row r="66" spans="1:31" x14ac:dyDescent="0.25">
      <c r="O66" s="34"/>
      <c r="W66" s="133">
        <v>42453</v>
      </c>
      <c r="X66" s="10">
        <v>24.25</v>
      </c>
      <c r="Y66" s="10">
        <v>24.26</v>
      </c>
      <c r="Z66" s="10">
        <v>23.62</v>
      </c>
      <c r="AA66" s="10">
        <v>24.07</v>
      </c>
      <c r="AB66" s="95">
        <v>1899800</v>
      </c>
      <c r="AC66" s="10">
        <v>24.07</v>
      </c>
      <c r="AD66" s="2">
        <f t="shared" si="0"/>
        <v>0.64000000000000057</v>
      </c>
      <c r="AE66" s="138">
        <f t="shared" si="1"/>
        <v>-1.1904761904761862E-2</v>
      </c>
    </row>
    <row r="67" spans="1:31" x14ac:dyDescent="0.25">
      <c r="W67" s="133">
        <v>42452</v>
      </c>
      <c r="X67" s="10">
        <v>24.52</v>
      </c>
      <c r="Y67" s="10">
        <v>24.67</v>
      </c>
      <c r="Z67" s="10">
        <v>24.28</v>
      </c>
      <c r="AA67" s="10">
        <v>24.36</v>
      </c>
      <c r="AB67" s="95">
        <v>1329600</v>
      </c>
      <c r="AC67" s="10">
        <v>24.36</v>
      </c>
      <c r="AD67" s="2">
        <f>Y67-Z67</f>
        <v>0.39000000000000057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42545</v>
      </c>
      <c r="X2" s="10">
        <v>47.1</v>
      </c>
      <c r="Y2" s="10">
        <v>48.16</v>
      </c>
      <c r="Z2" s="10">
        <v>46.27</v>
      </c>
      <c r="AA2" s="10">
        <v>46.51</v>
      </c>
      <c r="AB2" s="95">
        <v>8275600</v>
      </c>
      <c r="AC2" s="10">
        <v>46.51</v>
      </c>
      <c r="AD2" s="2">
        <f>Y2-Z2</f>
        <v>1.8899999999999935</v>
      </c>
      <c r="AE2" s="138">
        <f>AC2/AC3-1</f>
        <v>-5.9644156894460232E-2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46.51</v>
      </c>
      <c r="T3" s="1">
        <v>42312</v>
      </c>
      <c r="U3" t="s">
        <v>152</v>
      </c>
      <c r="W3" s="133">
        <v>42544</v>
      </c>
      <c r="X3" s="10">
        <v>49.02</v>
      </c>
      <c r="Y3" s="10">
        <v>49.49</v>
      </c>
      <c r="Z3" s="10">
        <v>48.99</v>
      </c>
      <c r="AA3" s="10">
        <v>49.46</v>
      </c>
      <c r="AB3" s="95">
        <v>3091700</v>
      </c>
      <c r="AC3" s="10">
        <v>49.46</v>
      </c>
      <c r="AD3" s="2">
        <f t="shared" ref="AD3:AD66" si="0">Y3-Z3</f>
        <v>0.5</v>
      </c>
      <c r="AE3" s="138">
        <f t="shared" ref="AE3:AE66" si="1">AC3/AC4-1</f>
        <v>1.8114450391107484E-2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46.51</v>
      </c>
      <c r="W4" s="133">
        <v>42543</v>
      </c>
      <c r="X4" s="10">
        <v>48.51</v>
      </c>
      <c r="Y4" s="10">
        <v>49.06</v>
      </c>
      <c r="Z4" s="10">
        <v>48.43</v>
      </c>
      <c r="AA4" s="10">
        <v>48.58</v>
      </c>
      <c r="AB4" s="95">
        <v>3230600</v>
      </c>
      <c r="AC4" s="10">
        <v>48.58</v>
      </c>
      <c r="AD4" s="2">
        <f t="shared" si="0"/>
        <v>0.63000000000000256</v>
      </c>
      <c r="AE4" s="138">
        <f t="shared" si="1"/>
        <v>1.4430014430013571E-3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42542</v>
      </c>
      <c r="X5" s="10">
        <v>48.88</v>
      </c>
      <c r="Y5" s="10">
        <v>48.96</v>
      </c>
      <c r="Z5" s="10">
        <v>48.23</v>
      </c>
      <c r="AA5" s="10">
        <v>48.51</v>
      </c>
      <c r="AB5" s="95">
        <v>3423100</v>
      </c>
      <c r="AC5" s="10">
        <v>48.51</v>
      </c>
      <c r="AD5" s="2">
        <f t="shared" si="0"/>
        <v>0.73000000000000398</v>
      </c>
      <c r="AE5" s="138">
        <f t="shared" si="1"/>
        <v>-2.0571898786257981E-3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42541</v>
      </c>
      <c r="X6" s="10">
        <v>48.85</v>
      </c>
      <c r="Y6" s="10">
        <v>49.21</v>
      </c>
      <c r="Z6" s="10">
        <v>48.51</v>
      </c>
      <c r="AA6" s="10">
        <v>48.61</v>
      </c>
      <c r="AB6" s="95">
        <v>3318900</v>
      </c>
      <c r="AC6" s="10">
        <v>48.61</v>
      </c>
      <c r="AD6" s="2">
        <f t="shared" si="0"/>
        <v>0.70000000000000284</v>
      </c>
      <c r="AE6" s="138">
        <f t="shared" si="1"/>
        <v>4.9617531527808012E-3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7"/>
      <c r="W7" s="133">
        <v>42538</v>
      </c>
      <c r="X7" s="10">
        <v>48.7</v>
      </c>
      <c r="Y7" s="10">
        <v>48.92</v>
      </c>
      <c r="Z7" s="10">
        <v>48.27</v>
      </c>
      <c r="AA7" s="10">
        <v>48.37</v>
      </c>
      <c r="AB7" s="95">
        <v>8023600</v>
      </c>
      <c r="AC7" s="10">
        <v>48.37</v>
      </c>
      <c r="AD7" s="2">
        <f t="shared" si="0"/>
        <v>0.64999999999999858</v>
      </c>
      <c r="AE7" s="138">
        <f t="shared" si="1"/>
        <v>-7.1839080459770166E-3</v>
      </c>
    </row>
    <row r="8" spans="1:41" x14ac:dyDescent="0.25">
      <c r="O8" s="11" t="s">
        <v>198</v>
      </c>
      <c r="P8" s="34"/>
      <c r="Q8" s="2">
        <f>K18+M18-F18+Q2*Q4</f>
        <v>0</v>
      </c>
      <c r="W8" s="133">
        <v>42537</v>
      </c>
      <c r="X8" s="10">
        <v>48.26</v>
      </c>
      <c r="Y8" s="10">
        <v>48.78</v>
      </c>
      <c r="Z8" s="10">
        <v>47.89</v>
      </c>
      <c r="AA8" s="10">
        <v>48.72</v>
      </c>
      <c r="AB8" s="95">
        <v>3182300</v>
      </c>
      <c r="AC8" s="10">
        <v>48.72</v>
      </c>
      <c r="AD8" s="2">
        <f t="shared" si="0"/>
        <v>0.89000000000000057</v>
      </c>
      <c r="AE8" s="138">
        <f t="shared" si="1"/>
        <v>5.3652496904663671E-3</v>
      </c>
    </row>
    <row r="9" spans="1:41" x14ac:dyDescent="0.25">
      <c r="O9" s="11" t="s">
        <v>262</v>
      </c>
      <c r="Q9" s="138">
        <f>IF(Q2=0, 0, Q8/Q6)</f>
        <v>0</v>
      </c>
      <c r="W9" s="133">
        <v>42536</v>
      </c>
      <c r="X9" s="10">
        <v>48.31</v>
      </c>
      <c r="Y9" s="10">
        <v>49.08</v>
      </c>
      <c r="Z9" s="10">
        <v>47.95</v>
      </c>
      <c r="AA9" s="10">
        <v>48.46</v>
      </c>
      <c r="AB9" s="95">
        <v>3602300</v>
      </c>
      <c r="AC9" s="10">
        <v>48.46</v>
      </c>
      <c r="AD9" s="2">
        <f t="shared" si="0"/>
        <v>1.1299999999999955</v>
      </c>
      <c r="AE9" s="138">
        <f t="shared" si="1"/>
        <v>8.3229296712441503E-3</v>
      </c>
    </row>
    <row r="10" spans="1:41" x14ac:dyDescent="0.25">
      <c r="O10" s="11" t="s">
        <v>261</v>
      </c>
      <c r="P10" s="34"/>
      <c r="Q10" s="2">
        <f>M36</f>
        <v>75.019999999999982</v>
      </c>
      <c r="W10" s="133">
        <v>42535</v>
      </c>
      <c r="X10" s="10">
        <v>47.61</v>
      </c>
      <c r="Y10" s="10">
        <v>48.12</v>
      </c>
      <c r="Z10" s="10">
        <v>47.36</v>
      </c>
      <c r="AA10" s="10">
        <v>48.06</v>
      </c>
      <c r="AB10" s="95">
        <v>3589300</v>
      </c>
      <c r="AC10" s="10">
        <v>48.06</v>
      </c>
      <c r="AD10" s="2">
        <f t="shared" si="0"/>
        <v>0.75999999999999801</v>
      </c>
      <c r="AE10" s="138">
        <f t="shared" si="1"/>
        <v>6.9138906348209517E-3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1.5599999999999999E-2</v>
      </c>
      <c r="W11" s="133">
        <v>42534</v>
      </c>
      <c r="X11" s="10">
        <v>47.72</v>
      </c>
      <c r="Y11" s="10">
        <v>48.03</v>
      </c>
      <c r="Z11" s="10">
        <v>47.47</v>
      </c>
      <c r="AA11" s="10">
        <v>47.73</v>
      </c>
      <c r="AB11" s="95">
        <v>3772000</v>
      </c>
      <c r="AC11" s="10">
        <v>47.73</v>
      </c>
      <c r="AD11" s="2">
        <f t="shared" si="0"/>
        <v>0.56000000000000227</v>
      </c>
      <c r="AE11" s="138">
        <f t="shared" si="1"/>
        <v>-4.5881126173098474E-3</v>
      </c>
    </row>
    <row r="12" spans="1:41" x14ac:dyDescent="0.25">
      <c r="W12" s="133">
        <v>42531</v>
      </c>
      <c r="X12" s="10">
        <v>48.59</v>
      </c>
      <c r="Y12" s="10">
        <v>48.67</v>
      </c>
      <c r="Z12" s="10">
        <v>47.94</v>
      </c>
      <c r="AA12" s="10">
        <v>47.95</v>
      </c>
      <c r="AB12" s="95">
        <v>4735000</v>
      </c>
      <c r="AC12" s="10">
        <v>47.95</v>
      </c>
      <c r="AD12" s="2">
        <f t="shared" si="0"/>
        <v>0.73000000000000398</v>
      </c>
      <c r="AE12" s="138">
        <f t="shared" si="1"/>
        <v>-2.0629084967320188E-2</v>
      </c>
    </row>
    <row r="13" spans="1:41" x14ac:dyDescent="0.25">
      <c r="W13" s="133">
        <v>42530</v>
      </c>
      <c r="X13" s="10">
        <v>48.65</v>
      </c>
      <c r="Y13" s="10">
        <v>49.03</v>
      </c>
      <c r="Z13" s="10">
        <v>48.44</v>
      </c>
      <c r="AA13" s="10">
        <v>48.96</v>
      </c>
      <c r="AB13" s="95">
        <v>2569300</v>
      </c>
      <c r="AC13" s="10">
        <v>48.96</v>
      </c>
      <c r="AD13" s="2">
        <f t="shared" si="0"/>
        <v>0.59000000000000341</v>
      </c>
      <c r="AE13" s="138">
        <f t="shared" si="1"/>
        <v>-4.0832993058381728E-4</v>
      </c>
    </row>
    <row r="14" spans="1:41" x14ac:dyDescent="0.25">
      <c r="W14" s="133">
        <v>42529</v>
      </c>
      <c r="X14" s="10">
        <v>49.04</v>
      </c>
      <c r="Y14" s="10">
        <v>49.46</v>
      </c>
      <c r="Z14" s="10">
        <v>48.77</v>
      </c>
      <c r="AA14" s="10">
        <v>48.98</v>
      </c>
      <c r="AB14" s="95">
        <v>3460500</v>
      </c>
      <c r="AC14" s="10">
        <v>48.98</v>
      </c>
      <c r="AD14" s="2">
        <f t="shared" si="0"/>
        <v>0.68999999999999773</v>
      </c>
      <c r="AE14" s="138">
        <f t="shared" si="1"/>
        <v>2.4559967253376946E-3</v>
      </c>
    </row>
    <row r="15" spans="1:41" x14ac:dyDescent="0.25">
      <c r="W15" s="133">
        <v>42528</v>
      </c>
      <c r="X15" s="10">
        <v>48.21</v>
      </c>
      <c r="Y15" s="10">
        <v>49.2</v>
      </c>
      <c r="Z15" s="10">
        <v>48.21</v>
      </c>
      <c r="AA15" s="10">
        <v>48.86</v>
      </c>
      <c r="AB15" s="95">
        <v>4169900</v>
      </c>
      <c r="AC15" s="10">
        <v>48.86</v>
      </c>
      <c r="AD15" s="2">
        <f t="shared" si="0"/>
        <v>0.99000000000000199</v>
      </c>
      <c r="AE15" s="138">
        <f t="shared" si="1"/>
        <v>1.6645859342488523E-2</v>
      </c>
    </row>
    <row r="16" spans="1:41" x14ac:dyDescent="0.25">
      <c r="W16" s="133">
        <v>42527</v>
      </c>
      <c r="X16" s="10">
        <v>48.01</v>
      </c>
      <c r="Y16" s="10">
        <v>48.16</v>
      </c>
      <c r="Z16" s="10">
        <v>47.87</v>
      </c>
      <c r="AA16" s="10">
        <v>48.06</v>
      </c>
      <c r="AB16" s="95">
        <v>5026600</v>
      </c>
      <c r="AC16" s="10">
        <v>48.06</v>
      </c>
      <c r="AD16" s="2">
        <f t="shared" si="0"/>
        <v>0.28999999999999915</v>
      </c>
      <c r="AE16" s="138">
        <f t="shared" si="1"/>
        <v>2.085070892410279E-3</v>
      </c>
    </row>
    <row r="17" spans="1:31" x14ac:dyDescent="0.25">
      <c r="W17" s="133">
        <v>42524</v>
      </c>
      <c r="X17" s="10">
        <v>47.88</v>
      </c>
      <c r="Y17" s="10">
        <v>48.01</v>
      </c>
      <c r="Z17" s="10">
        <v>46.95</v>
      </c>
      <c r="AA17" s="10">
        <v>47.96</v>
      </c>
      <c r="AB17" s="95">
        <v>3564600</v>
      </c>
      <c r="AC17" s="10">
        <v>47.96</v>
      </c>
      <c r="AD17" s="2">
        <f t="shared" si="0"/>
        <v>1.0599999999999952</v>
      </c>
      <c r="AE17" s="138">
        <f t="shared" si="1"/>
        <v>-8.3333333333335258E-4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42523</v>
      </c>
      <c r="X18" s="10">
        <v>47.9</v>
      </c>
      <c r="Y18" s="10">
        <v>48</v>
      </c>
      <c r="Z18" s="10">
        <v>47.58</v>
      </c>
      <c r="AA18" s="10">
        <v>48</v>
      </c>
      <c r="AB18" s="95">
        <v>2843400</v>
      </c>
      <c r="AC18" s="10">
        <v>48</v>
      </c>
      <c r="AD18" s="2">
        <f t="shared" si="0"/>
        <v>0.42000000000000171</v>
      </c>
      <c r="AE18" s="138">
        <f t="shared" si="1"/>
        <v>1.4604631754642217E-3</v>
      </c>
    </row>
    <row r="19" spans="1:31" x14ac:dyDescent="0.25">
      <c r="G19" s="2"/>
      <c r="W19" s="133">
        <v>42522</v>
      </c>
      <c r="X19" s="10">
        <v>47.69</v>
      </c>
      <c r="Y19" s="10">
        <v>48</v>
      </c>
      <c r="Z19" s="10">
        <v>47.3</v>
      </c>
      <c r="AA19" s="10">
        <v>47.93</v>
      </c>
      <c r="AB19" s="95">
        <v>3158500</v>
      </c>
      <c r="AC19" s="10">
        <v>47.93</v>
      </c>
      <c r="AD19" s="2">
        <f t="shared" si="0"/>
        <v>0.70000000000000284</v>
      </c>
      <c r="AE19" s="138">
        <f t="shared" si="1"/>
        <v>5.0325015726568889E-3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42521</v>
      </c>
      <c r="X20" s="10">
        <v>47.69</v>
      </c>
      <c r="Y20" s="10">
        <v>48.15</v>
      </c>
      <c r="Z20" s="10">
        <v>47.17</v>
      </c>
      <c r="AA20" s="10">
        <v>47.69</v>
      </c>
      <c r="AB20" s="95">
        <v>3410700</v>
      </c>
      <c r="AC20" s="10">
        <v>47.69</v>
      </c>
      <c r="AD20" s="2">
        <f t="shared" si="0"/>
        <v>0.97999999999999687</v>
      </c>
      <c r="AE20" s="138">
        <f t="shared" si="1"/>
        <v>-1.4656616415410495E-3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42517</v>
      </c>
      <c r="X21" s="10">
        <v>47.73</v>
      </c>
      <c r="Y21" s="10">
        <v>48</v>
      </c>
      <c r="Z21" s="10">
        <v>47.51</v>
      </c>
      <c r="AA21" s="10">
        <v>47.76</v>
      </c>
      <c r="AB21" s="95">
        <v>2012300</v>
      </c>
      <c r="AC21" s="10">
        <v>47.76</v>
      </c>
      <c r="AD21" s="2">
        <f t="shared" si="0"/>
        <v>0.49000000000000199</v>
      </c>
      <c r="AE21" s="138">
        <f t="shared" si="1"/>
        <v>8.3822296730917678E-4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42516</v>
      </c>
      <c r="X22" s="10">
        <v>47.9</v>
      </c>
      <c r="Y22" s="10">
        <v>48</v>
      </c>
      <c r="Z22" s="10">
        <v>47.52</v>
      </c>
      <c r="AA22" s="10">
        <v>47.72</v>
      </c>
      <c r="AB22" s="95">
        <v>2568700</v>
      </c>
      <c r="AC22" s="10">
        <v>47.72</v>
      </c>
      <c r="AD22" s="2">
        <f t="shared" si="0"/>
        <v>0.47999999999999687</v>
      </c>
      <c r="AE22" s="138" t="e">
        <f t="shared" si="1"/>
        <v>#DIV/0!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42516</v>
      </c>
      <c r="X23" s="10" t="s">
        <v>190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42515</v>
      </c>
      <c r="X24" s="10">
        <v>47.85</v>
      </c>
      <c r="Y24" s="10">
        <v>48.19</v>
      </c>
      <c r="Z24" s="10">
        <v>47.78</v>
      </c>
      <c r="AA24" s="10">
        <v>47.88</v>
      </c>
      <c r="AB24" s="95">
        <v>3549300</v>
      </c>
      <c r="AC24" s="10">
        <v>47.69</v>
      </c>
      <c r="AD24" s="2">
        <f t="shared" si="0"/>
        <v>0.40999999999999659</v>
      </c>
      <c r="AE24" s="138">
        <f t="shared" si="1"/>
        <v>-2.0964360587016895E-4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42514</v>
      </c>
      <c r="X25" s="10">
        <v>47.72</v>
      </c>
      <c r="Y25" s="10">
        <v>48.3</v>
      </c>
      <c r="Z25" s="10">
        <v>47.68</v>
      </c>
      <c r="AA25" s="10">
        <v>47.89</v>
      </c>
      <c r="AB25" s="95">
        <v>4559800</v>
      </c>
      <c r="AC25" s="10">
        <v>47.7</v>
      </c>
      <c r="AD25" s="2">
        <f t="shared" si="0"/>
        <v>0.61999999999999744</v>
      </c>
      <c r="AE25" s="138">
        <f t="shared" si="1"/>
        <v>8.2435003170577836E-3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42513</v>
      </c>
      <c r="X26" s="10">
        <v>46.95</v>
      </c>
      <c r="Y26" s="10">
        <v>47.75</v>
      </c>
      <c r="Z26" s="10">
        <v>46.85</v>
      </c>
      <c r="AA26" s="10">
        <v>47.5</v>
      </c>
      <c r="AB26" s="95">
        <v>3941400</v>
      </c>
      <c r="AC26" s="10">
        <v>47.31</v>
      </c>
      <c r="AD26" s="2">
        <f t="shared" si="0"/>
        <v>0.89999999999999858</v>
      </c>
      <c r="AE26" s="138">
        <f t="shared" si="1"/>
        <v>7.6677316293929376E-3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42510</v>
      </c>
      <c r="X27" s="10">
        <v>47.5</v>
      </c>
      <c r="Y27" s="10">
        <v>47.67</v>
      </c>
      <c r="Z27" s="10">
        <v>47.02</v>
      </c>
      <c r="AA27" s="10">
        <v>47.14</v>
      </c>
      <c r="AB27" s="95">
        <v>3310800</v>
      </c>
      <c r="AC27" s="10">
        <v>46.95</v>
      </c>
      <c r="AD27" s="2">
        <f t="shared" si="0"/>
        <v>0.64999999999999858</v>
      </c>
      <c r="AE27" s="138">
        <f t="shared" si="1"/>
        <v>-6.3856960408670282E-4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42509</v>
      </c>
      <c r="X28" s="10">
        <v>46.96</v>
      </c>
      <c r="Y28" s="10">
        <v>47.23</v>
      </c>
      <c r="Z28" s="10">
        <v>46.5</v>
      </c>
      <c r="AA28" s="10">
        <v>47.17</v>
      </c>
      <c r="AB28" s="95">
        <v>3242000</v>
      </c>
      <c r="AC28" s="10">
        <v>46.98</v>
      </c>
      <c r="AD28" s="2">
        <f t="shared" si="0"/>
        <v>0.72999999999999687</v>
      </c>
      <c r="AE28" s="138">
        <f t="shared" si="1"/>
        <v>1.0654165778818392E-3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42508</v>
      </c>
      <c r="X29" s="10">
        <v>47.26</v>
      </c>
      <c r="Y29" s="10">
        <v>47.46</v>
      </c>
      <c r="Z29" s="10">
        <v>46.57</v>
      </c>
      <c r="AA29" s="10">
        <v>47.12</v>
      </c>
      <c r="AB29" s="95">
        <v>5900900</v>
      </c>
      <c r="AC29" s="10">
        <v>46.93</v>
      </c>
      <c r="AD29" s="2">
        <f t="shared" si="0"/>
        <v>0.89000000000000057</v>
      </c>
      <c r="AE29" s="138">
        <f t="shared" si="1"/>
        <v>-8.0321285140563248E-3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42507</v>
      </c>
      <c r="X30" s="10">
        <v>47.95</v>
      </c>
      <c r="Y30" s="10">
        <v>48.21</v>
      </c>
      <c r="Z30" s="10">
        <v>47.29</v>
      </c>
      <c r="AA30" s="10">
        <v>47.5</v>
      </c>
      <c r="AB30" s="95">
        <v>4522400</v>
      </c>
      <c r="AC30" s="10">
        <v>47.31</v>
      </c>
      <c r="AD30" s="2">
        <f t="shared" si="0"/>
        <v>0.92000000000000171</v>
      </c>
      <c r="AE30" s="138">
        <f t="shared" si="1"/>
        <v>-9.2146596858638796E-3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200</v>
      </c>
      <c r="W31" s="133">
        <v>42506</v>
      </c>
      <c r="X31" s="10">
        <v>47.58</v>
      </c>
      <c r="Y31" s="10">
        <v>48.08</v>
      </c>
      <c r="Z31" s="10">
        <v>47.41</v>
      </c>
      <c r="AA31" s="10">
        <v>47.94</v>
      </c>
      <c r="AB31" s="95">
        <v>3872000</v>
      </c>
      <c r="AC31" s="10">
        <v>47.75</v>
      </c>
      <c r="AD31" s="2">
        <f t="shared" si="0"/>
        <v>0.67000000000000171</v>
      </c>
      <c r="AE31" s="138">
        <f t="shared" si="1"/>
        <v>9.5137420718816035E-3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42503</v>
      </c>
      <c r="X32" s="10">
        <v>48.55</v>
      </c>
      <c r="Y32" s="10">
        <v>48.79</v>
      </c>
      <c r="Z32" s="10">
        <v>47.06</v>
      </c>
      <c r="AA32" s="10">
        <v>47.49</v>
      </c>
      <c r="AB32" s="95">
        <v>6597600</v>
      </c>
      <c r="AC32" s="10">
        <v>47.3</v>
      </c>
      <c r="AD32" s="2">
        <f t="shared" si="0"/>
        <v>1.7299999999999969</v>
      </c>
      <c r="AE32" s="138">
        <f t="shared" si="1"/>
        <v>-2.171664943123075E-2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42502</v>
      </c>
      <c r="X33" s="10">
        <v>48.6</v>
      </c>
      <c r="Y33" s="10">
        <v>48.74</v>
      </c>
      <c r="Z33" s="10">
        <v>48.26</v>
      </c>
      <c r="AA33" s="10">
        <v>48.54</v>
      </c>
      <c r="AB33" s="95">
        <v>3699400</v>
      </c>
      <c r="AC33" s="10">
        <v>48.35</v>
      </c>
      <c r="AD33" s="2">
        <f t="shared" si="0"/>
        <v>0.48000000000000398</v>
      </c>
      <c r="AE33" s="138">
        <f t="shared" si="1"/>
        <v>2.6959767731231654E-3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42501</v>
      </c>
      <c r="X34" s="10">
        <v>49.09</v>
      </c>
      <c r="Y34" s="10">
        <v>49.09</v>
      </c>
      <c r="Z34" s="10">
        <v>48.29</v>
      </c>
      <c r="AA34" s="10">
        <v>48.41</v>
      </c>
      <c r="AB34" s="95">
        <v>5693000</v>
      </c>
      <c r="AC34" s="10">
        <v>48.22</v>
      </c>
      <c r="AD34" s="2">
        <f t="shared" si="0"/>
        <v>0.80000000000000426</v>
      </c>
      <c r="AE34" s="138">
        <f t="shared" si="1"/>
        <v>-1.5315499285276646E-2</v>
      </c>
    </row>
    <row r="35" spans="1:31" x14ac:dyDescent="0.25">
      <c r="W35" s="133">
        <v>42500</v>
      </c>
      <c r="X35" s="10">
        <v>47.98</v>
      </c>
      <c r="Y35" s="10">
        <v>49.18</v>
      </c>
      <c r="Z35" s="10">
        <v>47.82</v>
      </c>
      <c r="AA35" s="10">
        <v>49.17</v>
      </c>
      <c r="AB35" s="95">
        <v>6567500</v>
      </c>
      <c r="AC35" s="10">
        <v>48.97</v>
      </c>
      <c r="AD35" s="2">
        <f t="shared" si="0"/>
        <v>1.3599999999999994</v>
      </c>
      <c r="AE35" s="138">
        <f t="shared" si="1"/>
        <v>2.8133529288263626E-2</v>
      </c>
    </row>
    <row r="36" spans="1:31" x14ac:dyDescent="0.25">
      <c r="L36" t="s">
        <v>264</v>
      </c>
      <c r="M36" s="2">
        <f>M50+K50-F50</f>
        <v>75.019999999999982</v>
      </c>
      <c r="W36" s="133">
        <v>42499</v>
      </c>
      <c r="X36" s="10">
        <v>47.19</v>
      </c>
      <c r="Y36" s="10">
        <v>47.99</v>
      </c>
      <c r="Z36" s="10">
        <v>47.19</v>
      </c>
      <c r="AA36" s="10">
        <v>47.82</v>
      </c>
      <c r="AB36" s="95">
        <v>5135600</v>
      </c>
      <c r="AC36" s="10">
        <v>47.63</v>
      </c>
      <c r="AD36" s="2">
        <f t="shared" si="0"/>
        <v>0.80000000000000426</v>
      </c>
      <c r="AE36" s="138">
        <f t="shared" si="1"/>
        <v>1.6648879402348049E-2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5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5" t="s">
        <v>7</v>
      </c>
      <c r="J37" s="415" t="s">
        <v>95</v>
      </c>
      <c r="K37" s="415" t="s">
        <v>61</v>
      </c>
      <c r="L37" s="413" t="s">
        <v>77</v>
      </c>
      <c r="M37" s="413" t="s">
        <v>38</v>
      </c>
      <c r="W37" s="133">
        <v>42496</v>
      </c>
      <c r="X37" s="10">
        <v>46.75</v>
      </c>
      <c r="Y37" s="10">
        <v>47.06</v>
      </c>
      <c r="Z37" s="10">
        <v>46.41</v>
      </c>
      <c r="AA37" s="10">
        <v>47.04</v>
      </c>
      <c r="AB37" s="95">
        <v>5507300</v>
      </c>
      <c r="AC37" s="10">
        <v>46.85</v>
      </c>
      <c r="AD37" s="2">
        <f t="shared" si="0"/>
        <v>0.65000000000000568</v>
      </c>
      <c r="AE37" s="138">
        <f t="shared" si="1"/>
        <v>2.7825342465754854E-3</v>
      </c>
    </row>
    <row r="38" spans="1:31" x14ac:dyDescent="0.25">
      <c r="A38" s="416" t="s">
        <v>183</v>
      </c>
      <c r="B38" s="406">
        <v>42376</v>
      </c>
      <c r="C38" s="407">
        <v>60</v>
      </c>
      <c r="D38" s="408">
        <v>41.01</v>
      </c>
      <c r="E38" s="408">
        <v>0</v>
      </c>
      <c r="F38" s="408">
        <f>C38*D38</f>
        <v>2460.6</v>
      </c>
      <c r="G38" s="406">
        <v>42426</v>
      </c>
      <c r="H38" s="411">
        <v>20</v>
      </c>
      <c r="I38" s="408">
        <v>38.450000000000003</v>
      </c>
      <c r="J38" s="408">
        <v>0.02</v>
      </c>
      <c r="K38" s="408">
        <f>H38*I38-J38</f>
        <v>768.98</v>
      </c>
      <c r="L38" s="406">
        <v>42444</v>
      </c>
      <c r="M38" s="408">
        <v>15.2</v>
      </c>
      <c r="W38" s="133">
        <v>42495</v>
      </c>
      <c r="X38" s="10">
        <v>46.63</v>
      </c>
      <c r="Y38" s="10">
        <v>47.2</v>
      </c>
      <c r="Z38" s="10">
        <v>46.41</v>
      </c>
      <c r="AA38" s="10">
        <v>46.91</v>
      </c>
      <c r="AB38" s="95">
        <v>5608600</v>
      </c>
      <c r="AC38" s="10">
        <v>46.72</v>
      </c>
      <c r="AD38" s="2">
        <f t="shared" si="0"/>
        <v>0.79000000000000625</v>
      </c>
      <c r="AE38" s="138">
        <f t="shared" si="1"/>
        <v>4.9473004947300225E-3</v>
      </c>
    </row>
    <row r="39" spans="1:31" x14ac:dyDescent="0.25">
      <c r="A39" s="417" t="s">
        <v>71</v>
      </c>
      <c r="B39" s="406">
        <v>42403</v>
      </c>
      <c r="C39" s="407">
        <v>20</v>
      </c>
      <c r="D39" s="408">
        <v>35.5</v>
      </c>
      <c r="E39" s="408">
        <v>0</v>
      </c>
      <c r="F39" s="408">
        <f>C39*D39</f>
        <v>710</v>
      </c>
      <c r="G39" s="406">
        <v>42426</v>
      </c>
      <c r="H39" s="411">
        <v>30</v>
      </c>
      <c r="I39" s="408">
        <v>38.75</v>
      </c>
      <c r="J39" s="408">
        <v>0.03</v>
      </c>
      <c r="K39" s="408">
        <f>H39*I39-J39</f>
        <v>1162.47</v>
      </c>
      <c r="L39" s="407"/>
      <c r="M39" s="407"/>
      <c r="W39" s="133">
        <v>42494</v>
      </c>
      <c r="X39" s="10">
        <v>46.34</v>
      </c>
      <c r="Y39" s="10">
        <v>46.81</v>
      </c>
      <c r="Z39" s="10">
        <v>46.07</v>
      </c>
      <c r="AA39" s="10">
        <v>46.68</v>
      </c>
      <c r="AB39" s="95">
        <v>3541500</v>
      </c>
      <c r="AC39" s="10">
        <v>46.49</v>
      </c>
      <c r="AD39" s="2">
        <f t="shared" si="0"/>
        <v>0.74000000000000199</v>
      </c>
      <c r="AE39" s="138">
        <f t="shared" si="1"/>
        <v>1.2922679302176387E-3</v>
      </c>
    </row>
    <row r="40" spans="1:31" x14ac:dyDescent="0.25">
      <c r="A40" s="407"/>
      <c r="B40" s="407"/>
      <c r="C40" s="407"/>
      <c r="D40" s="408"/>
      <c r="E40" s="408"/>
      <c r="F40" s="408"/>
      <c r="G40" s="406">
        <v>42447</v>
      </c>
      <c r="H40" s="411">
        <v>30</v>
      </c>
      <c r="I40" s="408">
        <v>43.3</v>
      </c>
      <c r="J40" s="408">
        <v>0.03</v>
      </c>
      <c r="K40" s="408">
        <f>H40*I40-J40</f>
        <v>1298.97</v>
      </c>
      <c r="L40" s="407"/>
      <c r="M40" s="407"/>
      <c r="W40" s="133">
        <v>42493</v>
      </c>
      <c r="X40" s="10">
        <v>46.81</v>
      </c>
      <c r="Y40" s="10">
        <v>47.11</v>
      </c>
      <c r="Z40" s="10">
        <v>46.48</v>
      </c>
      <c r="AA40" s="10">
        <v>46.61</v>
      </c>
      <c r="AB40" s="95">
        <v>5685100</v>
      </c>
      <c r="AC40" s="10">
        <v>46.43</v>
      </c>
      <c r="AD40" s="2">
        <f t="shared" si="0"/>
        <v>0.63000000000000256</v>
      </c>
      <c r="AE40" s="138">
        <f t="shared" si="1"/>
        <v>-1.1917429240263955E-2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8"/>
      <c r="J41" s="408"/>
      <c r="K41" s="408"/>
      <c r="L41" s="407"/>
      <c r="M41" s="407"/>
      <c r="O41" s="34"/>
      <c r="R41" s="34"/>
      <c r="W41" s="133">
        <v>42492</v>
      </c>
      <c r="X41" s="10">
        <v>46.21</v>
      </c>
      <c r="Y41" s="10">
        <v>47.4</v>
      </c>
      <c r="Z41" s="10">
        <v>45.84</v>
      </c>
      <c r="AA41" s="10">
        <v>47.18</v>
      </c>
      <c r="AB41" s="95">
        <v>8044400</v>
      </c>
      <c r="AC41" s="10">
        <v>46.99</v>
      </c>
      <c r="AD41" s="2">
        <f t="shared" si="0"/>
        <v>1.5599999999999952</v>
      </c>
      <c r="AE41" s="138">
        <f t="shared" si="1"/>
        <v>3.5934744268077745E-2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8"/>
      <c r="J42" s="408"/>
      <c r="K42" s="408"/>
      <c r="L42" s="407"/>
      <c r="M42" s="407"/>
      <c r="O42" s="260" t="s">
        <v>78</v>
      </c>
      <c r="P42" s="260"/>
      <c r="Q42" s="34"/>
      <c r="R42" s="34"/>
      <c r="T42" s="91" t="s">
        <v>113</v>
      </c>
      <c r="W42" s="133">
        <v>42489</v>
      </c>
      <c r="X42" s="10">
        <v>45.89</v>
      </c>
      <c r="Y42" s="10">
        <v>46.9</v>
      </c>
      <c r="Z42" s="10">
        <v>44.96</v>
      </c>
      <c r="AA42" s="10">
        <v>45.54</v>
      </c>
      <c r="AB42" s="95">
        <v>14456700</v>
      </c>
      <c r="AC42" s="10">
        <v>45.36</v>
      </c>
      <c r="AD42" s="2">
        <f t="shared" si="0"/>
        <v>1.9399999999999977</v>
      </c>
      <c r="AE42" s="138">
        <f t="shared" si="1"/>
        <v>4.8786127167629978E-2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8"/>
      <c r="J43" s="408"/>
      <c r="K43" s="408"/>
      <c r="L43" s="407"/>
      <c r="M43" s="407"/>
      <c r="O43" s="83">
        <v>1.1000000000000001</v>
      </c>
      <c r="P43" s="83">
        <f>O43*$Q$4</f>
        <v>51.161000000000001</v>
      </c>
      <c r="Q43" s="34"/>
      <c r="R43" s="34"/>
      <c r="T43" s="128" t="s">
        <v>98</v>
      </c>
      <c r="U43" s="98">
        <v>49.46</v>
      </c>
      <c r="W43" s="133">
        <v>42488</v>
      </c>
      <c r="X43" s="10">
        <v>44.24</v>
      </c>
      <c r="Y43" s="10">
        <v>44.32</v>
      </c>
      <c r="Z43" s="10">
        <v>43.2</v>
      </c>
      <c r="AA43" s="10">
        <v>43.42</v>
      </c>
      <c r="AB43" s="95">
        <v>5722500</v>
      </c>
      <c r="AC43" s="10">
        <v>43.25</v>
      </c>
      <c r="AD43" s="2">
        <f t="shared" si="0"/>
        <v>1.1199999999999974</v>
      </c>
      <c r="AE43" s="138">
        <f t="shared" si="1"/>
        <v>-2.5681459788240657E-2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8"/>
      <c r="J44" s="408"/>
      <c r="K44" s="408"/>
      <c r="L44" s="407"/>
      <c r="M44" s="407"/>
      <c r="O44" s="83">
        <v>1.0900000000000001</v>
      </c>
      <c r="P44" s="83">
        <f t="shared" ref="P44:P63" si="5">O44*$Q$4</f>
        <v>50.695900000000002</v>
      </c>
      <c r="Q44" s="34"/>
      <c r="R44" s="34"/>
      <c r="T44" s="93" t="s">
        <v>99</v>
      </c>
      <c r="U44" s="88">
        <v>47.1</v>
      </c>
      <c r="W44" s="133">
        <v>42487</v>
      </c>
      <c r="X44" s="10">
        <v>44.46</v>
      </c>
      <c r="Y44" s="10">
        <v>44.72</v>
      </c>
      <c r="Z44" s="10">
        <v>44.11</v>
      </c>
      <c r="AA44" s="10">
        <v>44.57</v>
      </c>
      <c r="AB44" s="95">
        <v>5450100</v>
      </c>
      <c r="AC44" s="10">
        <v>44.39</v>
      </c>
      <c r="AD44" s="2">
        <f t="shared" si="0"/>
        <v>0.60999999999999943</v>
      </c>
      <c r="AE44" s="138">
        <f t="shared" si="1"/>
        <v>4.0714770413934342E-3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8"/>
      <c r="J45" s="408"/>
      <c r="K45" s="408"/>
      <c r="L45" s="407"/>
      <c r="M45" s="407"/>
      <c r="O45" s="83">
        <v>1.08</v>
      </c>
      <c r="P45" s="83">
        <f t="shared" si="5"/>
        <v>50.230800000000002</v>
      </c>
      <c r="Q45" s="34"/>
      <c r="R45" s="34"/>
      <c r="T45" s="93" t="s">
        <v>100</v>
      </c>
      <c r="U45" s="88" t="s">
        <v>406</v>
      </c>
      <c r="W45" s="133">
        <v>42486</v>
      </c>
      <c r="X45" s="10">
        <v>44.08</v>
      </c>
      <c r="Y45" s="10">
        <v>44.63</v>
      </c>
      <c r="Z45" s="10">
        <v>43.99</v>
      </c>
      <c r="AA45" s="10">
        <v>44.39</v>
      </c>
      <c r="AB45" s="95">
        <v>5065500</v>
      </c>
      <c r="AC45" s="10">
        <v>44.21</v>
      </c>
      <c r="AD45" s="2">
        <f t="shared" si="0"/>
        <v>0.64000000000000057</v>
      </c>
      <c r="AE45" s="138">
        <f t="shared" si="1"/>
        <v>7.7501709596536905E-3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8"/>
      <c r="J46" s="408"/>
      <c r="K46" s="408"/>
      <c r="L46" s="407"/>
      <c r="M46" s="407"/>
      <c r="O46" s="83">
        <v>1.07</v>
      </c>
      <c r="P46" s="83">
        <f t="shared" si="5"/>
        <v>49.765700000000002</v>
      </c>
      <c r="Q46" s="83"/>
      <c r="R46" s="34"/>
      <c r="T46" s="93" t="s">
        <v>101</v>
      </c>
      <c r="U46" s="88" t="s">
        <v>407</v>
      </c>
      <c r="W46" s="133">
        <v>42485</v>
      </c>
      <c r="X46" s="10">
        <v>44.36</v>
      </c>
      <c r="Y46" s="10">
        <v>44.43</v>
      </c>
      <c r="Z46" s="10">
        <v>43.9</v>
      </c>
      <c r="AA46" s="10">
        <v>44.04</v>
      </c>
      <c r="AB46" s="95">
        <v>4556500</v>
      </c>
      <c r="AC46" s="10">
        <v>43.87</v>
      </c>
      <c r="AD46" s="2">
        <f t="shared" si="0"/>
        <v>0.53000000000000114</v>
      </c>
      <c r="AE46" s="138">
        <f t="shared" si="1"/>
        <v>-7.0167496604799373E-3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8"/>
      <c r="J47" s="408"/>
      <c r="K47" s="408"/>
      <c r="L47" s="407"/>
      <c r="M47" s="407"/>
      <c r="O47" s="83">
        <v>1.06</v>
      </c>
      <c r="P47" s="83">
        <f t="shared" si="5"/>
        <v>49.300600000000003</v>
      </c>
      <c r="Q47" s="83"/>
      <c r="R47" s="34"/>
      <c r="T47" s="93" t="s">
        <v>102</v>
      </c>
      <c r="U47" s="88">
        <v>55.27</v>
      </c>
      <c r="W47" s="133">
        <v>42482</v>
      </c>
      <c r="X47" s="10">
        <v>44.28</v>
      </c>
      <c r="Y47" s="10">
        <v>45</v>
      </c>
      <c r="Z47" s="10">
        <v>44.06</v>
      </c>
      <c r="AA47" s="10">
        <v>44.36</v>
      </c>
      <c r="AB47" s="95">
        <v>3268500</v>
      </c>
      <c r="AC47" s="10">
        <v>44.18</v>
      </c>
      <c r="AD47" s="2">
        <f t="shared" si="0"/>
        <v>0.93999999999999773</v>
      </c>
      <c r="AE47" s="138">
        <f t="shared" si="1"/>
        <v>-2.7088036117380865E-3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5"/>
        <v>48.835500000000003</v>
      </c>
      <c r="Q48" s="83"/>
      <c r="R48" s="34"/>
      <c r="T48" s="93" t="s">
        <v>103</v>
      </c>
      <c r="U48" s="88">
        <v>1.20018</v>
      </c>
      <c r="W48" s="133">
        <v>42481</v>
      </c>
      <c r="X48" s="10">
        <v>44.6</v>
      </c>
      <c r="Y48" s="10">
        <v>44.87</v>
      </c>
      <c r="Z48" s="10">
        <v>44.33</v>
      </c>
      <c r="AA48" s="10">
        <v>44.48</v>
      </c>
      <c r="AB48" s="95">
        <v>4252600</v>
      </c>
      <c r="AC48" s="10">
        <v>44.3</v>
      </c>
      <c r="AD48" s="2">
        <f t="shared" si="0"/>
        <v>0.53999999999999915</v>
      </c>
      <c r="AE48" s="138">
        <f t="shared" si="1"/>
        <v>-3.1503150315032036E-3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5"/>
        <v>48.370399999999997</v>
      </c>
      <c r="Q49" s="83"/>
      <c r="R49" s="34"/>
      <c r="T49" s="93" t="s">
        <v>123</v>
      </c>
      <c r="U49" s="88" t="s">
        <v>237</v>
      </c>
      <c r="W49" s="133">
        <v>42480</v>
      </c>
      <c r="X49" s="10">
        <v>44.92</v>
      </c>
      <c r="Y49" s="10">
        <v>45</v>
      </c>
      <c r="Z49" s="10">
        <v>44.43</v>
      </c>
      <c r="AA49" s="10">
        <v>44.62</v>
      </c>
      <c r="AB49" s="95">
        <v>5954200</v>
      </c>
      <c r="AC49" s="10">
        <v>44.44</v>
      </c>
      <c r="AD49" s="2">
        <f t="shared" si="0"/>
        <v>0.57000000000000028</v>
      </c>
      <c r="AE49" s="138">
        <f t="shared" si="1"/>
        <v>-5.5940926381741196E-3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47.905299999999997</v>
      </c>
      <c r="Q50" s="83"/>
      <c r="R50" s="34"/>
      <c r="T50" s="93"/>
      <c r="U50" s="88"/>
      <c r="W50" s="133">
        <v>42479</v>
      </c>
      <c r="X50" s="10">
        <v>44.95</v>
      </c>
      <c r="Y50" s="10">
        <v>45.11</v>
      </c>
      <c r="Z50" s="10">
        <v>44.16</v>
      </c>
      <c r="AA50" s="10">
        <v>44.87</v>
      </c>
      <c r="AB50" s="95">
        <v>8251900</v>
      </c>
      <c r="AC50" s="10">
        <v>44.69</v>
      </c>
      <c r="AD50" s="2">
        <f t="shared" si="0"/>
        <v>0.95000000000000284</v>
      </c>
      <c r="AE50" s="138">
        <f t="shared" si="1"/>
        <v>4.4772778150869996E-4</v>
      </c>
    </row>
    <row r="51" spans="1:31" x14ac:dyDescent="0.25">
      <c r="G51" s="2"/>
      <c r="O51" s="83">
        <v>1.02</v>
      </c>
      <c r="P51" s="83">
        <f t="shared" si="5"/>
        <v>47.440199999999997</v>
      </c>
      <c r="Q51" s="83"/>
      <c r="R51" s="34"/>
      <c r="T51" s="93" t="s">
        <v>105</v>
      </c>
      <c r="U51" s="88" t="s">
        <v>408</v>
      </c>
      <c r="W51" s="133">
        <v>42478</v>
      </c>
      <c r="X51" s="10">
        <v>44</v>
      </c>
      <c r="Y51" s="10">
        <v>45.19</v>
      </c>
      <c r="Z51" s="10">
        <v>44</v>
      </c>
      <c r="AA51" s="10">
        <v>44.85</v>
      </c>
      <c r="AB51" s="95">
        <v>10003000</v>
      </c>
      <c r="AC51" s="10">
        <v>44.67</v>
      </c>
      <c r="AD51" s="2">
        <f t="shared" si="0"/>
        <v>1.1899999999999977</v>
      </c>
      <c r="AE51" s="138">
        <f t="shared" si="1"/>
        <v>1.1778029445073779E-2</v>
      </c>
    </row>
    <row r="52" spans="1:31" x14ac:dyDescent="0.25">
      <c r="O52" s="83">
        <v>1.01</v>
      </c>
      <c r="P52" s="83">
        <f t="shared" si="5"/>
        <v>46.975099999999998</v>
      </c>
      <c r="Q52" s="83"/>
      <c r="R52" s="34"/>
      <c r="T52" s="93" t="s">
        <v>106</v>
      </c>
      <c r="U52" s="88" t="s">
        <v>191</v>
      </c>
      <c r="W52" s="133">
        <v>42475</v>
      </c>
      <c r="X52" s="10">
        <v>44.25</v>
      </c>
      <c r="Y52" s="10">
        <v>44.74</v>
      </c>
      <c r="Z52" s="10">
        <v>43.67</v>
      </c>
      <c r="AA52" s="10">
        <v>44.33</v>
      </c>
      <c r="AB52" s="95">
        <v>42417300</v>
      </c>
      <c r="AC52" s="10">
        <v>44.15</v>
      </c>
      <c r="AD52" s="2">
        <f t="shared" si="0"/>
        <v>1.0700000000000003</v>
      </c>
      <c r="AE52" s="138">
        <f t="shared" si="1"/>
        <v>3.1810952056350317E-3</v>
      </c>
    </row>
    <row r="53" spans="1:31" x14ac:dyDescent="0.25">
      <c r="O53" s="83">
        <v>1</v>
      </c>
      <c r="P53" s="83">
        <f t="shared" si="5"/>
        <v>46.51</v>
      </c>
      <c r="Q53" s="83"/>
      <c r="R53" s="34"/>
      <c r="T53" s="93" t="s">
        <v>107</v>
      </c>
      <c r="U53" s="90">
        <v>8470535</v>
      </c>
      <c r="W53" s="133">
        <v>42474</v>
      </c>
      <c r="X53" s="10">
        <v>44.42</v>
      </c>
      <c r="Y53" s="10">
        <v>44.65</v>
      </c>
      <c r="Z53" s="10">
        <v>43.89</v>
      </c>
      <c r="AA53" s="10">
        <v>44.19</v>
      </c>
      <c r="AB53" s="95">
        <v>6431600</v>
      </c>
      <c r="AC53" s="10">
        <v>44.01</v>
      </c>
      <c r="AD53" s="2">
        <f t="shared" si="0"/>
        <v>0.75999999999999801</v>
      </c>
      <c r="AE53" s="138">
        <f t="shared" si="1"/>
        <v>-8.1135902636916279E-3</v>
      </c>
    </row>
    <row r="54" spans="1:31" x14ac:dyDescent="0.25">
      <c r="O54" s="83">
        <v>0.99</v>
      </c>
      <c r="P54" s="83">
        <f t="shared" si="5"/>
        <v>46.044899999999998</v>
      </c>
      <c r="Q54" s="83"/>
      <c r="R54" s="34"/>
      <c r="T54" s="93" t="s">
        <v>110</v>
      </c>
      <c r="U54" s="90">
        <v>5682320</v>
      </c>
      <c r="W54" s="133">
        <v>42473</v>
      </c>
      <c r="X54" s="10">
        <v>44.24</v>
      </c>
      <c r="Y54" s="10">
        <v>44.67</v>
      </c>
      <c r="Z54" s="10">
        <v>43.97</v>
      </c>
      <c r="AA54" s="10">
        <v>44.55</v>
      </c>
      <c r="AB54" s="95">
        <v>4808000</v>
      </c>
      <c r="AC54" s="10">
        <v>44.37</v>
      </c>
      <c r="AD54" s="2">
        <f t="shared" si="0"/>
        <v>0.70000000000000284</v>
      </c>
      <c r="AE54" s="138">
        <f t="shared" si="1"/>
        <v>1.6727772685609432E-2</v>
      </c>
    </row>
    <row r="55" spans="1:31" x14ac:dyDescent="0.25">
      <c r="O55" s="83">
        <v>0.98</v>
      </c>
      <c r="P55" s="83">
        <f t="shared" si="5"/>
        <v>45.579799999999999</v>
      </c>
      <c r="Q55" s="83"/>
      <c r="T55" s="93" t="s">
        <v>108</v>
      </c>
      <c r="U55" s="88" t="s">
        <v>409</v>
      </c>
      <c r="W55" s="133">
        <v>42472</v>
      </c>
      <c r="X55" s="10">
        <v>43.94</v>
      </c>
      <c r="Y55" s="10">
        <v>43.98</v>
      </c>
      <c r="Z55" s="10">
        <v>43.11</v>
      </c>
      <c r="AA55" s="10">
        <v>43.81</v>
      </c>
      <c r="AB55" s="95">
        <v>5061700</v>
      </c>
      <c r="AC55" s="10">
        <v>43.64</v>
      </c>
      <c r="AD55" s="2">
        <f t="shared" si="0"/>
        <v>0.86999999999999744</v>
      </c>
      <c r="AE55" s="138">
        <f t="shared" si="1"/>
        <v>1.1470520761642788E-3</v>
      </c>
    </row>
    <row r="56" spans="1:31" x14ac:dyDescent="0.25">
      <c r="O56" s="83">
        <v>0.97</v>
      </c>
      <c r="P56" s="83">
        <f t="shared" si="5"/>
        <v>45.114699999999999</v>
      </c>
      <c r="Q56" s="83"/>
      <c r="T56" s="93" t="s">
        <v>111</v>
      </c>
      <c r="U56" s="88">
        <v>37.33</v>
      </c>
      <c r="W56" s="133">
        <v>42471</v>
      </c>
      <c r="X56" s="10">
        <v>43.97</v>
      </c>
      <c r="Y56" s="10">
        <v>44.58</v>
      </c>
      <c r="Z56" s="10">
        <v>43.74</v>
      </c>
      <c r="AA56" s="10">
        <v>43.76</v>
      </c>
      <c r="AB56" s="95">
        <v>4761800</v>
      </c>
      <c r="AC56" s="10">
        <v>43.59</v>
      </c>
      <c r="AD56" s="2">
        <f t="shared" si="0"/>
        <v>0.83999999999999631</v>
      </c>
      <c r="AE56" s="138">
        <f t="shared" si="1"/>
        <v>-1.8319212273871788E-3</v>
      </c>
    </row>
    <row r="57" spans="1:31" x14ac:dyDescent="0.25">
      <c r="O57" s="83">
        <v>0.96</v>
      </c>
      <c r="P57" s="83">
        <f t="shared" si="5"/>
        <v>44.6496</v>
      </c>
      <c r="Q57" s="83"/>
      <c r="T57" s="93" t="s">
        <v>112</v>
      </c>
      <c r="U57" s="88">
        <v>1.25</v>
      </c>
      <c r="W57" s="133">
        <v>42468</v>
      </c>
      <c r="X57" s="10">
        <v>44.24</v>
      </c>
      <c r="Y57" s="10">
        <v>44.74</v>
      </c>
      <c r="Z57" s="10">
        <v>43.57</v>
      </c>
      <c r="AA57" s="10">
        <v>43.84</v>
      </c>
      <c r="AB57" s="95">
        <v>6082500</v>
      </c>
      <c r="AC57" s="10">
        <v>43.67</v>
      </c>
      <c r="AD57" s="2">
        <f t="shared" si="0"/>
        <v>1.1700000000000017</v>
      </c>
      <c r="AE57" s="138">
        <f t="shared" si="1"/>
        <v>0</v>
      </c>
    </row>
    <row r="58" spans="1:31" x14ac:dyDescent="0.25">
      <c r="O58" s="83">
        <v>0.95</v>
      </c>
      <c r="P58" s="83">
        <f t="shared" si="5"/>
        <v>44.184499999999993</v>
      </c>
      <c r="Q58" s="83"/>
      <c r="T58" s="93" t="s">
        <v>109</v>
      </c>
      <c r="U58" s="88" t="s">
        <v>329</v>
      </c>
      <c r="W58" s="133">
        <v>42467</v>
      </c>
      <c r="X58" s="10">
        <v>44.25</v>
      </c>
      <c r="Y58" s="10">
        <v>44.27</v>
      </c>
      <c r="Z58" s="10">
        <v>43.41</v>
      </c>
      <c r="AA58" s="10">
        <v>43.84</v>
      </c>
      <c r="AB58" s="95">
        <v>11054000</v>
      </c>
      <c r="AC58" s="10">
        <v>43.67</v>
      </c>
      <c r="AD58" s="2">
        <f t="shared" si="0"/>
        <v>0.86000000000000654</v>
      </c>
      <c r="AE58" s="138">
        <f t="shared" si="1"/>
        <v>-1.7547806524184528E-2</v>
      </c>
    </row>
    <row r="59" spans="1:31" x14ac:dyDescent="0.25">
      <c r="O59" s="83">
        <v>0.94</v>
      </c>
      <c r="P59" s="83">
        <f t="shared" si="5"/>
        <v>43.719399999999993</v>
      </c>
      <c r="Q59" s="83"/>
      <c r="W59" s="133">
        <v>42466</v>
      </c>
      <c r="X59" s="10">
        <v>44.87</v>
      </c>
      <c r="Y59" s="10">
        <v>44.98</v>
      </c>
      <c r="Z59" s="10">
        <v>44.47</v>
      </c>
      <c r="AA59" s="10">
        <v>44.63</v>
      </c>
      <c r="AB59" s="95">
        <v>5864400</v>
      </c>
      <c r="AC59" s="10">
        <v>44.45</v>
      </c>
      <c r="AD59" s="2">
        <f t="shared" si="0"/>
        <v>0.50999999999999801</v>
      </c>
      <c r="AE59" s="138">
        <f t="shared" si="1"/>
        <v>-3.1397174254317317E-3</v>
      </c>
    </row>
    <row r="60" spans="1:31" x14ac:dyDescent="0.25">
      <c r="O60" s="83">
        <v>0.93</v>
      </c>
      <c r="P60" s="83">
        <f t="shared" si="5"/>
        <v>43.254300000000001</v>
      </c>
      <c r="Q60" s="83"/>
      <c r="W60" s="133">
        <v>42465</v>
      </c>
      <c r="X60" s="10">
        <v>44.91</v>
      </c>
      <c r="Y60" s="10">
        <v>45.19</v>
      </c>
      <c r="Z60" s="10">
        <v>44.58</v>
      </c>
      <c r="AA60" s="10">
        <v>44.77</v>
      </c>
      <c r="AB60" s="95">
        <v>5218800</v>
      </c>
      <c r="AC60" s="10">
        <v>44.59</v>
      </c>
      <c r="AD60" s="2">
        <f t="shared" si="0"/>
        <v>0.60999999999999943</v>
      </c>
      <c r="AE60" s="138">
        <f t="shared" si="1"/>
        <v>-1.3058875608676357E-2</v>
      </c>
    </row>
    <row r="61" spans="1:31" x14ac:dyDescent="0.25">
      <c r="O61" s="83">
        <v>0.92</v>
      </c>
      <c r="P61" s="83">
        <f t="shared" si="5"/>
        <v>42.789200000000001</v>
      </c>
      <c r="Q61" s="83"/>
      <c r="W61" s="133">
        <v>42464</v>
      </c>
      <c r="X61" s="10">
        <v>45.54</v>
      </c>
      <c r="Y61" s="10">
        <v>45.57</v>
      </c>
      <c r="Z61" s="10">
        <v>45.07</v>
      </c>
      <c r="AA61" s="10">
        <v>45.36</v>
      </c>
      <c r="AB61" s="95">
        <v>5755900</v>
      </c>
      <c r="AC61" s="10">
        <v>45.18</v>
      </c>
      <c r="AD61" s="2">
        <f t="shared" si="0"/>
        <v>0.5</v>
      </c>
      <c r="AE61" s="138">
        <f t="shared" si="1"/>
        <v>-3.9682539682539542E-3</v>
      </c>
    </row>
    <row r="62" spans="1:31" x14ac:dyDescent="0.25">
      <c r="O62" s="83">
        <v>0.91</v>
      </c>
      <c r="P62" s="83">
        <f t="shared" si="5"/>
        <v>42.324100000000001</v>
      </c>
      <c r="Q62" s="83"/>
      <c r="W62" s="133">
        <v>42461</v>
      </c>
      <c r="X62" s="10">
        <v>43.86</v>
      </c>
      <c r="Y62" s="10">
        <v>45.57</v>
      </c>
      <c r="Z62" s="10">
        <v>43.76</v>
      </c>
      <c r="AA62" s="10">
        <v>45.54</v>
      </c>
      <c r="AB62" s="95">
        <v>6709300</v>
      </c>
      <c r="AC62" s="10">
        <v>45.36</v>
      </c>
      <c r="AD62" s="2">
        <f t="shared" si="0"/>
        <v>1.8100000000000023</v>
      </c>
      <c r="AE62" s="138">
        <f t="shared" si="1"/>
        <v>2.8338245295851383E-2</v>
      </c>
    </row>
    <row r="63" spans="1:31" x14ac:dyDescent="0.25">
      <c r="O63" s="83">
        <v>0.9</v>
      </c>
      <c r="P63" s="83">
        <f t="shared" si="5"/>
        <v>41.859000000000002</v>
      </c>
      <c r="Q63" s="83"/>
      <c r="W63" s="133">
        <v>42460</v>
      </c>
      <c r="X63" s="10">
        <v>44.44</v>
      </c>
      <c r="Y63" s="10">
        <v>44.6</v>
      </c>
      <c r="Z63" s="10">
        <v>44.16</v>
      </c>
      <c r="AA63" s="10">
        <v>44.29</v>
      </c>
      <c r="AB63" s="95">
        <v>6020500</v>
      </c>
      <c r="AC63" s="10">
        <v>44.11</v>
      </c>
      <c r="AD63" s="2">
        <f t="shared" si="0"/>
        <v>0.44000000000000483</v>
      </c>
      <c r="AE63" s="138">
        <f t="shared" si="1"/>
        <v>-1.8103643358226007E-3</v>
      </c>
    </row>
    <row r="64" spans="1:31" x14ac:dyDescent="0.25">
      <c r="O64" s="34"/>
      <c r="W64" s="133">
        <v>42459</v>
      </c>
      <c r="X64" s="10">
        <v>45.08</v>
      </c>
      <c r="Y64" s="10">
        <v>45.57</v>
      </c>
      <c r="Z64" s="10">
        <v>44.3</v>
      </c>
      <c r="AA64" s="10">
        <v>44.37</v>
      </c>
      <c r="AB64" s="95">
        <v>8074800</v>
      </c>
      <c r="AC64" s="10">
        <v>44.19</v>
      </c>
      <c r="AD64" s="2">
        <f t="shared" si="0"/>
        <v>1.2700000000000031</v>
      </c>
      <c r="AE64" s="138">
        <f t="shared" si="1"/>
        <v>-1.295510386419485E-2</v>
      </c>
    </row>
    <row r="65" spans="15:31" x14ac:dyDescent="0.25">
      <c r="W65" s="133">
        <v>42458</v>
      </c>
      <c r="X65" s="10">
        <v>43.94</v>
      </c>
      <c r="Y65" s="10">
        <v>44.98</v>
      </c>
      <c r="Z65" s="10">
        <v>43.76</v>
      </c>
      <c r="AA65" s="10">
        <v>44.95</v>
      </c>
      <c r="AB65" s="95">
        <v>5077800</v>
      </c>
      <c r="AC65" s="10">
        <v>44.77</v>
      </c>
      <c r="AD65" s="2">
        <f t="shared" si="0"/>
        <v>1.2199999999999989</v>
      </c>
      <c r="AE65" s="138">
        <f t="shared" si="1"/>
        <v>2.5893675527039361E-2</v>
      </c>
    </row>
    <row r="66" spans="15:31" x14ac:dyDescent="0.25">
      <c r="W66" s="133">
        <v>42457</v>
      </c>
      <c r="X66" s="10">
        <v>42.96</v>
      </c>
      <c r="Y66" s="10">
        <v>43.83</v>
      </c>
      <c r="Z66" s="10">
        <v>42.79</v>
      </c>
      <c r="AA66" s="10">
        <v>43.81</v>
      </c>
      <c r="AB66" s="95">
        <v>3341200</v>
      </c>
      <c r="AC66" s="10">
        <v>43.64</v>
      </c>
      <c r="AD66" s="2">
        <f t="shared" si="0"/>
        <v>1.0399999999999991</v>
      </c>
      <c r="AE66" s="138">
        <f t="shared" si="1"/>
        <v>1.9387993459472064E-2</v>
      </c>
    </row>
    <row r="67" spans="15:31" x14ac:dyDescent="0.25">
      <c r="W67" s="133">
        <v>42453</v>
      </c>
      <c r="X67" s="10">
        <v>42.8</v>
      </c>
      <c r="Y67" s="10">
        <v>43.47</v>
      </c>
      <c r="Z67" s="10">
        <v>42.72</v>
      </c>
      <c r="AA67" s="10">
        <v>42.98</v>
      </c>
      <c r="AB67" s="95">
        <v>3828800</v>
      </c>
      <c r="AC67" s="10">
        <v>42.81</v>
      </c>
      <c r="AD67" s="2">
        <f>Y67-Z67</f>
        <v>0.75</v>
      </c>
      <c r="AE67" s="138">
        <f>AC67/AC68-1</f>
        <v>-2.562907735321529E-3</v>
      </c>
    </row>
    <row r="68" spans="15:31" x14ac:dyDescent="0.25">
      <c r="W68" s="133">
        <v>42452</v>
      </c>
      <c r="X68" s="10">
        <v>43.06</v>
      </c>
      <c r="Y68" s="10">
        <v>43.36</v>
      </c>
      <c r="Z68" s="10">
        <v>42.81</v>
      </c>
      <c r="AA68" s="10">
        <v>43.09</v>
      </c>
      <c r="AB68" s="95">
        <v>4835000</v>
      </c>
      <c r="AC68" s="10">
        <v>42.92</v>
      </c>
      <c r="AD68" s="2">
        <f>Y68-Z68</f>
        <v>0.54999999999999716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42545</v>
      </c>
      <c r="X2" s="10">
        <v>48.4</v>
      </c>
      <c r="Y2" s="10">
        <v>49.2</v>
      </c>
      <c r="Z2" s="10">
        <v>47.5</v>
      </c>
      <c r="AA2" s="10">
        <v>47.61</v>
      </c>
      <c r="AB2" s="95">
        <v>5627000</v>
      </c>
      <c r="AC2" s="10">
        <v>47.61</v>
      </c>
      <c r="AD2" s="2">
        <f>Y2-Z2</f>
        <v>1.7000000000000028</v>
      </c>
      <c r="AE2" s="138">
        <f>AC2/AC3-1</f>
        <v>-6.3164108618654069E-2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47.61</v>
      </c>
      <c r="T3" s="1">
        <v>42312</v>
      </c>
      <c r="U3" t="s">
        <v>152</v>
      </c>
      <c r="W3" s="133">
        <v>42544</v>
      </c>
      <c r="X3" s="10">
        <v>51.37</v>
      </c>
      <c r="Y3" s="10">
        <v>51.58</v>
      </c>
      <c r="Z3" s="10">
        <v>50.58</v>
      </c>
      <c r="AA3" s="10">
        <v>50.82</v>
      </c>
      <c r="AB3" s="95">
        <v>3141000</v>
      </c>
      <c r="AC3" s="10">
        <v>50.82</v>
      </c>
      <c r="AD3" s="2">
        <f t="shared" ref="AD3:AD66" si="0">Y3-Z3</f>
        <v>1</v>
      </c>
      <c r="AE3" s="138">
        <f t="shared" ref="AE3:AE66" si="1">AC3/AC4-1</f>
        <v>3.9370078740152969E-4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47.61</v>
      </c>
      <c r="W4" s="133">
        <v>42543</v>
      </c>
      <c r="X4" s="10">
        <v>50.4</v>
      </c>
      <c r="Y4" s="10">
        <v>51.49</v>
      </c>
      <c r="Z4" s="10">
        <v>50.31</v>
      </c>
      <c r="AA4" s="10">
        <v>50.8</v>
      </c>
      <c r="AB4" s="95">
        <v>3417300</v>
      </c>
      <c r="AC4" s="10">
        <v>50.8</v>
      </c>
      <c r="AD4" s="2">
        <f t="shared" si="0"/>
        <v>1.1799999999999997</v>
      </c>
      <c r="AE4" s="138">
        <f t="shared" si="1"/>
        <v>2.7635215159889093E-3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42542</v>
      </c>
      <c r="X5" s="10">
        <v>50.33</v>
      </c>
      <c r="Y5" s="10">
        <v>50.74</v>
      </c>
      <c r="Z5" s="10">
        <v>49.89</v>
      </c>
      <c r="AA5" s="10">
        <v>50.66</v>
      </c>
      <c r="AB5" s="95">
        <v>2960300</v>
      </c>
      <c r="AC5" s="10">
        <v>50.66</v>
      </c>
      <c r="AD5" s="2">
        <f t="shared" si="0"/>
        <v>0.85000000000000142</v>
      </c>
      <c r="AE5" s="138">
        <f t="shared" si="1"/>
        <v>1.2390087929656124E-2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42541</v>
      </c>
      <c r="X6" s="10">
        <v>50.89</v>
      </c>
      <c r="Y6" s="10">
        <v>51.08</v>
      </c>
      <c r="Z6" s="10">
        <v>50.01</v>
      </c>
      <c r="AA6" s="10">
        <v>50.04</v>
      </c>
      <c r="AB6" s="95">
        <v>2350100</v>
      </c>
      <c r="AC6" s="10">
        <v>50.04</v>
      </c>
      <c r="AD6" s="2">
        <f t="shared" si="0"/>
        <v>1.0700000000000003</v>
      </c>
      <c r="AE6" s="138">
        <f t="shared" si="1"/>
        <v>1.4008405043026695E-3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7"/>
      <c r="W7" s="133">
        <v>42538</v>
      </c>
      <c r="X7" s="10">
        <v>49.1</v>
      </c>
      <c r="Y7" s="10">
        <v>50.09</v>
      </c>
      <c r="Z7" s="10">
        <v>48.85</v>
      </c>
      <c r="AA7" s="10">
        <v>49.97</v>
      </c>
      <c r="AB7" s="95">
        <v>2761600</v>
      </c>
      <c r="AC7" s="10">
        <v>49.97</v>
      </c>
      <c r="AD7" s="2">
        <f t="shared" si="0"/>
        <v>1.240000000000002</v>
      </c>
      <c r="AE7" s="138">
        <f t="shared" si="1"/>
        <v>1.7926257893664532E-2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49.63</v>
      </c>
      <c r="Y8" s="10">
        <v>49.94</v>
      </c>
      <c r="Z8" s="10">
        <v>48.85</v>
      </c>
      <c r="AA8" s="10">
        <v>49.09</v>
      </c>
      <c r="AB8" s="95">
        <v>2784900</v>
      </c>
      <c r="AC8" s="10">
        <v>49.09</v>
      </c>
      <c r="AD8" s="2">
        <f t="shared" si="0"/>
        <v>1.0899999999999963</v>
      </c>
      <c r="AE8" s="138">
        <f t="shared" si="1"/>
        <v>-1.5838011226944615E-2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49.73</v>
      </c>
      <c r="Y9" s="10">
        <v>50.92</v>
      </c>
      <c r="Z9" s="10">
        <v>49.69</v>
      </c>
      <c r="AA9" s="10">
        <v>49.88</v>
      </c>
      <c r="AB9" s="95">
        <v>2861800</v>
      </c>
      <c r="AC9" s="10">
        <v>49.88</v>
      </c>
      <c r="AD9" s="2">
        <f t="shared" si="0"/>
        <v>1.230000000000004</v>
      </c>
      <c r="AE9" s="138">
        <f t="shared" si="1"/>
        <v>9.3079724807769715E-3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261</v>
      </c>
      <c r="P10" s="34"/>
      <c r="Q10" s="2">
        <f>M35</f>
        <v>745.43999999999505</v>
      </c>
      <c r="W10" s="133">
        <v>42535</v>
      </c>
      <c r="X10" s="10">
        <v>49.28</v>
      </c>
      <c r="Y10" s="10">
        <v>49.97</v>
      </c>
      <c r="Z10" s="10">
        <v>48.77</v>
      </c>
      <c r="AA10" s="10">
        <v>49.42</v>
      </c>
      <c r="AB10" s="95">
        <v>3993100</v>
      </c>
      <c r="AC10" s="10">
        <v>49.42</v>
      </c>
      <c r="AD10" s="2">
        <f t="shared" si="0"/>
        <v>1.1999999999999957</v>
      </c>
      <c r="AE10" s="138">
        <f t="shared" si="1"/>
        <v>-5.0332192470303738E-3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49.65</v>
      </c>
      <c r="Y11" s="10">
        <v>50.16</v>
      </c>
      <c r="Z11" s="10">
        <v>49.5</v>
      </c>
      <c r="AA11" s="10">
        <v>49.67</v>
      </c>
      <c r="AB11" s="95">
        <v>4262400</v>
      </c>
      <c r="AC11" s="10">
        <v>49.67</v>
      </c>
      <c r="AD11" s="2">
        <f t="shared" si="0"/>
        <v>0.65999999999999659</v>
      </c>
      <c r="AE11" s="138">
        <f t="shared" si="1"/>
        <v>-3.4109149277689044E-3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42531</v>
      </c>
      <c r="X12" s="10">
        <v>50</v>
      </c>
      <c r="Y12" s="10">
        <v>50.49</v>
      </c>
      <c r="Z12" s="10">
        <v>49.76</v>
      </c>
      <c r="AA12" s="10">
        <v>49.84</v>
      </c>
      <c r="AB12" s="95">
        <v>3801900</v>
      </c>
      <c r="AC12" s="10">
        <v>49.84</v>
      </c>
      <c r="AD12" s="2">
        <f t="shared" si="0"/>
        <v>0.73000000000000398</v>
      </c>
      <c r="AE12" s="138">
        <f t="shared" si="1"/>
        <v>-1.7737485218762283E-2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42530</v>
      </c>
      <c r="X13" s="10">
        <v>50.33</v>
      </c>
      <c r="Y13" s="10">
        <v>50.87</v>
      </c>
      <c r="Z13" s="10">
        <v>49.8</v>
      </c>
      <c r="AA13" s="10">
        <v>50.74</v>
      </c>
      <c r="AB13" s="95">
        <v>4607600</v>
      </c>
      <c r="AC13" s="10">
        <v>50.74</v>
      </c>
      <c r="AD13" s="2">
        <f t="shared" si="0"/>
        <v>1.0700000000000003</v>
      </c>
      <c r="AE13" s="138">
        <f t="shared" si="1"/>
        <v>1.38148805999605E-3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42529</v>
      </c>
      <c r="X14" s="10">
        <v>50.86</v>
      </c>
      <c r="Y14" s="10">
        <v>50.9</v>
      </c>
      <c r="Z14" s="10">
        <v>50.3</v>
      </c>
      <c r="AA14" s="10">
        <v>50.67</v>
      </c>
      <c r="AB14" s="95">
        <v>6343800</v>
      </c>
      <c r="AC14" s="10">
        <v>50.67</v>
      </c>
      <c r="AD14" s="2">
        <f t="shared" si="0"/>
        <v>0.60000000000000142</v>
      </c>
      <c r="AE14" s="138">
        <f t="shared" si="1"/>
        <v>-3.5398230088495852E-3</v>
      </c>
    </row>
    <row r="15" spans="1:43" x14ac:dyDescent="0.25">
      <c r="W15" s="133">
        <v>42528</v>
      </c>
      <c r="X15" s="10">
        <v>49.17</v>
      </c>
      <c r="Y15" s="10">
        <v>50.97</v>
      </c>
      <c r="Z15" s="10">
        <v>49.16</v>
      </c>
      <c r="AA15" s="10">
        <v>50.85</v>
      </c>
      <c r="AB15" s="95">
        <v>6019400</v>
      </c>
      <c r="AC15" s="10">
        <v>50.85</v>
      </c>
      <c r="AD15" s="2">
        <f t="shared" si="0"/>
        <v>1.8100000000000023</v>
      </c>
      <c r="AE15" s="138">
        <f t="shared" si="1"/>
        <v>2.5408348457350183E-2</v>
      </c>
    </row>
    <row r="16" spans="1:43" x14ac:dyDescent="0.25">
      <c r="W16" s="133">
        <v>42527</v>
      </c>
      <c r="X16" s="10">
        <v>48.45</v>
      </c>
      <c r="Y16" s="10">
        <v>49.88</v>
      </c>
      <c r="Z16" s="10">
        <v>48.16</v>
      </c>
      <c r="AA16" s="10">
        <v>49.59</v>
      </c>
      <c r="AB16" s="95">
        <v>5452700</v>
      </c>
      <c r="AC16" s="10">
        <v>49.59</v>
      </c>
      <c r="AD16" s="2">
        <f t="shared" si="0"/>
        <v>1.720000000000006</v>
      </c>
      <c r="AE16" s="138">
        <f t="shared" si="1"/>
        <v>2.3529411764705799E-2</v>
      </c>
    </row>
    <row r="17" spans="1:31" x14ac:dyDescent="0.25">
      <c r="B17" s="1"/>
      <c r="C17" s="4"/>
      <c r="W17" s="133">
        <v>42524</v>
      </c>
      <c r="X17" s="10">
        <v>46.88</v>
      </c>
      <c r="Y17" s="10">
        <v>49.02</v>
      </c>
      <c r="Z17" s="10">
        <v>46.88</v>
      </c>
      <c r="AA17" s="10">
        <v>48.45</v>
      </c>
      <c r="AB17" s="95">
        <v>7114800</v>
      </c>
      <c r="AC17" s="10">
        <v>48.45</v>
      </c>
      <c r="AD17" s="2">
        <f t="shared" si="0"/>
        <v>2.1400000000000006</v>
      </c>
      <c r="AE17" s="138">
        <f t="shared" si="1"/>
        <v>1.9785308356135678E-2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42523</v>
      </c>
      <c r="X18" s="10">
        <v>45.42</v>
      </c>
      <c r="Y18" s="10">
        <v>47.83</v>
      </c>
      <c r="Z18" s="10">
        <v>45.3</v>
      </c>
      <c r="AA18" s="10">
        <v>47.51</v>
      </c>
      <c r="AB18" s="95">
        <v>9362600</v>
      </c>
      <c r="AC18" s="10">
        <v>47.51</v>
      </c>
      <c r="AD18" s="2">
        <f t="shared" si="0"/>
        <v>2.5300000000000011</v>
      </c>
      <c r="AE18" s="138">
        <f t="shared" si="1"/>
        <v>4.3029637760702455E-2</v>
      </c>
    </row>
    <row r="19" spans="1:31" x14ac:dyDescent="0.25">
      <c r="G19" s="2"/>
      <c r="W19" s="133">
        <v>42522</v>
      </c>
      <c r="X19" s="10">
        <v>42.72</v>
      </c>
      <c r="Y19" s="10">
        <v>46</v>
      </c>
      <c r="Z19" s="10">
        <v>42.72</v>
      </c>
      <c r="AA19" s="10">
        <v>45.55</v>
      </c>
      <c r="AB19" s="95">
        <v>16510200</v>
      </c>
      <c r="AC19" s="10">
        <v>45.55</v>
      </c>
      <c r="AD19" s="2">
        <f t="shared" si="0"/>
        <v>3.2800000000000011</v>
      </c>
      <c r="AE19" s="138">
        <f t="shared" si="1"/>
        <v>6.6245318352059934E-2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42521</v>
      </c>
      <c r="X20" s="10">
        <v>41.66</v>
      </c>
      <c r="Y20" s="10">
        <v>42.93</v>
      </c>
      <c r="Z20" s="10">
        <v>41.41</v>
      </c>
      <c r="AA20" s="10">
        <v>42.72</v>
      </c>
      <c r="AB20" s="95">
        <v>9845500</v>
      </c>
      <c r="AC20" s="10">
        <v>42.72</v>
      </c>
      <c r="AD20" s="2">
        <f t="shared" si="0"/>
        <v>1.5200000000000031</v>
      </c>
      <c r="AE20" s="138">
        <f t="shared" si="1"/>
        <v>2.2254127781766053E-2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42517</v>
      </c>
      <c r="X21" s="10">
        <v>41.94</v>
      </c>
      <c r="Y21" s="10">
        <v>42.08</v>
      </c>
      <c r="Z21" s="10">
        <v>41.55</v>
      </c>
      <c r="AA21" s="10">
        <v>41.79</v>
      </c>
      <c r="AB21" s="95">
        <v>2931800</v>
      </c>
      <c r="AC21" s="10">
        <v>41.79</v>
      </c>
      <c r="AD21" s="2">
        <f t="shared" si="0"/>
        <v>0.53000000000000114</v>
      </c>
      <c r="AE21" s="138">
        <f t="shared" si="1"/>
        <v>-7.1736011477763206E-4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42516</v>
      </c>
      <c r="X22" s="10">
        <v>42.34</v>
      </c>
      <c r="Y22" s="10">
        <v>42.6</v>
      </c>
      <c r="Z22" s="10">
        <v>41.48</v>
      </c>
      <c r="AA22" s="10">
        <v>41.82</v>
      </c>
      <c r="AB22" s="95">
        <v>2988500</v>
      </c>
      <c r="AC22" s="10">
        <v>41.82</v>
      </c>
      <c r="AD22" s="2">
        <f t="shared" si="0"/>
        <v>1.1200000000000045</v>
      </c>
      <c r="AE22" s="138">
        <f t="shared" si="1"/>
        <v>4.7846889952163352E-4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42515</v>
      </c>
      <c r="X23" s="10">
        <v>41.06</v>
      </c>
      <c r="Y23" s="10">
        <v>41.89</v>
      </c>
      <c r="Z23" s="10">
        <v>40.99</v>
      </c>
      <c r="AA23" s="10">
        <v>41.8</v>
      </c>
      <c r="AB23" s="95">
        <v>2735500</v>
      </c>
      <c r="AC23" s="10">
        <v>41.8</v>
      </c>
      <c r="AD23" s="2">
        <f t="shared" si="0"/>
        <v>0.89999999999999858</v>
      </c>
      <c r="AE23" s="138">
        <f t="shared" si="1"/>
        <v>5.7747834456207681E-3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42514</v>
      </c>
      <c r="X24" s="10">
        <v>41.51</v>
      </c>
      <c r="Y24" s="10">
        <v>41.93</v>
      </c>
      <c r="Z24" s="10">
        <v>40.72</v>
      </c>
      <c r="AA24" s="10">
        <v>41.56</v>
      </c>
      <c r="AB24" s="95">
        <v>3961400</v>
      </c>
      <c r="AC24" s="10">
        <v>41.56</v>
      </c>
      <c r="AD24" s="2">
        <f t="shared" si="0"/>
        <v>1.2100000000000009</v>
      </c>
      <c r="AE24" s="138">
        <f t="shared" si="1"/>
        <v>1.2045290291498034E-3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42513</v>
      </c>
      <c r="X25" s="10">
        <v>41.87</v>
      </c>
      <c r="Y25" s="10">
        <v>42.74</v>
      </c>
      <c r="Z25" s="10">
        <v>41.49</v>
      </c>
      <c r="AA25" s="10">
        <v>41.51</v>
      </c>
      <c r="AB25" s="95">
        <v>3617600</v>
      </c>
      <c r="AC25" s="10">
        <v>41.51</v>
      </c>
      <c r="AD25" s="2">
        <f t="shared" si="0"/>
        <v>1.25</v>
      </c>
      <c r="AE25" s="138">
        <f t="shared" si="1"/>
        <v>-9.6269554753303233E-4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42510</v>
      </c>
      <c r="X26" s="10">
        <v>40.840000000000003</v>
      </c>
      <c r="Y26" s="10">
        <v>41.64</v>
      </c>
      <c r="Z26" s="10">
        <v>40.81</v>
      </c>
      <c r="AA26" s="10">
        <v>41.55</v>
      </c>
      <c r="AB26" s="95">
        <v>2736200</v>
      </c>
      <c r="AC26" s="10">
        <v>41.55</v>
      </c>
      <c r="AD26" s="2">
        <f t="shared" si="0"/>
        <v>0.82999999999999829</v>
      </c>
      <c r="AE26" s="138">
        <f t="shared" si="1"/>
        <v>2.0884520884520752E-2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42509</v>
      </c>
      <c r="X27" s="10">
        <v>40.659999999999997</v>
      </c>
      <c r="Y27" s="10">
        <v>41.46</v>
      </c>
      <c r="Z27" s="10">
        <v>40.36</v>
      </c>
      <c r="AA27" s="10">
        <v>40.700000000000003</v>
      </c>
      <c r="AB27" s="95">
        <v>3616000</v>
      </c>
      <c r="AC27" s="10">
        <v>40.700000000000003</v>
      </c>
      <c r="AD27" s="2">
        <f t="shared" si="0"/>
        <v>1.1000000000000014</v>
      </c>
      <c r="AE27" s="138">
        <f t="shared" si="1"/>
        <v>-1.2269938650305567E-3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42508</v>
      </c>
      <c r="X28" s="10">
        <v>41.38</v>
      </c>
      <c r="Y28" s="10">
        <v>41.98</v>
      </c>
      <c r="Z28" s="10">
        <v>40.450000000000003</v>
      </c>
      <c r="AA28" s="10">
        <v>40.75</v>
      </c>
      <c r="AB28" s="95">
        <v>3140200</v>
      </c>
      <c r="AC28" s="10">
        <v>40.75</v>
      </c>
      <c r="AD28" s="2">
        <f t="shared" si="0"/>
        <v>1.529999999999994</v>
      </c>
      <c r="AE28" s="138">
        <f t="shared" si="1"/>
        <v>-2.1138601969733384E-2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42507</v>
      </c>
      <c r="X29" s="10">
        <v>41.43</v>
      </c>
      <c r="Y29" s="10">
        <v>42.35</v>
      </c>
      <c r="Z29" s="10">
        <v>40.74</v>
      </c>
      <c r="AA29" s="10">
        <v>41.63</v>
      </c>
      <c r="AB29" s="95">
        <v>4715400</v>
      </c>
      <c r="AC29" s="10">
        <v>41.63</v>
      </c>
      <c r="AD29" s="2">
        <f t="shared" si="0"/>
        <v>1.6099999999999994</v>
      </c>
      <c r="AE29" s="138">
        <f t="shared" si="1"/>
        <v>4.1003376748673936E-3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42506</v>
      </c>
      <c r="X30" s="10">
        <v>41.86</v>
      </c>
      <c r="Y30" s="10">
        <v>41.98</v>
      </c>
      <c r="Z30" s="10">
        <v>40.99</v>
      </c>
      <c r="AA30" s="10">
        <v>41.46</v>
      </c>
      <c r="AB30" s="95">
        <v>3049500</v>
      </c>
      <c r="AC30" s="10">
        <v>41.46</v>
      </c>
      <c r="AD30" s="2">
        <f t="shared" si="0"/>
        <v>0.98999999999999488</v>
      </c>
      <c r="AE30" s="138">
        <f t="shared" si="1"/>
        <v>-1.0737294201860981E-2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42503</v>
      </c>
      <c r="X31" s="10">
        <v>43.07</v>
      </c>
      <c r="Y31" s="10">
        <v>43.1</v>
      </c>
      <c r="Z31" s="10">
        <v>40.81</v>
      </c>
      <c r="AA31" s="10">
        <v>41.91</v>
      </c>
      <c r="AB31" s="95">
        <v>9161800</v>
      </c>
      <c r="AC31" s="10">
        <v>41.91</v>
      </c>
      <c r="AD31" s="2">
        <f t="shared" si="0"/>
        <v>2.2899999999999991</v>
      </c>
      <c r="AE31" s="138">
        <f t="shared" si="1"/>
        <v>-4.2932176295958024E-2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42502</v>
      </c>
      <c r="X32" s="10">
        <v>44.34</v>
      </c>
      <c r="Y32" s="10">
        <v>44.44</v>
      </c>
      <c r="Z32" s="10">
        <v>43.06</v>
      </c>
      <c r="AA32" s="10">
        <v>43.79</v>
      </c>
      <c r="AB32" s="95">
        <v>5574800</v>
      </c>
      <c r="AC32" s="10">
        <v>43.79</v>
      </c>
      <c r="AD32" s="2">
        <f t="shared" si="0"/>
        <v>1.3799999999999955</v>
      </c>
      <c r="AE32" s="138">
        <f t="shared" si="1"/>
        <v>-4.9988638945693831E-3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42501</v>
      </c>
      <c r="X33" s="10">
        <v>46.23</v>
      </c>
      <c r="Y33" s="10">
        <v>46.67</v>
      </c>
      <c r="Z33" s="10">
        <v>43.54</v>
      </c>
      <c r="AA33" s="10">
        <v>44.01</v>
      </c>
      <c r="AB33" s="95">
        <v>14997900</v>
      </c>
      <c r="AC33" s="10">
        <v>44.01</v>
      </c>
      <c r="AD33" s="2">
        <f t="shared" si="0"/>
        <v>3.1300000000000026</v>
      </c>
      <c r="AE33" s="138">
        <f t="shared" si="1"/>
        <v>-0.11803607214428857</v>
      </c>
    </row>
    <row r="34" spans="1:31" x14ac:dyDescent="0.25">
      <c r="W34" s="133">
        <v>42500</v>
      </c>
      <c r="X34" s="10">
        <v>50.69</v>
      </c>
      <c r="Y34" s="10">
        <v>50.72</v>
      </c>
      <c r="Z34" s="10">
        <v>49.19</v>
      </c>
      <c r="AA34" s="10">
        <v>49.9</v>
      </c>
      <c r="AB34" s="95">
        <v>3611900</v>
      </c>
      <c r="AC34" s="10">
        <v>49.9</v>
      </c>
      <c r="AD34" s="2">
        <f t="shared" si="0"/>
        <v>1.5300000000000011</v>
      </c>
      <c r="AE34" s="138">
        <f t="shared" si="1"/>
        <v>-1.5390686661404862E-2</v>
      </c>
    </row>
    <row r="35" spans="1:31" x14ac:dyDescent="0.25">
      <c r="L35" t="s">
        <v>261</v>
      </c>
      <c r="M35" s="2">
        <f>M51+K51-F51</f>
        <v>745.43999999999505</v>
      </c>
      <c r="W35" s="133">
        <v>42499</v>
      </c>
      <c r="X35" s="10">
        <v>50.56</v>
      </c>
      <c r="Y35" s="10">
        <v>51.38</v>
      </c>
      <c r="Z35" s="10">
        <v>50.39</v>
      </c>
      <c r="AA35" s="10">
        <v>50.68</v>
      </c>
      <c r="AB35" s="95">
        <v>2022800</v>
      </c>
      <c r="AC35" s="10">
        <v>50.68</v>
      </c>
      <c r="AD35" s="2">
        <f t="shared" si="0"/>
        <v>0.99000000000000199</v>
      </c>
      <c r="AE35" s="138">
        <f t="shared" si="1"/>
        <v>-3.7350108118733294E-3</v>
      </c>
    </row>
    <row r="36" spans="1:31" x14ac:dyDescent="0.25">
      <c r="A36" s="413" t="s">
        <v>1</v>
      </c>
      <c r="B36" s="413" t="s">
        <v>2</v>
      </c>
      <c r="C36" s="413" t="s">
        <v>4</v>
      </c>
      <c r="D36" s="415" t="s">
        <v>5</v>
      </c>
      <c r="E36" s="415" t="s">
        <v>94</v>
      </c>
      <c r="F36" s="415" t="s">
        <v>60</v>
      </c>
      <c r="G36" s="413" t="s">
        <v>3</v>
      </c>
      <c r="H36" s="413" t="s">
        <v>6</v>
      </c>
      <c r="I36" s="415" t="s">
        <v>7</v>
      </c>
      <c r="J36" s="415" t="s">
        <v>95</v>
      </c>
      <c r="K36" s="415" t="s">
        <v>61</v>
      </c>
      <c r="L36" s="413" t="s">
        <v>77</v>
      </c>
      <c r="M36" s="413" t="s">
        <v>38</v>
      </c>
      <c r="W36" s="133">
        <v>42496</v>
      </c>
      <c r="X36" s="10">
        <v>50.18</v>
      </c>
      <c r="Y36" s="10">
        <v>51.13</v>
      </c>
      <c r="Z36" s="10">
        <v>49.67</v>
      </c>
      <c r="AA36" s="10">
        <v>50.87</v>
      </c>
      <c r="AB36" s="95">
        <v>1987400</v>
      </c>
      <c r="AC36" s="10">
        <v>50.87</v>
      </c>
      <c r="AD36" s="2">
        <f t="shared" si="0"/>
        <v>1.4600000000000009</v>
      </c>
      <c r="AE36" s="138">
        <f t="shared" si="1"/>
        <v>1.3750498206456685E-2</v>
      </c>
    </row>
    <row r="37" spans="1:31" x14ac:dyDescent="0.25">
      <c r="A37" s="416" t="s">
        <v>24</v>
      </c>
      <c r="B37" s="406">
        <v>42156</v>
      </c>
      <c r="C37" s="407">
        <v>5</v>
      </c>
      <c r="D37" s="408">
        <v>48.55</v>
      </c>
      <c r="E37" s="408">
        <v>0</v>
      </c>
      <c r="F37" s="408">
        <f>C37*D37</f>
        <v>242.75</v>
      </c>
      <c r="G37" s="406">
        <v>42186</v>
      </c>
      <c r="H37" s="407">
        <v>100</v>
      </c>
      <c r="I37" s="408">
        <v>44.99</v>
      </c>
      <c r="J37" s="408">
        <v>0.08</v>
      </c>
      <c r="K37" s="408">
        <f>H37*I37-J37</f>
        <v>4498.92</v>
      </c>
      <c r="L37" s="407" t="s">
        <v>80</v>
      </c>
      <c r="M37" s="407"/>
      <c r="W37" s="133">
        <v>42495</v>
      </c>
      <c r="X37" s="10">
        <v>51.08</v>
      </c>
      <c r="Y37" s="10">
        <v>51.34</v>
      </c>
      <c r="Z37" s="10">
        <v>50.11</v>
      </c>
      <c r="AA37" s="10">
        <v>50.18</v>
      </c>
      <c r="AB37" s="95">
        <v>2268500</v>
      </c>
      <c r="AC37" s="10">
        <v>50.18</v>
      </c>
      <c r="AD37" s="2">
        <f t="shared" si="0"/>
        <v>1.230000000000004</v>
      </c>
      <c r="AE37" s="138">
        <f t="shared" si="1"/>
        <v>-2.2022997466380922E-2</v>
      </c>
    </row>
    <row r="38" spans="1:31" x14ac:dyDescent="0.25">
      <c r="A38" s="417" t="s">
        <v>71</v>
      </c>
      <c r="B38" s="406">
        <v>42156</v>
      </c>
      <c r="C38" s="407">
        <v>5</v>
      </c>
      <c r="D38" s="408">
        <v>47.01</v>
      </c>
      <c r="E38" s="408">
        <v>0</v>
      </c>
      <c r="F38" s="408">
        <f t="shared" ref="F38:F49" si="5">C38*D38</f>
        <v>235.04999999999998</v>
      </c>
      <c r="G38" s="406">
        <v>42227</v>
      </c>
      <c r="H38" s="407">
        <v>100</v>
      </c>
      <c r="I38" s="408">
        <v>43</v>
      </c>
      <c r="J38" s="408">
        <v>0.08</v>
      </c>
      <c r="K38" s="408">
        <f>H38*I38-J38</f>
        <v>4299.92</v>
      </c>
      <c r="L38" s="407"/>
      <c r="M38" s="407"/>
      <c r="W38" s="133">
        <v>42494</v>
      </c>
      <c r="X38" s="10">
        <v>52.11</v>
      </c>
      <c r="Y38" s="10">
        <v>52.66</v>
      </c>
      <c r="Z38" s="10">
        <v>51.08</v>
      </c>
      <c r="AA38" s="10">
        <v>51.31</v>
      </c>
      <c r="AB38" s="95">
        <v>1645300</v>
      </c>
      <c r="AC38" s="10">
        <v>51.31</v>
      </c>
      <c r="AD38" s="2">
        <f t="shared" si="0"/>
        <v>1.5799999999999983</v>
      </c>
      <c r="AE38" s="138">
        <f t="shared" si="1"/>
        <v>-2.1361815754339042E-2</v>
      </c>
    </row>
    <row r="39" spans="1:31" x14ac:dyDescent="0.25">
      <c r="A39" s="407"/>
      <c r="B39" s="406">
        <v>42156</v>
      </c>
      <c r="C39" s="407">
        <v>10</v>
      </c>
      <c r="D39" s="408">
        <v>46.5</v>
      </c>
      <c r="E39" s="408">
        <v>0</v>
      </c>
      <c r="F39" s="408">
        <f t="shared" si="5"/>
        <v>465</v>
      </c>
      <c r="G39" s="406">
        <v>42312</v>
      </c>
      <c r="H39" s="411">
        <v>40</v>
      </c>
      <c r="I39" s="408">
        <v>42.5</v>
      </c>
      <c r="J39" s="408">
        <v>0.03</v>
      </c>
      <c r="K39" s="408">
        <f>H39*I39-J39</f>
        <v>1699.97</v>
      </c>
      <c r="L39" s="407"/>
      <c r="M39" s="407"/>
      <c r="W39" s="133">
        <v>42493</v>
      </c>
      <c r="X39" s="10">
        <v>52.12</v>
      </c>
      <c r="Y39" s="10">
        <v>52.56</v>
      </c>
      <c r="Z39" s="10">
        <v>51.44</v>
      </c>
      <c r="AA39" s="10">
        <v>52.43</v>
      </c>
      <c r="AB39" s="95">
        <v>2197600</v>
      </c>
      <c r="AC39" s="10">
        <v>52.43</v>
      </c>
      <c r="AD39" s="2">
        <f t="shared" si="0"/>
        <v>1.1200000000000045</v>
      </c>
      <c r="AE39" s="138">
        <f t="shared" si="1"/>
        <v>-9.8205854579792584E-3</v>
      </c>
    </row>
    <row r="40" spans="1:31" x14ac:dyDescent="0.25">
      <c r="A40" s="407"/>
      <c r="B40" s="406">
        <v>42156</v>
      </c>
      <c r="C40" s="407">
        <v>50</v>
      </c>
      <c r="D40" s="408">
        <v>45.95</v>
      </c>
      <c r="E40" s="408">
        <v>0</v>
      </c>
      <c r="F40" s="408">
        <f t="shared" si="5"/>
        <v>2297.5</v>
      </c>
      <c r="G40" s="406">
        <v>42318</v>
      </c>
      <c r="H40" s="411">
        <v>14</v>
      </c>
      <c r="I40" s="408">
        <v>43.5</v>
      </c>
      <c r="J40" s="408">
        <v>0.01</v>
      </c>
      <c r="K40" s="408">
        <f t="shared" ref="K40:K47" si="6">H40*I40-J40</f>
        <v>608.99</v>
      </c>
      <c r="L40" s="407"/>
      <c r="M40" s="407"/>
      <c r="W40" s="133">
        <v>42492</v>
      </c>
      <c r="X40" s="10">
        <v>51.97</v>
      </c>
      <c r="Y40" s="10">
        <v>53.06</v>
      </c>
      <c r="Z40" s="10">
        <v>51.24</v>
      </c>
      <c r="AA40" s="10">
        <v>52.95</v>
      </c>
      <c r="AB40" s="95">
        <v>2488900</v>
      </c>
      <c r="AC40" s="10">
        <v>52.95</v>
      </c>
      <c r="AD40" s="2">
        <f t="shared" si="0"/>
        <v>1.8200000000000003</v>
      </c>
      <c r="AE40" s="138">
        <f t="shared" si="1"/>
        <v>2.4970963995354367E-2</v>
      </c>
    </row>
    <row r="41" spans="1:31" x14ac:dyDescent="0.25">
      <c r="A41" s="407"/>
      <c r="B41" s="406">
        <v>42156</v>
      </c>
      <c r="C41" s="407">
        <v>30</v>
      </c>
      <c r="D41" s="408">
        <v>45.95</v>
      </c>
      <c r="E41" s="408">
        <v>0</v>
      </c>
      <c r="F41" s="408">
        <f t="shared" si="5"/>
        <v>1378.5</v>
      </c>
      <c r="G41" s="406">
        <v>42318</v>
      </c>
      <c r="H41" s="411">
        <v>26</v>
      </c>
      <c r="I41" s="408">
        <v>43.78</v>
      </c>
      <c r="J41" s="408">
        <v>0.02</v>
      </c>
      <c r="K41" s="408">
        <f t="shared" si="6"/>
        <v>1138.26</v>
      </c>
      <c r="L41" s="407"/>
      <c r="M41" s="407"/>
      <c r="W41" s="133">
        <v>42489</v>
      </c>
      <c r="X41" s="10">
        <v>52.78</v>
      </c>
      <c r="Y41" s="10">
        <v>52.87</v>
      </c>
      <c r="Z41" s="10">
        <v>50.9</v>
      </c>
      <c r="AA41" s="10">
        <v>51.66</v>
      </c>
      <c r="AB41" s="95">
        <v>3476400</v>
      </c>
      <c r="AC41" s="10">
        <v>51.66</v>
      </c>
      <c r="AD41" s="2">
        <f t="shared" si="0"/>
        <v>1.9699999999999989</v>
      </c>
      <c r="AE41" s="138">
        <f t="shared" si="1"/>
        <v>-2.1961378265808462E-2</v>
      </c>
    </row>
    <row r="42" spans="1:31" ht="20.25" thickBot="1" x14ac:dyDescent="0.35">
      <c r="A42" s="407"/>
      <c r="B42" s="406">
        <v>42186</v>
      </c>
      <c r="C42" s="407">
        <v>100</v>
      </c>
      <c r="D42" s="408">
        <v>44.9</v>
      </c>
      <c r="E42" s="408">
        <v>0</v>
      </c>
      <c r="F42" s="408">
        <f t="shared" si="5"/>
        <v>4490</v>
      </c>
      <c r="G42" s="406">
        <v>42320</v>
      </c>
      <c r="H42" s="411">
        <v>10</v>
      </c>
      <c r="I42" s="408">
        <v>43.9</v>
      </c>
      <c r="J42" s="408">
        <v>0.01</v>
      </c>
      <c r="K42" s="408">
        <f t="shared" si="6"/>
        <v>438.99</v>
      </c>
      <c r="L42" s="407"/>
      <c r="M42" s="407"/>
      <c r="O42" s="160" t="s">
        <v>78</v>
      </c>
      <c r="P42" s="160"/>
      <c r="T42" s="91" t="s">
        <v>113</v>
      </c>
      <c r="W42" s="133">
        <v>42488</v>
      </c>
      <c r="X42" s="10">
        <v>54.89</v>
      </c>
      <c r="Y42" s="10">
        <v>55.23</v>
      </c>
      <c r="Z42" s="10">
        <v>52.65</v>
      </c>
      <c r="AA42" s="10">
        <v>52.82</v>
      </c>
      <c r="AB42" s="95">
        <v>2356700</v>
      </c>
      <c r="AC42" s="10">
        <v>52.82</v>
      </c>
      <c r="AD42" s="2">
        <f t="shared" si="0"/>
        <v>2.5799999999999983</v>
      </c>
      <c r="AE42" s="138">
        <f t="shared" si="1"/>
        <v>-4.172714078374451E-2</v>
      </c>
    </row>
    <row r="43" spans="1:31" ht="15.75" thickTop="1" x14ac:dyDescent="0.25">
      <c r="A43" s="407"/>
      <c r="B43" s="406">
        <v>42206</v>
      </c>
      <c r="C43" s="407">
        <v>20</v>
      </c>
      <c r="D43" s="408">
        <v>41.2</v>
      </c>
      <c r="E43" s="408">
        <v>0</v>
      </c>
      <c r="F43" s="408">
        <f t="shared" si="5"/>
        <v>824</v>
      </c>
      <c r="G43" s="406">
        <v>42333</v>
      </c>
      <c r="H43" s="411">
        <v>50</v>
      </c>
      <c r="I43" s="408">
        <v>41.67</v>
      </c>
      <c r="J43" s="408">
        <v>0.04</v>
      </c>
      <c r="K43" s="408">
        <f t="shared" si="6"/>
        <v>2083.46</v>
      </c>
      <c r="L43" s="407"/>
      <c r="M43" s="407"/>
      <c r="O43" s="83">
        <v>1.1000000000000001</v>
      </c>
      <c r="P43" s="83">
        <f>O43*$Q$4</f>
        <v>52.371000000000002</v>
      </c>
      <c r="T43" s="128" t="s">
        <v>98</v>
      </c>
      <c r="U43" s="98">
        <v>50.82</v>
      </c>
      <c r="W43" s="133">
        <v>42487</v>
      </c>
      <c r="X43" s="10">
        <v>54.3</v>
      </c>
      <c r="Y43" s="10">
        <v>55.37</v>
      </c>
      <c r="Z43" s="10">
        <v>54</v>
      </c>
      <c r="AA43" s="10">
        <v>55.12</v>
      </c>
      <c r="AB43" s="95">
        <v>3435100</v>
      </c>
      <c r="AC43" s="10">
        <v>55.12</v>
      </c>
      <c r="AD43" s="2">
        <f t="shared" si="0"/>
        <v>1.3699999999999974</v>
      </c>
      <c r="AE43" s="138">
        <f t="shared" si="1"/>
        <v>3.2016476315296805E-2</v>
      </c>
    </row>
    <row r="44" spans="1:31" x14ac:dyDescent="0.25">
      <c r="A44" s="407"/>
      <c r="B44" s="406">
        <v>42207</v>
      </c>
      <c r="C44" s="407">
        <v>20</v>
      </c>
      <c r="D44" s="408">
        <v>40.68</v>
      </c>
      <c r="E44" s="408">
        <v>0</v>
      </c>
      <c r="F44" s="408">
        <f t="shared" si="5"/>
        <v>813.6</v>
      </c>
      <c r="G44" s="406">
        <v>42335</v>
      </c>
      <c r="H44" s="411">
        <v>50</v>
      </c>
      <c r="I44" s="408">
        <v>41.85</v>
      </c>
      <c r="J44" s="408">
        <v>0.04</v>
      </c>
      <c r="K44" s="408">
        <f t="shared" si="6"/>
        <v>2092.46</v>
      </c>
      <c r="L44" s="407"/>
      <c r="M44" s="407"/>
      <c r="O44" s="83">
        <v>1.0900000000000001</v>
      </c>
      <c r="P44" s="83">
        <f t="shared" ref="P44:P63" si="7">O44*$Q$4</f>
        <v>51.8949</v>
      </c>
      <c r="T44" s="93" t="s">
        <v>99</v>
      </c>
      <c r="U44" s="88">
        <v>48.4</v>
      </c>
      <c r="W44" s="133">
        <v>42486</v>
      </c>
      <c r="X44" s="10">
        <v>52.01</v>
      </c>
      <c r="Y44" s="10">
        <v>53.54</v>
      </c>
      <c r="Z44" s="10">
        <v>52.01</v>
      </c>
      <c r="AA44" s="10">
        <v>53.41</v>
      </c>
      <c r="AB44" s="95">
        <v>3497300</v>
      </c>
      <c r="AC44" s="10">
        <v>53.41</v>
      </c>
      <c r="AD44" s="2">
        <f t="shared" si="0"/>
        <v>1.5300000000000011</v>
      </c>
      <c r="AE44" s="138">
        <f t="shared" si="1"/>
        <v>3.0285493827160392E-2</v>
      </c>
    </row>
    <row r="45" spans="1:31" x14ac:dyDescent="0.25">
      <c r="A45" s="407"/>
      <c r="B45" s="406">
        <v>42292</v>
      </c>
      <c r="C45" s="407">
        <v>40</v>
      </c>
      <c r="D45" s="408">
        <v>41.65</v>
      </c>
      <c r="E45" s="408">
        <v>0</v>
      </c>
      <c r="F45" s="408">
        <f t="shared" si="5"/>
        <v>1666</v>
      </c>
      <c r="G45" s="406">
        <v>42335</v>
      </c>
      <c r="H45" s="411">
        <v>50</v>
      </c>
      <c r="I45" s="408">
        <v>42.4</v>
      </c>
      <c r="J45" s="408">
        <v>0.04</v>
      </c>
      <c r="K45" s="408">
        <f t="shared" si="6"/>
        <v>2119.96</v>
      </c>
      <c r="L45" s="407"/>
      <c r="M45" s="407"/>
      <c r="O45" s="83">
        <v>1.08</v>
      </c>
      <c r="P45" s="83">
        <f t="shared" si="7"/>
        <v>51.418800000000005</v>
      </c>
      <c r="R45" s="34"/>
      <c r="T45" s="93" t="s">
        <v>100</v>
      </c>
      <c r="U45" s="88" t="s">
        <v>410</v>
      </c>
      <c r="W45" s="133">
        <v>42485</v>
      </c>
      <c r="X45" s="10">
        <v>51.75</v>
      </c>
      <c r="Y45" s="10">
        <v>52.58</v>
      </c>
      <c r="Z45" s="10">
        <v>51.5</v>
      </c>
      <c r="AA45" s="10">
        <v>51.84</v>
      </c>
      <c r="AB45" s="95">
        <v>2134000</v>
      </c>
      <c r="AC45" s="10">
        <v>51.84</v>
      </c>
      <c r="AD45" s="2">
        <f t="shared" si="0"/>
        <v>1.0799999999999983</v>
      </c>
      <c r="AE45" s="138">
        <f t="shared" si="1"/>
        <v>4.6511627906977715E-3</v>
      </c>
    </row>
    <row r="46" spans="1:31" x14ac:dyDescent="0.25">
      <c r="A46" s="407"/>
      <c r="B46" s="406">
        <v>42298</v>
      </c>
      <c r="C46" s="407">
        <v>80</v>
      </c>
      <c r="D46" s="408">
        <v>40.450000000000003</v>
      </c>
      <c r="E46" s="408">
        <v>0</v>
      </c>
      <c r="F46" s="408">
        <f t="shared" si="5"/>
        <v>3236</v>
      </c>
      <c r="G46" s="406">
        <v>42398</v>
      </c>
      <c r="H46" s="411">
        <v>50</v>
      </c>
      <c r="I46" s="408">
        <v>39.65</v>
      </c>
      <c r="J46" s="408">
        <v>0.04</v>
      </c>
      <c r="K46" s="408">
        <f t="shared" si="6"/>
        <v>1982.46</v>
      </c>
      <c r="L46" s="407"/>
      <c r="M46" s="407"/>
      <c r="O46" s="83">
        <v>1.07</v>
      </c>
      <c r="P46" s="83">
        <f t="shared" si="7"/>
        <v>50.942700000000002</v>
      </c>
      <c r="Q46" s="34"/>
      <c r="R46" s="34"/>
      <c r="T46" s="93" t="s">
        <v>101</v>
      </c>
      <c r="U46" s="88" t="s">
        <v>411</v>
      </c>
      <c r="W46" s="133">
        <v>42482</v>
      </c>
      <c r="X46" s="10">
        <v>51.01</v>
      </c>
      <c r="Y46" s="10">
        <v>51.62</v>
      </c>
      <c r="Z46" s="10">
        <v>50.89</v>
      </c>
      <c r="AA46" s="10">
        <v>51.6</v>
      </c>
      <c r="AB46" s="95">
        <v>2537800</v>
      </c>
      <c r="AC46" s="10">
        <v>51.6</v>
      </c>
      <c r="AD46" s="2">
        <f t="shared" si="0"/>
        <v>0.72999999999999687</v>
      </c>
      <c r="AE46" s="138">
        <f t="shared" si="1"/>
        <v>-7.7459333849727585E-4</v>
      </c>
    </row>
    <row r="47" spans="1:31" x14ac:dyDescent="0.25">
      <c r="A47" s="407"/>
      <c r="B47" s="406">
        <v>42298</v>
      </c>
      <c r="C47" s="407">
        <v>80</v>
      </c>
      <c r="D47" s="408">
        <v>39.9</v>
      </c>
      <c r="E47" s="408">
        <v>0</v>
      </c>
      <c r="F47" s="408">
        <f t="shared" si="5"/>
        <v>3192</v>
      </c>
      <c r="G47" s="406">
        <v>42408</v>
      </c>
      <c r="H47" s="411">
        <v>50</v>
      </c>
      <c r="I47" s="408">
        <v>51.5</v>
      </c>
      <c r="J47" s="408">
        <v>0.05</v>
      </c>
      <c r="K47" s="408">
        <f t="shared" si="6"/>
        <v>2574.9499999999998</v>
      </c>
      <c r="L47" s="407"/>
      <c r="M47" s="407"/>
      <c r="O47" s="83">
        <v>1.06</v>
      </c>
      <c r="P47" s="83">
        <f t="shared" si="7"/>
        <v>50.4666</v>
      </c>
      <c r="Q47" s="34"/>
      <c r="R47" s="34"/>
      <c r="T47" s="93" t="s">
        <v>102</v>
      </c>
      <c r="U47" s="88">
        <v>56.67</v>
      </c>
      <c r="W47" s="133">
        <v>42481</v>
      </c>
      <c r="X47" s="10">
        <v>52.34</v>
      </c>
      <c r="Y47" s="10">
        <v>52.58</v>
      </c>
      <c r="Z47" s="10">
        <v>51.59</v>
      </c>
      <c r="AA47" s="10">
        <v>51.64</v>
      </c>
      <c r="AB47" s="95">
        <v>1650000</v>
      </c>
      <c r="AC47" s="10">
        <v>51.64</v>
      </c>
      <c r="AD47" s="2">
        <f t="shared" si="0"/>
        <v>0.98999999999999488</v>
      </c>
      <c r="AE47" s="138">
        <f t="shared" si="1"/>
        <v>-6.5409772989610815E-3</v>
      </c>
    </row>
    <row r="48" spans="1:31" x14ac:dyDescent="0.25">
      <c r="A48" s="407"/>
      <c r="B48" s="406">
        <v>42333</v>
      </c>
      <c r="C48" s="407">
        <v>50</v>
      </c>
      <c r="D48" s="408">
        <v>41.2</v>
      </c>
      <c r="E48" s="408">
        <v>0</v>
      </c>
      <c r="F48" s="408">
        <f t="shared" si="5"/>
        <v>2060</v>
      </c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7"/>
        <v>49.990500000000004</v>
      </c>
      <c r="Q48" s="34"/>
      <c r="R48" s="34"/>
      <c r="T48" s="93" t="s">
        <v>103</v>
      </c>
      <c r="U48" s="88">
        <v>0.17508599999999999</v>
      </c>
      <c r="W48" s="133">
        <v>42480</v>
      </c>
      <c r="X48" s="10">
        <v>51.34</v>
      </c>
      <c r="Y48" s="10">
        <v>52.32</v>
      </c>
      <c r="Z48" s="10">
        <v>50.84</v>
      </c>
      <c r="AA48" s="10">
        <v>51.98</v>
      </c>
      <c r="AB48" s="95">
        <v>3473600</v>
      </c>
      <c r="AC48" s="10">
        <v>51.98</v>
      </c>
      <c r="AD48" s="2">
        <f t="shared" si="0"/>
        <v>1.4799999999999969</v>
      </c>
      <c r="AE48" s="138">
        <f t="shared" si="1"/>
        <v>0</v>
      </c>
    </row>
    <row r="49" spans="1:31" x14ac:dyDescent="0.25">
      <c r="A49" s="407"/>
      <c r="B49" s="406">
        <v>42377</v>
      </c>
      <c r="C49" s="407">
        <v>50</v>
      </c>
      <c r="D49" s="408">
        <v>37.85</v>
      </c>
      <c r="E49" s="408">
        <v>0</v>
      </c>
      <c r="F49" s="408">
        <f t="shared" si="5"/>
        <v>1892.5</v>
      </c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7"/>
        <v>49.514400000000002</v>
      </c>
      <c r="Q49" s="34"/>
      <c r="R49" s="34"/>
      <c r="T49" s="93" t="s">
        <v>123</v>
      </c>
      <c r="U49" s="88" t="s">
        <v>250</v>
      </c>
      <c r="W49" s="133">
        <v>42479</v>
      </c>
      <c r="X49" s="10">
        <v>52.71</v>
      </c>
      <c r="Y49" s="10">
        <v>52.71</v>
      </c>
      <c r="Z49" s="10">
        <v>51.83</v>
      </c>
      <c r="AA49" s="10">
        <v>51.98</v>
      </c>
      <c r="AB49" s="95">
        <v>3942500</v>
      </c>
      <c r="AC49" s="10">
        <v>51.98</v>
      </c>
      <c r="AD49" s="2">
        <f t="shared" si="0"/>
        <v>0.88000000000000256</v>
      </c>
      <c r="AE49" s="138">
        <f t="shared" si="1"/>
        <v>-1.2537993920972768E-2</v>
      </c>
    </row>
    <row r="50" spans="1:31" x14ac:dyDescent="0.25">
      <c r="A50" s="407"/>
      <c r="B50" s="406"/>
      <c r="C50" s="407"/>
      <c r="D50" s="408"/>
      <c r="E50" s="408"/>
      <c r="F50" s="408"/>
      <c r="G50" s="407"/>
      <c r="H50" s="407"/>
      <c r="I50" s="408"/>
      <c r="J50" s="408"/>
      <c r="K50" s="408"/>
      <c r="L50" s="407"/>
      <c r="M50" s="407"/>
      <c r="O50" s="83">
        <v>1.03</v>
      </c>
      <c r="P50" s="83">
        <f t="shared" si="7"/>
        <v>49.0383</v>
      </c>
      <c r="Q50" s="83"/>
      <c r="R50" s="34"/>
      <c r="T50" s="93"/>
      <c r="U50" s="88"/>
      <c r="W50" s="133">
        <v>42478</v>
      </c>
      <c r="X50" s="10">
        <v>52.17</v>
      </c>
      <c r="Y50" s="10">
        <v>52.95</v>
      </c>
      <c r="Z50" s="10">
        <v>52.14</v>
      </c>
      <c r="AA50" s="10">
        <v>52.64</v>
      </c>
      <c r="AB50" s="95">
        <v>1580200</v>
      </c>
      <c r="AC50" s="10">
        <v>52.64</v>
      </c>
      <c r="AD50" s="2">
        <f t="shared" si="0"/>
        <v>0.81000000000000227</v>
      </c>
      <c r="AE50" s="138">
        <f t="shared" si="1"/>
        <v>6.6934404283802706E-3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48.562199999999997</v>
      </c>
      <c r="Q51" s="83"/>
      <c r="R51" s="34"/>
      <c r="T51" s="93" t="s">
        <v>105</v>
      </c>
      <c r="U51" s="88" t="s">
        <v>412</v>
      </c>
      <c r="W51" s="133">
        <v>42475</v>
      </c>
      <c r="X51" s="10">
        <v>51.68</v>
      </c>
      <c r="Y51" s="10">
        <v>52.44</v>
      </c>
      <c r="Z51" s="10">
        <v>51.48</v>
      </c>
      <c r="AA51" s="10">
        <v>52.29</v>
      </c>
      <c r="AB51" s="95">
        <v>1932700</v>
      </c>
      <c r="AC51" s="10">
        <v>52.29</v>
      </c>
      <c r="AD51" s="2">
        <f t="shared" si="0"/>
        <v>0.96000000000000085</v>
      </c>
      <c r="AE51" s="138">
        <f t="shared" si="1"/>
        <v>9.4594594594594739E-3</v>
      </c>
    </row>
    <row r="52" spans="1:31" x14ac:dyDescent="0.25">
      <c r="A52" s="407"/>
      <c r="B52" s="407"/>
      <c r="C52" s="407"/>
      <c r="D52" s="408"/>
      <c r="E52" s="408"/>
      <c r="F52" s="408"/>
      <c r="G52" s="408"/>
      <c r="H52" s="407"/>
      <c r="I52" s="408"/>
      <c r="J52" s="408"/>
      <c r="K52" s="408"/>
      <c r="L52" s="407"/>
      <c r="M52" s="407"/>
      <c r="O52" s="83">
        <v>1.01</v>
      </c>
      <c r="P52" s="83">
        <f t="shared" si="7"/>
        <v>48.086100000000002</v>
      </c>
      <c r="Q52" s="83"/>
      <c r="R52" s="34"/>
      <c r="T52" s="93" t="s">
        <v>106</v>
      </c>
      <c r="U52" s="88" t="s">
        <v>282</v>
      </c>
      <c r="W52" s="133">
        <v>42474</v>
      </c>
      <c r="X52" s="10">
        <v>53.07</v>
      </c>
      <c r="Y52" s="10">
        <v>53.36</v>
      </c>
      <c r="Z52" s="10">
        <v>51.59</v>
      </c>
      <c r="AA52" s="10">
        <v>51.8</v>
      </c>
      <c r="AB52" s="95">
        <v>2076800</v>
      </c>
      <c r="AC52" s="10">
        <v>51.8</v>
      </c>
      <c r="AD52" s="2">
        <f t="shared" si="0"/>
        <v>1.769999999999996</v>
      </c>
      <c r="AE52" s="138">
        <f t="shared" si="1"/>
        <v>-2.539981185324558E-2</v>
      </c>
    </row>
    <row r="53" spans="1:31" x14ac:dyDescent="0.25">
      <c r="O53" s="83">
        <v>1</v>
      </c>
      <c r="P53" s="83">
        <f t="shared" si="7"/>
        <v>47.61</v>
      </c>
      <c r="Q53" s="83"/>
      <c r="R53" s="34"/>
      <c r="T53" s="93" t="s">
        <v>107</v>
      </c>
      <c r="U53" s="90">
        <v>5684505</v>
      </c>
      <c r="W53" s="133">
        <v>42473</v>
      </c>
      <c r="X53" s="10">
        <v>51.93</v>
      </c>
      <c r="Y53" s="10">
        <v>53.48</v>
      </c>
      <c r="Z53" s="10">
        <v>51.34</v>
      </c>
      <c r="AA53" s="10">
        <v>53.15</v>
      </c>
      <c r="AB53" s="95">
        <v>3532700</v>
      </c>
      <c r="AC53" s="10">
        <v>53.15</v>
      </c>
      <c r="AD53" s="2">
        <f t="shared" si="0"/>
        <v>2.1399999999999935</v>
      </c>
      <c r="AE53" s="138">
        <f t="shared" si="1"/>
        <v>2.9639674544750028E-2</v>
      </c>
    </row>
    <row r="54" spans="1:31" x14ac:dyDescent="0.25">
      <c r="O54" s="83">
        <v>0.99</v>
      </c>
      <c r="P54" s="83">
        <f t="shared" si="7"/>
        <v>47.133899999999997</v>
      </c>
      <c r="Q54" s="83"/>
      <c r="R54" s="34"/>
      <c r="T54" s="93" t="s">
        <v>110</v>
      </c>
      <c r="U54" s="90">
        <v>3927070</v>
      </c>
      <c r="W54" s="133">
        <v>42472</v>
      </c>
      <c r="X54" s="10">
        <v>51.38</v>
      </c>
      <c r="Y54" s="10">
        <v>51.95</v>
      </c>
      <c r="Z54" s="10">
        <v>50.79</v>
      </c>
      <c r="AA54" s="10">
        <v>51.62</v>
      </c>
      <c r="AB54" s="95">
        <v>2534300</v>
      </c>
      <c r="AC54" s="10">
        <v>51.62</v>
      </c>
      <c r="AD54" s="2">
        <f t="shared" si="0"/>
        <v>1.1600000000000037</v>
      </c>
      <c r="AE54" s="138">
        <f t="shared" si="1"/>
        <v>4.6710782405603446E-3</v>
      </c>
    </row>
    <row r="55" spans="1:31" x14ac:dyDescent="0.25">
      <c r="O55" s="83">
        <v>0.98</v>
      </c>
      <c r="P55" s="83">
        <f t="shared" si="7"/>
        <v>46.657800000000002</v>
      </c>
      <c r="Q55" s="83"/>
      <c r="R55" s="34"/>
      <c r="T55" s="93" t="s">
        <v>108</v>
      </c>
      <c r="U55" s="88" t="s">
        <v>413</v>
      </c>
      <c r="W55" s="133">
        <v>42471</v>
      </c>
      <c r="X55" s="10">
        <v>51.3</v>
      </c>
      <c r="Y55" s="10">
        <v>52.74</v>
      </c>
      <c r="Z55" s="10">
        <v>50.41</v>
      </c>
      <c r="AA55" s="10">
        <v>51.38</v>
      </c>
      <c r="AB55" s="95">
        <v>4051400</v>
      </c>
      <c r="AC55" s="10">
        <v>51.38</v>
      </c>
      <c r="AD55" s="2">
        <f t="shared" si="0"/>
        <v>2.3300000000000054</v>
      </c>
      <c r="AE55" s="138">
        <f t="shared" si="1"/>
        <v>3.711662434069174E-3</v>
      </c>
    </row>
    <row r="56" spans="1:31" x14ac:dyDescent="0.25">
      <c r="O56" s="83">
        <v>0.97</v>
      </c>
      <c r="P56" s="83">
        <f t="shared" si="7"/>
        <v>46.181699999999999</v>
      </c>
      <c r="Q56" s="83"/>
      <c r="R56" s="34"/>
      <c r="T56" s="93" t="s">
        <v>111</v>
      </c>
      <c r="U56" s="88">
        <v>10.72</v>
      </c>
      <c r="W56" s="133">
        <v>42468</v>
      </c>
      <c r="X56" s="10">
        <v>54.03</v>
      </c>
      <c r="Y56" s="10">
        <v>54.2</v>
      </c>
      <c r="Z56" s="10">
        <v>51.11</v>
      </c>
      <c r="AA56" s="10">
        <v>51.19</v>
      </c>
      <c r="AB56" s="95">
        <v>4622400</v>
      </c>
      <c r="AC56" s="10">
        <v>51.19</v>
      </c>
      <c r="AD56" s="2">
        <f t="shared" si="0"/>
        <v>3.0900000000000034</v>
      </c>
      <c r="AE56" s="138">
        <f t="shared" si="1"/>
        <v>-4.7450688500186189E-2</v>
      </c>
    </row>
    <row r="57" spans="1:31" x14ac:dyDescent="0.25">
      <c r="O57" s="83">
        <v>0.96</v>
      </c>
      <c r="P57" s="83">
        <f t="shared" si="7"/>
        <v>45.705599999999997</v>
      </c>
      <c r="Q57" s="83"/>
      <c r="R57" s="34"/>
      <c r="T57" s="93" t="s">
        <v>112</v>
      </c>
      <c r="U57" s="88">
        <v>4.4400000000000004</v>
      </c>
      <c r="W57" s="133">
        <v>42467</v>
      </c>
      <c r="X57" s="10">
        <v>55.66</v>
      </c>
      <c r="Y57" s="10">
        <v>55.95</v>
      </c>
      <c r="Z57" s="10">
        <v>53.46</v>
      </c>
      <c r="AA57" s="10">
        <v>53.74</v>
      </c>
      <c r="AB57" s="95">
        <v>4208000</v>
      </c>
      <c r="AC57" s="10">
        <v>53.74</v>
      </c>
      <c r="AD57" s="2">
        <f t="shared" si="0"/>
        <v>2.490000000000002</v>
      </c>
      <c r="AE57" s="138">
        <f t="shared" si="1"/>
        <v>-4.5809659090909061E-2</v>
      </c>
    </row>
    <row r="58" spans="1:31" x14ac:dyDescent="0.25">
      <c r="O58" s="83">
        <v>0.95</v>
      </c>
      <c r="P58" s="83">
        <f t="shared" si="7"/>
        <v>45.229499999999994</v>
      </c>
      <c r="Q58" s="83"/>
      <c r="R58" s="34"/>
      <c r="T58" s="93" t="s">
        <v>109</v>
      </c>
      <c r="U58" s="88" t="s">
        <v>124</v>
      </c>
      <c r="W58" s="133">
        <v>42466</v>
      </c>
      <c r="X58" s="10">
        <v>55.97</v>
      </c>
      <c r="Y58" s="10">
        <v>56.6</v>
      </c>
      <c r="Z58" s="10">
        <v>55.55</v>
      </c>
      <c r="AA58" s="10">
        <v>56.32</v>
      </c>
      <c r="AB58" s="95">
        <v>2051800</v>
      </c>
      <c r="AC58" s="10">
        <v>56.32</v>
      </c>
      <c r="AD58" s="2">
        <f t="shared" si="0"/>
        <v>1.0500000000000043</v>
      </c>
      <c r="AE58" s="138">
        <f t="shared" si="1"/>
        <v>7.5134168157424686E-3</v>
      </c>
    </row>
    <row r="59" spans="1:31" x14ac:dyDescent="0.25">
      <c r="O59" s="83">
        <v>0.94</v>
      </c>
      <c r="P59" s="83">
        <f t="shared" si="7"/>
        <v>44.753399999999999</v>
      </c>
      <c r="Q59" s="83"/>
      <c r="W59" s="133">
        <v>42465</v>
      </c>
      <c r="X59" s="10">
        <v>56.22</v>
      </c>
      <c r="Y59" s="10">
        <v>56.71</v>
      </c>
      <c r="Z59" s="10">
        <v>55.82</v>
      </c>
      <c r="AA59" s="10">
        <v>55.9</v>
      </c>
      <c r="AB59" s="95">
        <v>2496600</v>
      </c>
      <c r="AC59" s="10">
        <v>55.9</v>
      </c>
      <c r="AD59" s="2">
        <f t="shared" si="0"/>
        <v>0.89000000000000057</v>
      </c>
      <c r="AE59" s="138">
        <f t="shared" si="1"/>
        <v>-7.9858030168589167E-3</v>
      </c>
    </row>
    <row r="60" spans="1:31" x14ac:dyDescent="0.25">
      <c r="O60" s="83">
        <v>0.93</v>
      </c>
      <c r="P60" s="83">
        <f t="shared" si="7"/>
        <v>44.277300000000004</v>
      </c>
      <c r="Q60" s="83"/>
      <c r="W60" s="133">
        <v>42464</v>
      </c>
      <c r="X60" s="10">
        <v>57.39</v>
      </c>
      <c r="Y60" s="10">
        <v>58.63</v>
      </c>
      <c r="Z60" s="10">
        <v>56.28</v>
      </c>
      <c r="AA60" s="10">
        <v>56.35</v>
      </c>
      <c r="AB60" s="95">
        <v>3126300</v>
      </c>
      <c r="AC60" s="10">
        <v>56.35</v>
      </c>
      <c r="AD60" s="2">
        <f t="shared" si="0"/>
        <v>2.3500000000000014</v>
      </c>
      <c r="AE60" s="138">
        <f t="shared" si="1"/>
        <v>-1.0882920835527443E-2</v>
      </c>
    </row>
    <row r="61" spans="1:31" x14ac:dyDescent="0.25">
      <c r="O61" s="83">
        <v>0.92</v>
      </c>
      <c r="P61" s="83">
        <f t="shared" si="7"/>
        <v>43.801200000000001</v>
      </c>
      <c r="Q61" s="83"/>
      <c r="W61" s="133">
        <v>42461</v>
      </c>
      <c r="X61" s="10">
        <v>56.82</v>
      </c>
      <c r="Y61" s="10">
        <v>57.06</v>
      </c>
      <c r="Z61" s="10">
        <v>56.04</v>
      </c>
      <c r="AA61" s="10">
        <v>56.97</v>
      </c>
      <c r="AB61" s="95">
        <v>2560700</v>
      </c>
      <c r="AC61" s="10">
        <v>56.97</v>
      </c>
      <c r="AD61" s="2">
        <f t="shared" si="0"/>
        <v>1.0200000000000031</v>
      </c>
      <c r="AE61" s="138">
        <f t="shared" si="1"/>
        <v>1.7556179775279901E-4</v>
      </c>
    </row>
    <row r="62" spans="1:31" x14ac:dyDescent="0.25">
      <c r="O62" s="83">
        <v>0.91</v>
      </c>
      <c r="P62" s="83">
        <f t="shared" si="7"/>
        <v>43.325099999999999</v>
      </c>
      <c r="Q62" s="83"/>
      <c r="W62" s="133">
        <v>42460</v>
      </c>
      <c r="X62" s="10">
        <v>56.87</v>
      </c>
      <c r="Y62" s="10">
        <v>57.54</v>
      </c>
      <c r="Z62" s="10">
        <v>56.84</v>
      </c>
      <c r="AA62" s="10">
        <v>56.96</v>
      </c>
      <c r="AB62" s="95">
        <v>1913300</v>
      </c>
      <c r="AC62" s="10">
        <v>56.96</v>
      </c>
      <c r="AD62" s="2">
        <f t="shared" si="0"/>
        <v>0.69999999999999574</v>
      </c>
      <c r="AE62" s="138">
        <f t="shared" si="1"/>
        <v>1.5825567082821124E-3</v>
      </c>
    </row>
    <row r="63" spans="1:31" x14ac:dyDescent="0.25">
      <c r="O63" s="83">
        <v>0.9</v>
      </c>
      <c r="P63" s="83">
        <f t="shared" si="7"/>
        <v>42.849000000000004</v>
      </c>
      <c r="Q63" s="83"/>
      <c r="W63" s="133">
        <v>42459</v>
      </c>
      <c r="X63" s="10">
        <v>56.9</v>
      </c>
      <c r="Y63" s="10">
        <v>57.19</v>
      </c>
      <c r="Z63" s="10">
        <v>56.41</v>
      </c>
      <c r="AA63" s="10">
        <v>56.87</v>
      </c>
      <c r="AB63" s="95">
        <v>1517400</v>
      </c>
      <c r="AC63" s="10">
        <v>56.87</v>
      </c>
      <c r="AD63" s="2">
        <f t="shared" si="0"/>
        <v>0.78000000000000114</v>
      </c>
      <c r="AE63" s="138">
        <f t="shared" si="1"/>
        <v>8.8699662941280621E-3</v>
      </c>
    </row>
    <row r="64" spans="1:31" x14ac:dyDescent="0.25">
      <c r="Q64" s="83"/>
      <c r="W64" s="133">
        <v>42458</v>
      </c>
      <c r="X64" s="10">
        <v>56.14</v>
      </c>
      <c r="Y64" s="10">
        <v>56.4</v>
      </c>
      <c r="Z64" s="10">
        <v>55.7</v>
      </c>
      <c r="AA64" s="10">
        <v>56.37</v>
      </c>
      <c r="AB64" s="95">
        <v>1657700</v>
      </c>
      <c r="AC64" s="10">
        <v>56.37</v>
      </c>
      <c r="AD64" s="2">
        <f t="shared" si="0"/>
        <v>0.69999999999999574</v>
      </c>
      <c r="AE64" s="138">
        <f t="shared" si="1"/>
        <v>1.7771459036786119E-3</v>
      </c>
    </row>
    <row r="65" spans="15:31" x14ac:dyDescent="0.25">
      <c r="Q65" s="83"/>
      <c r="W65" s="133">
        <v>42457</v>
      </c>
      <c r="X65" s="10">
        <v>55.74</v>
      </c>
      <c r="Y65" s="10">
        <v>56.66</v>
      </c>
      <c r="Z65" s="10">
        <v>55.48</v>
      </c>
      <c r="AA65" s="10">
        <v>56.27</v>
      </c>
      <c r="AB65" s="95">
        <v>1604400</v>
      </c>
      <c r="AC65" s="10">
        <v>56.27</v>
      </c>
      <c r="AD65" s="2">
        <f t="shared" si="0"/>
        <v>1.1799999999999997</v>
      </c>
      <c r="AE65" s="138">
        <f t="shared" si="1"/>
        <v>1.332613001980909E-2</v>
      </c>
    </row>
    <row r="66" spans="15:31" x14ac:dyDescent="0.25">
      <c r="Q66" s="83"/>
      <c r="W66" s="133">
        <v>42453</v>
      </c>
      <c r="X66" s="10">
        <v>55.81</v>
      </c>
      <c r="Y66" s="10">
        <v>55.82</v>
      </c>
      <c r="Z66" s="10">
        <v>55.05</v>
      </c>
      <c r="AA66" s="10">
        <v>55.53</v>
      </c>
      <c r="AB66" s="95">
        <v>1994700</v>
      </c>
      <c r="AC66" s="10">
        <v>55.53</v>
      </c>
      <c r="AD66" s="2">
        <f t="shared" si="0"/>
        <v>0.77000000000000313</v>
      </c>
      <c r="AE66" s="138">
        <f t="shared" si="1"/>
        <v>-7.1517968889682759E-3</v>
      </c>
    </row>
    <row r="67" spans="15:31" x14ac:dyDescent="0.25">
      <c r="Q67" s="83"/>
      <c r="W67" s="133">
        <v>42452</v>
      </c>
      <c r="X67" s="10">
        <v>56.04</v>
      </c>
      <c r="Y67" s="10">
        <v>56.55</v>
      </c>
      <c r="Z67" s="10">
        <v>55.38</v>
      </c>
      <c r="AA67" s="10">
        <v>55.93</v>
      </c>
      <c r="AB67" s="95">
        <v>2118500</v>
      </c>
      <c r="AC67" s="10">
        <v>55.93</v>
      </c>
      <c r="AD67" s="2">
        <f>Y67-Z67</f>
        <v>1.1699999999999946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42545</v>
      </c>
      <c r="Y2" s="9">
        <v>65.58</v>
      </c>
      <c r="Z2" s="9">
        <v>66.98</v>
      </c>
      <c r="AA2" s="9">
        <v>65.319999999999993</v>
      </c>
      <c r="AB2" s="9">
        <v>66.260000000000005</v>
      </c>
      <c r="AC2" s="104">
        <v>3824000</v>
      </c>
      <c r="AD2" s="9">
        <v>66.260000000000005</v>
      </c>
      <c r="AE2" s="2">
        <f>Z2-AA2</f>
        <v>1.6600000000000108</v>
      </c>
      <c r="AF2" s="138">
        <f>AD2/AD3-1</f>
        <v>-2.357795461243728E-2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66.260000000000005</v>
      </c>
      <c r="T3" s="85"/>
      <c r="X3" s="110">
        <v>42544</v>
      </c>
      <c r="Y3" s="9">
        <v>67.61</v>
      </c>
      <c r="Z3" s="9">
        <v>67.86</v>
      </c>
      <c r="AA3" s="9">
        <v>67.42</v>
      </c>
      <c r="AB3" s="9">
        <v>67.86</v>
      </c>
      <c r="AC3" s="104">
        <v>2030600</v>
      </c>
      <c r="AD3" s="9">
        <v>67.86</v>
      </c>
      <c r="AE3" s="2">
        <f t="shared" ref="AE3:AE66" si="0">Z3-AA3</f>
        <v>0.43999999999999773</v>
      </c>
      <c r="AF3" s="138">
        <f t="shared" ref="AF3:AF66" si="1">AD3/AD4-1</f>
        <v>1.2533572068039511E-2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66.260000000000005</v>
      </c>
      <c r="X4" s="110">
        <v>42543</v>
      </c>
      <c r="Y4" s="9">
        <v>66.900000000000006</v>
      </c>
      <c r="Z4" s="9">
        <v>67.44</v>
      </c>
      <c r="AA4" s="9">
        <v>66.760000000000005</v>
      </c>
      <c r="AB4" s="9">
        <v>67.02</v>
      </c>
      <c r="AC4" s="104">
        <v>1153300</v>
      </c>
      <c r="AD4" s="9">
        <v>67.02</v>
      </c>
      <c r="AE4" s="2">
        <f t="shared" si="0"/>
        <v>0.67999999999999261</v>
      </c>
      <c r="AF4" s="138">
        <f t="shared" si="1"/>
        <v>3.2934131736526151E-3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42542</v>
      </c>
      <c r="Y5" s="9">
        <v>66.83</v>
      </c>
      <c r="Z5" s="9">
        <v>67</v>
      </c>
      <c r="AA5" s="9">
        <v>66.569999999999993</v>
      </c>
      <c r="AB5" s="9">
        <v>66.8</v>
      </c>
      <c r="AC5" s="104">
        <v>1306200</v>
      </c>
      <c r="AD5" s="9">
        <v>66.8</v>
      </c>
      <c r="AE5" s="2">
        <f t="shared" si="0"/>
        <v>0.43000000000000682</v>
      </c>
      <c r="AF5" s="138">
        <f t="shared" si="1"/>
        <v>3.4550097641581345E-3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42541</v>
      </c>
      <c r="Y6" s="9">
        <v>67.05</v>
      </c>
      <c r="Z6" s="9">
        <v>67.290000000000006</v>
      </c>
      <c r="AA6" s="9">
        <v>66.55</v>
      </c>
      <c r="AB6" s="9">
        <v>66.569999999999993</v>
      </c>
      <c r="AC6" s="104">
        <v>1120200</v>
      </c>
      <c r="AD6" s="9">
        <v>66.569999999999993</v>
      </c>
      <c r="AE6" s="2">
        <f t="shared" si="0"/>
        <v>0.74000000000000909</v>
      </c>
      <c r="AF6" s="138">
        <f t="shared" si="1"/>
        <v>2.258355916892274E-3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7"/>
      <c r="T7" s="85"/>
      <c r="X7" s="110">
        <v>42538</v>
      </c>
      <c r="Y7" s="9">
        <v>66.44</v>
      </c>
      <c r="Z7" s="9">
        <v>66.540000000000006</v>
      </c>
      <c r="AA7" s="9">
        <v>66.03</v>
      </c>
      <c r="AB7" s="9">
        <v>66.42</v>
      </c>
      <c r="AC7" s="104">
        <v>1858900</v>
      </c>
      <c r="AD7" s="9">
        <v>66.42</v>
      </c>
      <c r="AE7" s="2">
        <f t="shared" si="0"/>
        <v>0.51000000000000512</v>
      </c>
      <c r="AF7" s="138">
        <f t="shared" si="1"/>
        <v>-7.5221904618616442E-4</v>
      </c>
    </row>
    <row r="8" spans="1:32" x14ac:dyDescent="0.25">
      <c r="O8" s="11" t="s">
        <v>198</v>
      </c>
      <c r="P8" s="34"/>
      <c r="Q8" s="2">
        <f>K18+M18-F18+Q2*Q4</f>
        <v>0</v>
      </c>
      <c r="R8" s="167"/>
      <c r="T8" s="85"/>
      <c r="X8" s="110">
        <v>42537</v>
      </c>
      <c r="Y8" s="9">
        <v>65.489999999999995</v>
      </c>
      <c r="Z8" s="9">
        <v>66.569999999999993</v>
      </c>
      <c r="AA8" s="9">
        <v>65.45</v>
      </c>
      <c r="AB8" s="9">
        <v>66.47</v>
      </c>
      <c r="AC8" s="104">
        <v>1564800</v>
      </c>
      <c r="AD8" s="9">
        <v>66.47</v>
      </c>
      <c r="AE8" s="2">
        <f t="shared" si="0"/>
        <v>1.1199999999999903</v>
      </c>
      <c r="AF8" s="138">
        <f t="shared" si="1"/>
        <v>9.1088507666614582E-3</v>
      </c>
    </row>
    <row r="9" spans="1:32" x14ac:dyDescent="0.25">
      <c r="O9" s="11" t="s">
        <v>262</v>
      </c>
      <c r="Q9" s="138">
        <f>IF(Q2=0, 0, Q8/Q6)</f>
        <v>0</v>
      </c>
      <c r="X9" s="110">
        <v>42536</v>
      </c>
      <c r="Y9" s="9">
        <v>66.75</v>
      </c>
      <c r="Z9" s="9">
        <v>66.95</v>
      </c>
      <c r="AA9" s="9">
        <v>65.81</v>
      </c>
      <c r="AB9" s="9">
        <v>65.87</v>
      </c>
      <c r="AC9" s="104">
        <v>1991000</v>
      </c>
      <c r="AD9" s="9">
        <v>65.87</v>
      </c>
      <c r="AE9" s="2">
        <f t="shared" si="0"/>
        <v>1.1400000000000006</v>
      </c>
      <c r="AF9" s="138">
        <f t="shared" si="1"/>
        <v>-1.2295696506222753E-2</v>
      </c>
    </row>
    <row r="10" spans="1:32" x14ac:dyDescent="0.25">
      <c r="O10" s="11" t="s">
        <v>261</v>
      </c>
      <c r="P10" s="34"/>
      <c r="Q10" s="2">
        <f>M40</f>
        <v>523.61999999999898</v>
      </c>
      <c r="T10" s="121"/>
      <c r="U10" s="68"/>
      <c r="X10" s="110">
        <v>42535</v>
      </c>
      <c r="Y10" s="9">
        <v>66.83</v>
      </c>
      <c r="Z10" s="9">
        <v>67.040000000000006</v>
      </c>
      <c r="AA10" s="9">
        <v>66.42</v>
      </c>
      <c r="AB10" s="9">
        <v>66.69</v>
      </c>
      <c r="AC10" s="104">
        <v>1464500</v>
      </c>
      <c r="AD10" s="9">
        <v>66.69</v>
      </c>
      <c r="AE10" s="2">
        <f t="shared" si="0"/>
        <v>0.62000000000000455</v>
      </c>
      <c r="AF10" s="138">
        <f t="shared" si="1"/>
        <v>-2.8409090909090606E-3</v>
      </c>
    </row>
    <row r="11" spans="1:32" x14ac:dyDescent="0.25">
      <c r="O11" s="11" t="s">
        <v>186</v>
      </c>
      <c r="P11" s="34"/>
      <c r="Q11" s="138">
        <f>VALUE(TRIM(CLEAN(MID(U55, FIND("(", U55)+1, 5))))</f>
        <v>1.9800000000000002E-2</v>
      </c>
      <c r="T11" s="121"/>
      <c r="U11" s="68"/>
      <c r="X11" s="110">
        <v>42534</v>
      </c>
      <c r="Y11" s="9">
        <v>67.44</v>
      </c>
      <c r="Z11" s="9">
        <v>67.87</v>
      </c>
      <c r="AA11" s="9">
        <v>66.86</v>
      </c>
      <c r="AB11" s="9">
        <v>66.88</v>
      </c>
      <c r="AC11" s="104">
        <v>1761400</v>
      </c>
      <c r="AD11" s="9">
        <v>66.88</v>
      </c>
      <c r="AE11" s="2">
        <f t="shared" si="0"/>
        <v>1.0100000000000051</v>
      </c>
      <c r="AF11" s="138">
        <f t="shared" si="1"/>
        <v>-8.5976875185295176E-3</v>
      </c>
    </row>
    <row r="12" spans="1:32" x14ac:dyDescent="0.25">
      <c r="X12" s="110">
        <v>42531</v>
      </c>
      <c r="Y12" s="9">
        <v>67.17</v>
      </c>
      <c r="Z12" s="9">
        <v>67.86</v>
      </c>
      <c r="AA12" s="9">
        <v>67.13</v>
      </c>
      <c r="AB12" s="9">
        <v>67.459999999999994</v>
      </c>
      <c r="AC12" s="104">
        <v>1636600</v>
      </c>
      <c r="AD12" s="9">
        <v>67.459999999999994</v>
      </c>
      <c r="AE12" s="2">
        <f t="shared" si="0"/>
        <v>0.73000000000000398</v>
      </c>
      <c r="AF12" s="138">
        <f t="shared" si="1"/>
        <v>-4.8679746275264169E-3</v>
      </c>
    </row>
    <row r="13" spans="1:32" x14ac:dyDescent="0.25">
      <c r="Q13" s="2"/>
      <c r="X13" s="110">
        <v>42530</v>
      </c>
      <c r="Y13" s="9">
        <v>67.489999999999995</v>
      </c>
      <c r="Z13" s="9">
        <v>67.959999999999994</v>
      </c>
      <c r="AA13" s="9">
        <v>67.37</v>
      </c>
      <c r="AB13" s="9">
        <v>67.790000000000006</v>
      </c>
      <c r="AC13" s="104">
        <v>1456700</v>
      </c>
      <c r="AD13" s="9">
        <v>67.790000000000006</v>
      </c>
      <c r="AE13" s="2">
        <f t="shared" si="0"/>
        <v>0.5899999999999892</v>
      </c>
      <c r="AF13" s="138">
        <f t="shared" si="1"/>
        <v>1.6252955082742826E-3</v>
      </c>
    </row>
    <row r="14" spans="1:32" x14ac:dyDescent="0.25">
      <c r="X14" s="110">
        <v>42529</v>
      </c>
      <c r="Y14" s="9">
        <v>67.209999999999994</v>
      </c>
      <c r="Z14" s="9">
        <v>67.88</v>
      </c>
      <c r="AA14" s="9">
        <v>67.11</v>
      </c>
      <c r="AB14" s="9">
        <v>67.680000000000007</v>
      </c>
      <c r="AC14" s="104">
        <v>1645500</v>
      </c>
      <c r="AD14" s="9">
        <v>67.680000000000007</v>
      </c>
      <c r="AE14" s="2">
        <f t="shared" si="0"/>
        <v>0.76999999999999602</v>
      </c>
      <c r="AF14" s="138">
        <f t="shared" si="1"/>
        <v>3.7075485688862209E-3</v>
      </c>
    </row>
    <row r="15" spans="1:32" x14ac:dyDescent="0.25">
      <c r="X15" s="110">
        <v>42528</v>
      </c>
      <c r="Y15" s="9">
        <v>67.72</v>
      </c>
      <c r="Z15" s="9">
        <v>67.88</v>
      </c>
      <c r="AA15" s="9">
        <v>67.319999999999993</v>
      </c>
      <c r="AB15" s="9">
        <v>67.430000000000007</v>
      </c>
      <c r="AC15" s="104">
        <v>1484100</v>
      </c>
      <c r="AD15" s="9">
        <v>67.430000000000007</v>
      </c>
      <c r="AE15" s="2">
        <f t="shared" si="0"/>
        <v>0.56000000000000227</v>
      </c>
      <c r="AF15" s="138">
        <f t="shared" si="1"/>
        <v>-2.8098195800059234E-3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42527</v>
      </c>
      <c r="Y16" s="9">
        <v>67.53</v>
      </c>
      <c r="Z16" s="9">
        <v>68.02</v>
      </c>
      <c r="AA16" s="9">
        <v>67.42</v>
      </c>
      <c r="AB16" s="9">
        <v>67.62</v>
      </c>
      <c r="AC16" s="104">
        <v>1959600</v>
      </c>
      <c r="AD16" s="9">
        <v>67.62</v>
      </c>
      <c r="AE16" s="2">
        <f t="shared" si="0"/>
        <v>0.59999999999999432</v>
      </c>
      <c r="AF16" s="138">
        <f t="shared" si="1"/>
        <v>2.8177369123534302E-3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42524</v>
      </c>
      <c r="Y17" s="9">
        <v>67.02</v>
      </c>
      <c r="Z17" s="9">
        <v>67.709999999999994</v>
      </c>
      <c r="AA17" s="9">
        <v>66.64</v>
      </c>
      <c r="AB17" s="9">
        <v>67.430000000000007</v>
      </c>
      <c r="AC17" s="104">
        <v>1625700</v>
      </c>
      <c r="AD17" s="9">
        <v>67.430000000000007</v>
      </c>
      <c r="AE17" s="2">
        <f t="shared" si="0"/>
        <v>1.0699999999999932</v>
      </c>
      <c r="AF17" s="138">
        <f t="shared" si="1"/>
        <v>-1.4827995255028981E-4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42523</v>
      </c>
      <c r="Y18" s="9">
        <v>67.290000000000006</v>
      </c>
      <c r="Z18" s="9">
        <v>67.44</v>
      </c>
      <c r="AA18" s="9">
        <v>67.11</v>
      </c>
      <c r="AB18" s="9">
        <v>67.44</v>
      </c>
      <c r="AC18" s="104">
        <v>1153100</v>
      </c>
      <c r="AD18" s="9">
        <v>67.44</v>
      </c>
      <c r="AE18" s="2">
        <f t="shared" si="0"/>
        <v>0.32999999999999829</v>
      </c>
      <c r="AF18" s="138">
        <f t="shared" si="1"/>
        <v>0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42522</v>
      </c>
      <c r="Y19" s="9">
        <v>67.180000000000007</v>
      </c>
      <c r="Z19" s="9">
        <v>67.5</v>
      </c>
      <c r="AA19" s="9">
        <v>66.67</v>
      </c>
      <c r="AB19" s="9">
        <v>67.44</v>
      </c>
      <c r="AC19" s="104">
        <v>1498400</v>
      </c>
      <c r="AD19" s="9">
        <v>67.44</v>
      </c>
      <c r="AE19" s="2">
        <f t="shared" si="0"/>
        <v>0.82999999999999829</v>
      </c>
      <c r="AF19" s="138" t="e">
        <f t="shared" si="1"/>
        <v>#DIV/0!</v>
      </c>
    </row>
    <row r="20" spans="1:32" x14ac:dyDescent="0.25">
      <c r="X20" s="110">
        <v>42522</v>
      </c>
      <c r="Y20" s="9" t="s">
        <v>293</v>
      </c>
      <c r="Z20" s="9"/>
      <c r="AA20" s="9"/>
      <c r="AB20" s="9"/>
      <c r="AC20" s="104"/>
      <c r="AD20" s="9"/>
      <c r="AE20" s="2">
        <f t="shared" si="0"/>
        <v>0</v>
      </c>
      <c r="AF20" s="138">
        <f t="shared" si="1"/>
        <v>-1</v>
      </c>
    </row>
    <row r="21" spans="1:32" x14ac:dyDescent="0.25">
      <c r="X21" s="110">
        <v>42521</v>
      </c>
      <c r="Y21" s="9">
        <v>67.75</v>
      </c>
      <c r="Z21" s="9">
        <v>67.959999999999994</v>
      </c>
      <c r="AA21" s="9">
        <v>67.17</v>
      </c>
      <c r="AB21" s="9">
        <v>67.510000000000005</v>
      </c>
      <c r="AC21" s="104">
        <v>3554400</v>
      </c>
      <c r="AD21" s="9">
        <v>67.180000000000007</v>
      </c>
      <c r="AE21" s="2">
        <f t="shared" si="0"/>
        <v>0.78999999999999204</v>
      </c>
      <c r="AF21" s="138">
        <f t="shared" si="1"/>
        <v>-2.5241276911653898E-3</v>
      </c>
    </row>
    <row r="22" spans="1:32" x14ac:dyDescent="0.25">
      <c r="X22" s="110">
        <v>42517</v>
      </c>
      <c r="Y22" s="9">
        <v>67.56</v>
      </c>
      <c r="Z22" s="9">
        <v>67.87</v>
      </c>
      <c r="AA22" s="9">
        <v>67.459999999999994</v>
      </c>
      <c r="AB22" s="9">
        <v>67.680000000000007</v>
      </c>
      <c r="AC22" s="104">
        <v>839800</v>
      </c>
      <c r="AD22" s="9">
        <v>67.349999999999994</v>
      </c>
      <c r="AE22" s="2">
        <f t="shared" si="0"/>
        <v>0.4100000000000108</v>
      </c>
      <c r="AF22" s="138">
        <f t="shared" si="1"/>
        <v>2.5305150342362914E-3</v>
      </c>
    </row>
    <row r="23" spans="1:32" x14ac:dyDescent="0.25">
      <c r="X23" s="110">
        <v>42516</v>
      </c>
      <c r="Y23" s="9">
        <v>67.28</v>
      </c>
      <c r="Z23" s="9">
        <v>67.58</v>
      </c>
      <c r="AA23" s="9">
        <v>67.150000000000006</v>
      </c>
      <c r="AB23" s="9">
        <v>67.510000000000005</v>
      </c>
      <c r="AC23" s="104">
        <v>1229800</v>
      </c>
      <c r="AD23" s="9">
        <v>67.180000000000007</v>
      </c>
      <c r="AE23" s="2">
        <f t="shared" si="0"/>
        <v>0.42999999999999261</v>
      </c>
      <c r="AF23" s="138">
        <f t="shared" si="1"/>
        <v>3.4353995519045277E-3</v>
      </c>
    </row>
    <row r="24" spans="1:32" x14ac:dyDescent="0.25">
      <c r="X24" s="110">
        <v>42515</v>
      </c>
      <c r="Y24" s="9">
        <v>67.680000000000007</v>
      </c>
      <c r="Z24" s="9">
        <v>67.83</v>
      </c>
      <c r="AA24" s="9">
        <v>67.209999999999994</v>
      </c>
      <c r="AB24" s="9">
        <v>67.28</v>
      </c>
      <c r="AC24" s="104">
        <v>1715500</v>
      </c>
      <c r="AD24" s="9">
        <v>66.95</v>
      </c>
      <c r="AE24" s="2">
        <f t="shared" si="0"/>
        <v>0.62000000000000455</v>
      </c>
      <c r="AF24" s="138">
        <f t="shared" si="1"/>
        <v>-2.3841454328713541E-3</v>
      </c>
    </row>
    <row r="25" spans="1:32" x14ac:dyDescent="0.25">
      <c r="X25" s="110">
        <v>42514</v>
      </c>
      <c r="Y25" s="9">
        <v>67.27</v>
      </c>
      <c r="Z25" s="9">
        <v>67.75</v>
      </c>
      <c r="AA25" s="9">
        <v>66.989999999999995</v>
      </c>
      <c r="AB25" s="9">
        <v>67.44</v>
      </c>
      <c r="AC25" s="104">
        <v>1840000</v>
      </c>
      <c r="AD25" s="9">
        <v>67.11</v>
      </c>
      <c r="AE25" s="2">
        <f t="shared" si="0"/>
        <v>0.76000000000000512</v>
      </c>
      <c r="AF25" s="138">
        <f t="shared" si="1"/>
        <v>8.4147257700977196E-3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42513</v>
      </c>
      <c r="Y26" s="9">
        <v>67.09</v>
      </c>
      <c r="Z26" s="9">
        <v>67.209999999999994</v>
      </c>
      <c r="AA26" s="9">
        <v>66.680000000000007</v>
      </c>
      <c r="AB26" s="9">
        <v>66.88</v>
      </c>
      <c r="AC26" s="104">
        <v>1331300</v>
      </c>
      <c r="AD26" s="9">
        <v>66.55</v>
      </c>
      <c r="AE26" s="2">
        <f t="shared" si="0"/>
        <v>0.52999999999998693</v>
      </c>
      <c r="AF26" s="138">
        <f t="shared" si="1"/>
        <v>-4.0407063753367112E-3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42510</v>
      </c>
      <c r="Y27" s="9">
        <v>67.11</v>
      </c>
      <c r="Z27" s="9">
        <v>67.709999999999994</v>
      </c>
      <c r="AA27" s="9">
        <v>66.959999999999994</v>
      </c>
      <c r="AB27" s="9">
        <v>67.150000000000006</v>
      </c>
      <c r="AC27" s="104">
        <v>1889000</v>
      </c>
      <c r="AD27" s="9">
        <v>66.819999999999993</v>
      </c>
      <c r="AE27" s="2">
        <f t="shared" si="0"/>
        <v>0.75</v>
      </c>
      <c r="AF27" s="138">
        <f t="shared" si="1"/>
        <v>4.660953240114063E-3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42509</v>
      </c>
      <c r="Y28" s="9">
        <v>66.98</v>
      </c>
      <c r="Z28" s="9">
        <v>67.25</v>
      </c>
      <c r="AA28" s="9">
        <v>66.59</v>
      </c>
      <c r="AB28" s="9">
        <v>66.84</v>
      </c>
      <c r="AC28" s="104">
        <v>2160700</v>
      </c>
      <c r="AD28" s="9">
        <v>66.510000000000005</v>
      </c>
      <c r="AE28" s="2">
        <f t="shared" si="0"/>
        <v>0.65999999999999659</v>
      </c>
      <c r="AF28" s="138">
        <f t="shared" si="1"/>
        <v>-7.7577204236908281E-3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42508</v>
      </c>
      <c r="Y29" s="9">
        <v>66.84</v>
      </c>
      <c r="Z29" s="9">
        <v>67.59</v>
      </c>
      <c r="AA29" s="9">
        <v>66.760000000000005</v>
      </c>
      <c r="AB29" s="9">
        <v>67.36</v>
      </c>
      <c r="AC29" s="104">
        <v>2444500</v>
      </c>
      <c r="AD29" s="9">
        <v>67.03</v>
      </c>
      <c r="AE29" s="2">
        <f t="shared" si="0"/>
        <v>0.82999999999999829</v>
      </c>
      <c r="AF29" s="138">
        <f t="shared" si="1"/>
        <v>3.8939643552493575E-3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42507</v>
      </c>
      <c r="Y30" s="9">
        <v>67.510000000000005</v>
      </c>
      <c r="Z30" s="9">
        <v>67.709999999999994</v>
      </c>
      <c r="AA30" s="9">
        <v>66.89</v>
      </c>
      <c r="AB30" s="9">
        <v>67.099999999999994</v>
      </c>
      <c r="AC30" s="104">
        <v>2015400</v>
      </c>
      <c r="AD30" s="9">
        <v>66.77</v>
      </c>
      <c r="AE30" s="2">
        <f t="shared" si="0"/>
        <v>0.81999999999999318</v>
      </c>
      <c r="AF30" s="138">
        <f t="shared" si="1"/>
        <v>-6.6944361797084406E-3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42506</v>
      </c>
      <c r="Y31" s="9">
        <v>67.19</v>
      </c>
      <c r="Z31" s="9">
        <v>67.790000000000006</v>
      </c>
      <c r="AA31" s="9">
        <v>67.13</v>
      </c>
      <c r="AB31" s="9">
        <v>67.55</v>
      </c>
      <c r="AC31" s="104">
        <v>2019800</v>
      </c>
      <c r="AD31" s="9">
        <v>67.22</v>
      </c>
      <c r="AE31" s="2">
        <f t="shared" si="0"/>
        <v>0.6600000000000108</v>
      </c>
      <c r="AF31" s="138">
        <f t="shared" si="1"/>
        <v>2.5354213273676152E-3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42503</v>
      </c>
      <c r="Y32" s="9">
        <v>67.650000000000006</v>
      </c>
      <c r="Z32" s="9">
        <v>67.78</v>
      </c>
      <c r="AA32" s="9">
        <v>67.28</v>
      </c>
      <c r="AB32" s="9">
        <v>67.38</v>
      </c>
      <c r="AC32" s="104">
        <v>1736100</v>
      </c>
      <c r="AD32" s="9">
        <v>67.05</v>
      </c>
      <c r="AE32" s="2">
        <f t="shared" si="0"/>
        <v>0.5</v>
      </c>
      <c r="AF32" s="138">
        <f t="shared" si="1"/>
        <v>-2.3805981252789099E-3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42502</v>
      </c>
      <c r="Y33" s="9">
        <v>67.569999999999993</v>
      </c>
      <c r="Z33" s="9">
        <v>67.77</v>
      </c>
      <c r="AA33" s="9">
        <v>67.08</v>
      </c>
      <c r="AB33" s="9">
        <v>67.540000000000006</v>
      </c>
      <c r="AC33" s="104">
        <v>2517300</v>
      </c>
      <c r="AD33" s="9">
        <v>67.209999999999994</v>
      </c>
      <c r="AE33" s="2">
        <f t="shared" si="0"/>
        <v>0.68999999999999773</v>
      </c>
      <c r="AF33" s="138">
        <f t="shared" si="1"/>
        <v>2.8349746344373816E-3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42501</v>
      </c>
      <c r="Y34" s="9">
        <v>67.680000000000007</v>
      </c>
      <c r="Z34" s="9">
        <v>67.97</v>
      </c>
      <c r="AA34" s="9">
        <v>67.319999999999993</v>
      </c>
      <c r="AB34" s="9">
        <v>67.349999999999994</v>
      </c>
      <c r="AC34" s="104">
        <v>2056700</v>
      </c>
      <c r="AD34" s="9">
        <v>67.02</v>
      </c>
      <c r="AE34" s="2">
        <f t="shared" si="0"/>
        <v>0.65000000000000568</v>
      </c>
      <c r="AF34" s="138">
        <f t="shared" si="1"/>
        <v>-9.3126385809314538E-3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7" t="s">
        <v>78</v>
      </c>
      <c r="P35" s="477"/>
      <c r="X35" s="110">
        <v>42500</v>
      </c>
      <c r="Y35" s="9">
        <v>67.58</v>
      </c>
      <c r="Z35" s="9">
        <v>68</v>
      </c>
      <c r="AA35" s="9">
        <v>67.349999999999994</v>
      </c>
      <c r="AB35" s="9">
        <v>67.98</v>
      </c>
      <c r="AC35" s="104">
        <v>2248800</v>
      </c>
      <c r="AD35" s="9">
        <v>67.650000000000006</v>
      </c>
      <c r="AE35" s="2">
        <f t="shared" si="0"/>
        <v>0.65000000000000568</v>
      </c>
      <c r="AF35" s="138">
        <f t="shared" si="1"/>
        <v>1.1513157894736947E-2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72.88600000000001</v>
      </c>
      <c r="Q36" s="2"/>
      <c r="X36" s="110">
        <v>42499</v>
      </c>
      <c r="Y36" s="9">
        <v>67.099999999999994</v>
      </c>
      <c r="Z36" s="9">
        <v>67.650000000000006</v>
      </c>
      <c r="AA36" s="9">
        <v>66.87</v>
      </c>
      <c r="AB36" s="9">
        <v>67.209999999999994</v>
      </c>
      <c r="AC36" s="104">
        <v>1836100</v>
      </c>
      <c r="AD36" s="9">
        <v>66.88</v>
      </c>
      <c r="AE36" s="2">
        <f t="shared" si="0"/>
        <v>0.78000000000000114</v>
      </c>
      <c r="AF36" s="138">
        <f t="shared" si="1"/>
        <v>1.6474464579900872E-3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72.223400000000012</v>
      </c>
      <c r="Q37" s="2"/>
      <c r="X37" s="110">
        <v>42496</v>
      </c>
      <c r="Y37" s="9">
        <v>67.5</v>
      </c>
      <c r="Z37" s="9">
        <v>67.55</v>
      </c>
      <c r="AA37" s="9">
        <v>66.58</v>
      </c>
      <c r="AB37" s="9">
        <v>67.099999999999994</v>
      </c>
      <c r="AC37" s="104">
        <v>2213600</v>
      </c>
      <c r="AD37" s="9">
        <v>66.77</v>
      </c>
      <c r="AE37" s="2">
        <f t="shared" si="0"/>
        <v>0.96999999999999886</v>
      </c>
      <c r="AF37" s="138">
        <f t="shared" si="1"/>
        <v>-1.1400651465798162E-2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71.560800000000015</v>
      </c>
      <c r="Q38" s="2"/>
      <c r="X38" s="110">
        <v>42495</v>
      </c>
      <c r="Y38" s="9">
        <v>68.09</v>
      </c>
      <c r="Z38" s="9">
        <v>69.239999999999995</v>
      </c>
      <c r="AA38" s="9">
        <v>67.05</v>
      </c>
      <c r="AB38" s="9">
        <v>67.87</v>
      </c>
      <c r="AC38" s="104">
        <v>4521600</v>
      </c>
      <c r="AD38" s="9">
        <v>67.540000000000006</v>
      </c>
      <c r="AE38" s="2">
        <f t="shared" si="0"/>
        <v>2.1899999999999977</v>
      </c>
      <c r="AF38" s="138">
        <f t="shared" si="1"/>
        <v>3.9716748768473087E-2</v>
      </c>
    </row>
    <row r="39" spans="1:32" ht="20.25" thickBot="1" x14ac:dyDescent="0.35">
      <c r="O39" s="83">
        <v>1.07</v>
      </c>
      <c r="P39" s="83">
        <f t="shared" si="3"/>
        <v>70.898200000000003</v>
      </c>
      <c r="Q39" s="2"/>
      <c r="T39" s="112" t="s">
        <v>92</v>
      </c>
      <c r="U39" s="2"/>
      <c r="X39" s="110">
        <v>42494</v>
      </c>
      <c r="Y39" s="9">
        <v>64.819999999999993</v>
      </c>
      <c r="Z39" s="9">
        <v>65.55</v>
      </c>
      <c r="AA39" s="9">
        <v>64.59</v>
      </c>
      <c r="AB39" s="9">
        <v>65.28</v>
      </c>
      <c r="AC39" s="104">
        <v>2936100</v>
      </c>
      <c r="AD39" s="9">
        <v>64.959999999999994</v>
      </c>
      <c r="AE39" s="2">
        <f t="shared" si="0"/>
        <v>0.95999999999999375</v>
      </c>
      <c r="AF39" s="138">
        <f t="shared" si="1"/>
        <v>-1.9972345982487427E-3</v>
      </c>
    </row>
    <row r="40" spans="1:32" ht="15.75" thickTop="1" x14ac:dyDescent="0.25">
      <c r="L40" t="s">
        <v>261</v>
      </c>
      <c r="M40" s="2">
        <f>K56+M56-F56</f>
        <v>523.61999999999898</v>
      </c>
      <c r="O40" s="83">
        <v>1.06</v>
      </c>
      <c r="P40" s="83">
        <f t="shared" si="3"/>
        <v>70.235600000000005</v>
      </c>
      <c r="Q40" s="2"/>
      <c r="T40" s="113" t="s">
        <v>98</v>
      </c>
      <c r="U40" s="106">
        <v>67.86</v>
      </c>
      <c r="X40" s="110">
        <v>42493</v>
      </c>
      <c r="Y40" s="9">
        <v>64.8</v>
      </c>
      <c r="Z40" s="9">
        <v>65.59</v>
      </c>
      <c r="AA40" s="9">
        <v>64.67</v>
      </c>
      <c r="AB40" s="9">
        <v>65.41</v>
      </c>
      <c r="AC40" s="104">
        <v>1865900</v>
      </c>
      <c r="AD40" s="9">
        <v>65.09</v>
      </c>
      <c r="AE40" s="2">
        <f t="shared" si="0"/>
        <v>0.92000000000000171</v>
      </c>
      <c r="AF40" s="138">
        <f t="shared" si="1"/>
        <v>7.6875768757678209E-4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69.573000000000008</v>
      </c>
      <c r="Q41" s="2"/>
      <c r="T41" s="113" t="s">
        <v>99</v>
      </c>
      <c r="U41" s="106">
        <v>65.58</v>
      </c>
      <c r="X41" s="110">
        <v>42492</v>
      </c>
      <c r="Y41" s="9">
        <v>65.58</v>
      </c>
      <c r="Z41" s="9">
        <v>65.58</v>
      </c>
      <c r="AA41" s="9">
        <v>65.010000000000005</v>
      </c>
      <c r="AB41" s="9">
        <v>65.36</v>
      </c>
      <c r="AC41" s="104">
        <v>2004200</v>
      </c>
      <c r="AD41" s="9">
        <v>65.040000000000006</v>
      </c>
      <c r="AE41" s="2">
        <f t="shared" si="0"/>
        <v>0.56999999999999318</v>
      </c>
      <c r="AF41" s="138">
        <f t="shared" si="1"/>
        <v>4.7891240537618618E-3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68.91040000000001</v>
      </c>
      <c r="Q42" s="2"/>
      <c r="T42" s="113" t="s">
        <v>100</v>
      </c>
      <c r="U42" s="106" t="s">
        <v>414</v>
      </c>
      <c r="X42" s="110">
        <v>42489</v>
      </c>
      <c r="Y42" s="9">
        <v>64.83</v>
      </c>
      <c r="Z42" s="9">
        <v>65.23</v>
      </c>
      <c r="AA42" s="9">
        <v>64.36</v>
      </c>
      <c r="AB42" s="9">
        <v>65.05</v>
      </c>
      <c r="AC42" s="104">
        <v>2180400</v>
      </c>
      <c r="AD42" s="9">
        <v>64.73</v>
      </c>
      <c r="AE42" s="2">
        <f t="shared" si="0"/>
        <v>0.87000000000000455</v>
      </c>
      <c r="AF42" s="138">
        <f t="shared" si="1"/>
        <v>1.5472690700915059E-3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68.247800000000012</v>
      </c>
      <c r="Q43" s="2"/>
      <c r="T43" s="113" t="s">
        <v>101</v>
      </c>
      <c r="U43" s="106" t="s">
        <v>415</v>
      </c>
      <c r="X43" s="110">
        <v>42488</v>
      </c>
      <c r="Y43" s="9">
        <v>65.02</v>
      </c>
      <c r="Z43" s="9">
        <v>65.55</v>
      </c>
      <c r="AA43" s="9">
        <v>64.8</v>
      </c>
      <c r="AB43" s="9">
        <v>64.95</v>
      </c>
      <c r="AC43" s="104">
        <v>1482800</v>
      </c>
      <c r="AD43" s="9">
        <v>64.63</v>
      </c>
      <c r="AE43" s="2">
        <f t="shared" si="0"/>
        <v>0.75</v>
      </c>
      <c r="AF43" s="138">
        <f t="shared" si="1"/>
        <v>-8.5902745819911308E-3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67.5852</v>
      </c>
      <c r="Q44" s="2"/>
      <c r="T44" s="113" t="s">
        <v>102</v>
      </c>
      <c r="U44" s="106">
        <v>73.209999999999994</v>
      </c>
      <c r="X44" s="110">
        <v>42487</v>
      </c>
      <c r="Y44" s="9">
        <v>65.86</v>
      </c>
      <c r="Z44" s="9">
        <v>65.95</v>
      </c>
      <c r="AA44" s="9">
        <v>65.28</v>
      </c>
      <c r="AB44" s="9">
        <v>65.510000000000005</v>
      </c>
      <c r="AC44" s="104">
        <v>1540000</v>
      </c>
      <c r="AD44" s="9">
        <v>65.19</v>
      </c>
      <c r="AE44" s="2">
        <f t="shared" si="0"/>
        <v>0.67000000000000171</v>
      </c>
      <c r="AF44" s="138">
        <f t="shared" si="1"/>
        <v>-5.4919908466819489E-3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66.922600000000003</v>
      </c>
      <c r="Q45" s="2"/>
      <c r="T45" s="113" t="s">
        <v>103</v>
      </c>
      <c r="U45" s="106">
        <v>1.0727100000000001</v>
      </c>
      <c r="X45" s="110">
        <v>42486</v>
      </c>
      <c r="Y45" s="9">
        <v>65.790000000000006</v>
      </c>
      <c r="Z45" s="9">
        <v>66.010000000000005</v>
      </c>
      <c r="AA45" s="9">
        <v>65.39</v>
      </c>
      <c r="AB45" s="9">
        <v>65.87</v>
      </c>
      <c r="AC45" s="104">
        <v>1775600</v>
      </c>
      <c r="AD45" s="9">
        <v>65.55</v>
      </c>
      <c r="AE45" s="2">
        <f t="shared" si="0"/>
        <v>0.62000000000000455</v>
      </c>
      <c r="AF45" s="138">
        <f t="shared" si="1"/>
        <v>3.9822331137997491E-3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66.260000000000005</v>
      </c>
      <c r="Q46" s="2"/>
      <c r="T46" s="113" t="s">
        <v>104</v>
      </c>
      <c r="U46" s="106" t="s">
        <v>252</v>
      </c>
      <c r="X46" s="110">
        <v>42485</v>
      </c>
      <c r="Y46" s="9">
        <v>65.739999999999995</v>
      </c>
      <c r="Z46" s="9">
        <v>65.739999999999995</v>
      </c>
      <c r="AA46" s="9">
        <v>64.98</v>
      </c>
      <c r="AB46" s="9">
        <v>65.61</v>
      </c>
      <c r="AC46" s="104">
        <v>1529000</v>
      </c>
      <c r="AD46" s="9">
        <v>65.290000000000006</v>
      </c>
      <c r="AE46" s="2">
        <f t="shared" si="0"/>
        <v>0.75999999999999091</v>
      </c>
      <c r="AF46" s="138">
        <f t="shared" si="1"/>
        <v>-1.987159889941803E-3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65.597400000000007</v>
      </c>
      <c r="Q47" s="2"/>
      <c r="T47" s="113"/>
      <c r="U47" s="106"/>
      <c r="X47" s="110">
        <v>42482</v>
      </c>
      <c r="Y47" s="9">
        <v>65.44</v>
      </c>
      <c r="Z47" s="9">
        <v>66.069999999999993</v>
      </c>
      <c r="AA47" s="9">
        <v>65.36</v>
      </c>
      <c r="AB47" s="9">
        <v>65.739999999999995</v>
      </c>
      <c r="AC47" s="104">
        <v>1743300</v>
      </c>
      <c r="AD47" s="9">
        <v>65.42</v>
      </c>
      <c r="AE47" s="2">
        <f t="shared" si="0"/>
        <v>0.70999999999999375</v>
      </c>
      <c r="AF47" s="138">
        <f t="shared" si="1"/>
        <v>4.4526331951482145E-3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64.93480000000001</v>
      </c>
      <c r="Q48" s="2"/>
      <c r="T48" s="113" t="s">
        <v>105</v>
      </c>
      <c r="U48" s="106" t="s">
        <v>416</v>
      </c>
      <c r="X48" s="110">
        <v>42481</v>
      </c>
      <c r="Y48" s="9">
        <v>65.400000000000006</v>
      </c>
      <c r="Z48" s="9">
        <v>66.569999999999993</v>
      </c>
      <c r="AA48" s="9">
        <v>65.239999999999995</v>
      </c>
      <c r="AB48" s="9">
        <v>65.45</v>
      </c>
      <c r="AC48" s="104">
        <v>3295900</v>
      </c>
      <c r="AD48" s="9">
        <v>65.13</v>
      </c>
      <c r="AE48" s="2">
        <f t="shared" si="0"/>
        <v>1.3299999999999983</v>
      </c>
      <c r="AF48" s="138">
        <f t="shared" si="1"/>
        <v>-2.1925213996095594E-2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64.272199999999998</v>
      </c>
      <c r="T49" s="113" t="s">
        <v>106</v>
      </c>
      <c r="U49" s="106" t="s">
        <v>245</v>
      </c>
      <c r="X49" s="110">
        <v>42480</v>
      </c>
      <c r="Y49" s="9">
        <v>67.69</v>
      </c>
      <c r="Z49" s="9">
        <v>67.69</v>
      </c>
      <c r="AA49" s="9">
        <v>66.62</v>
      </c>
      <c r="AB49" s="9">
        <v>66.92</v>
      </c>
      <c r="AC49" s="104">
        <v>1446200</v>
      </c>
      <c r="AD49" s="9">
        <v>66.59</v>
      </c>
      <c r="AE49" s="2">
        <f t="shared" si="0"/>
        <v>1.0699999999999932</v>
      </c>
      <c r="AF49" s="138">
        <f t="shared" si="1"/>
        <v>-9.0773809523809756E-3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63.6096</v>
      </c>
      <c r="T50" s="113" t="s">
        <v>107</v>
      </c>
      <c r="U50" s="107">
        <v>3908808</v>
      </c>
      <c r="X50" s="110">
        <v>42479</v>
      </c>
      <c r="Y50" s="9">
        <v>67.569999999999993</v>
      </c>
      <c r="Z50" s="9">
        <v>67.91</v>
      </c>
      <c r="AA50" s="9">
        <v>67.37</v>
      </c>
      <c r="AB50" s="9">
        <v>67.53</v>
      </c>
      <c r="AC50" s="104">
        <v>1471900</v>
      </c>
      <c r="AD50" s="9">
        <v>67.2</v>
      </c>
      <c r="AE50" s="2">
        <f t="shared" si="0"/>
        <v>0.53999999999999204</v>
      </c>
      <c r="AF50" s="138">
        <f t="shared" si="1"/>
        <v>3.4343736001194447E-3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62.947000000000003</v>
      </c>
      <c r="T51" s="113" t="s">
        <v>110</v>
      </c>
      <c r="U51" s="107">
        <v>1894870</v>
      </c>
      <c r="X51" s="110">
        <v>42478</v>
      </c>
      <c r="Y51" s="9">
        <v>66.489999999999995</v>
      </c>
      <c r="Z51" s="9">
        <v>67.33</v>
      </c>
      <c r="AA51" s="9">
        <v>66.3</v>
      </c>
      <c r="AB51" s="9">
        <v>67.3</v>
      </c>
      <c r="AC51" s="104">
        <v>1968900</v>
      </c>
      <c r="AD51" s="9">
        <v>66.97</v>
      </c>
      <c r="AE51" s="2">
        <f t="shared" si="0"/>
        <v>1.0300000000000011</v>
      </c>
      <c r="AF51" s="138">
        <f t="shared" si="1"/>
        <v>1.056284895126014E-2</v>
      </c>
    </row>
    <row r="52" spans="1:32" x14ac:dyDescent="0.25">
      <c r="O52" s="83">
        <v>0.94</v>
      </c>
      <c r="P52" s="83">
        <f t="shared" si="3"/>
        <v>62.284399999999998</v>
      </c>
      <c r="T52" s="113" t="s">
        <v>108</v>
      </c>
      <c r="U52" s="106" t="s">
        <v>417</v>
      </c>
      <c r="X52" s="110">
        <v>42475</v>
      </c>
      <c r="Y52" s="9">
        <v>66.64</v>
      </c>
      <c r="Z52" s="9">
        <v>67.099999999999994</v>
      </c>
      <c r="AA52" s="9">
        <v>66.25</v>
      </c>
      <c r="AB52" s="9">
        <v>66.599999999999994</v>
      </c>
      <c r="AC52" s="104">
        <v>2779200</v>
      </c>
      <c r="AD52" s="9">
        <v>66.27</v>
      </c>
      <c r="AE52" s="2">
        <f t="shared" si="0"/>
        <v>0.84999999999999432</v>
      </c>
      <c r="AF52" s="138">
        <f t="shared" si="1"/>
        <v>-1.0551703346398655E-3</v>
      </c>
    </row>
    <row r="53" spans="1:32" x14ac:dyDescent="0.25">
      <c r="O53" s="83">
        <v>0.93</v>
      </c>
      <c r="P53" s="83">
        <f t="shared" si="3"/>
        <v>61.621800000000007</v>
      </c>
      <c r="T53" s="113" t="s">
        <v>111</v>
      </c>
      <c r="U53" s="106">
        <v>16.170000000000002</v>
      </c>
      <c r="X53" s="110">
        <v>42474</v>
      </c>
      <c r="Y53" s="9">
        <v>67.150000000000006</v>
      </c>
      <c r="Z53" s="9">
        <v>67.47</v>
      </c>
      <c r="AA53" s="9">
        <v>66.58</v>
      </c>
      <c r="AB53" s="9">
        <v>66.67</v>
      </c>
      <c r="AC53" s="104">
        <v>2457500</v>
      </c>
      <c r="AD53" s="9">
        <v>66.34</v>
      </c>
      <c r="AE53" s="2">
        <f t="shared" si="0"/>
        <v>0.89000000000000057</v>
      </c>
      <c r="AF53" s="138">
        <f t="shared" si="1"/>
        <v>-1.2797619047619002E-2</v>
      </c>
    </row>
    <row r="54" spans="1:32" x14ac:dyDescent="0.25">
      <c r="O54" s="83">
        <v>0.92</v>
      </c>
      <c r="P54" s="83">
        <f t="shared" si="3"/>
        <v>60.95920000000001</v>
      </c>
      <c r="T54" s="113" t="s">
        <v>112</v>
      </c>
      <c r="U54" s="106">
        <v>4.0999999999999996</v>
      </c>
      <c r="X54" s="110">
        <v>42473</v>
      </c>
      <c r="Y54" s="9">
        <v>67.540000000000006</v>
      </c>
      <c r="Z54" s="9">
        <v>67.89</v>
      </c>
      <c r="AA54" s="9">
        <v>66.819999999999993</v>
      </c>
      <c r="AB54" s="9">
        <v>67.53</v>
      </c>
      <c r="AC54" s="104">
        <v>1687600</v>
      </c>
      <c r="AD54" s="9">
        <v>67.2</v>
      </c>
      <c r="AE54" s="2">
        <f t="shared" si="0"/>
        <v>1.0700000000000074</v>
      </c>
      <c r="AF54" s="138">
        <f t="shared" si="1"/>
        <v>4.784688995215447E-3</v>
      </c>
    </row>
    <row r="55" spans="1:32" x14ac:dyDescent="0.25">
      <c r="O55" s="83">
        <v>0.91</v>
      </c>
      <c r="P55" s="83">
        <f t="shared" si="3"/>
        <v>60.296600000000005</v>
      </c>
      <c r="T55" s="113" t="s">
        <v>109</v>
      </c>
      <c r="U55" s="106" t="s">
        <v>330</v>
      </c>
      <c r="X55" s="110">
        <v>42472</v>
      </c>
      <c r="Y55" s="9">
        <v>66.75</v>
      </c>
      <c r="Z55" s="9">
        <v>67.400000000000006</v>
      </c>
      <c r="AA55" s="9">
        <v>66.62</v>
      </c>
      <c r="AB55" s="9">
        <v>67.209999999999994</v>
      </c>
      <c r="AC55" s="104">
        <v>1571300</v>
      </c>
      <c r="AD55" s="9">
        <v>66.88</v>
      </c>
      <c r="AE55" s="2">
        <f t="shared" si="0"/>
        <v>0.78000000000000114</v>
      </c>
      <c r="AF55" s="138">
        <f t="shared" si="1"/>
        <v>6.3195907312669775E-3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59.634000000000007</v>
      </c>
      <c r="X56" s="110">
        <v>42471</v>
      </c>
      <c r="Y56" s="9">
        <v>66.83</v>
      </c>
      <c r="Z56" s="9">
        <v>67.48</v>
      </c>
      <c r="AA56" s="9">
        <v>66.78</v>
      </c>
      <c r="AB56" s="9">
        <v>66.790000000000006</v>
      </c>
      <c r="AC56" s="104">
        <v>1683400</v>
      </c>
      <c r="AD56" s="9">
        <v>66.459999999999994</v>
      </c>
      <c r="AE56" s="2">
        <f t="shared" si="0"/>
        <v>0.70000000000000284</v>
      </c>
      <c r="AF56" s="138">
        <f t="shared" si="1"/>
        <v>-7.5176665163145806E-4</v>
      </c>
    </row>
    <row r="57" spans="1:32" x14ac:dyDescent="0.25">
      <c r="X57" s="110">
        <v>42468</v>
      </c>
      <c r="Y57" s="9">
        <v>66.819999999999993</v>
      </c>
      <c r="Z57" s="9">
        <v>67.45</v>
      </c>
      <c r="AA57" s="9">
        <v>66.680000000000007</v>
      </c>
      <c r="AB57" s="9">
        <v>66.84</v>
      </c>
      <c r="AC57" s="104">
        <v>1694800</v>
      </c>
      <c r="AD57" s="9">
        <v>66.510000000000005</v>
      </c>
      <c r="AE57" s="2">
        <f t="shared" si="0"/>
        <v>0.76999999999999602</v>
      </c>
      <c r="AF57" s="138">
        <f t="shared" si="1"/>
        <v>8.3383869011524059E-3</v>
      </c>
    </row>
    <row r="58" spans="1:32" x14ac:dyDescent="0.25">
      <c r="X58" s="110">
        <v>42467</v>
      </c>
      <c r="Y58" s="9">
        <v>66.489999999999995</v>
      </c>
      <c r="Z58" s="9">
        <v>66.81</v>
      </c>
      <c r="AA58" s="9">
        <v>66.03</v>
      </c>
      <c r="AB58" s="9">
        <v>66.28</v>
      </c>
      <c r="AC58" s="104">
        <v>1603500</v>
      </c>
      <c r="AD58" s="9">
        <v>65.959999999999994</v>
      </c>
      <c r="AE58" s="2">
        <f t="shared" si="0"/>
        <v>0.78000000000000114</v>
      </c>
      <c r="AF58" s="138">
        <f t="shared" si="1"/>
        <v>-1.1094452773613317E-2</v>
      </c>
    </row>
    <row r="59" spans="1:32" x14ac:dyDescent="0.25">
      <c r="X59" s="110">
        <v>42466</v>
      </c>
      <c r="Y59" s="9">
        <v>66.650000000000006</v>
      </c>
      <c r="Z59" s="9">
        <v>67.17</v>
      </c>
      <c r="AA59" s="9">
        <v>66.5</v>
      </c>
      <c r="AB59" s="9">
        <v>67.03</v>
      </c>
      <c r="AC59" s="104">
        <v>1624500</v>
      </c>
      <c r="AD59" s="9">
        <v>66.7</v>
      </c>
      <c r="AE59" s="2">
        <f t="shared" si="0"/>
        <v>0.67000000000000171</v>
      </c>
      <c r="AF59" s="138">
        <f t="shared" si="1"/>
        <v>4.9721259605242096E-3</v>
      </c>
    </row>
    <row r="60" spans="1:32" x14ac:dyDescent="0.25">
      <c r="X60" s="110">
        <v>42465</v>
      </c>
      <c r="Y60" s="9">
        <v>67.319999999999993</v>
      </c>
      <c r="Z60" s="9">
        <v>67.41</v>
      </c>
      <c r="AA60" s="9">
        <v>66.64</v>
      </c>
      <c r="AB60" s="9">
        <v>66.7</v>
      </c>
      <c r="AC60" s="104">
        <v>1712100</v>
      </c>
      <c r="AD60" s="9">
        <v>66.37</v>
      </c>
      <c r="AE60" s="2">
        <f t="shared" si="0"/>
        <v>0.76999999999999602</v>
      </c>
      <c r="AF60" s="138">
        <f t="shared" si="1"/>
        <v>-1.3965235477640725E-2</v>
      </c>
    </row>
    <row r="61" spans="1:32" x14ac:dyDescent="0.25">
      <c r="X61" s="110">
        <v>42464</v>
      </c>
      <c r="Y61" s="9">
        <v>68.150000000000006</v>
      </c>
      <c r="Z61" s="9">
        <v>68.239999999999995</v>
      </c>
      <c r="AA61" s="9">
        <v>67.52</v>
      </c>
      <c r="AB61" s="9">
        <v>67.64</v>
      </c>
      <c r="AC61" s="104">
        <v>1323300</v>
      </c>
      <c r="AD61" s="9">
        <v>67.31</v>
      </c>
      <c r="AE61" s="2">
        <f t="shared" si="0"/>
        <v>0.71999999999999886</v>
      </c>
      <c r="AF61" s="138">
        <f t="shared" si="1"/>
        <v>-8.6892488954345426E-3</v>
      </c>
    </row>
    <row r="62" spans="1:32" x14ac:dyDescent="0.25">
      <c r="X62" s="110">
        <v>42461</v>
      </c>
      <c r="Y62" s="9">
        <v>67.239999999999995</v>
      </c>
      <c r="Z62" s="9">
        <v>68.33</v>
      </c>
      <c r="AA62" s="9">
        <v>67.02</v>
      </c>
      <c r="AB62" s="9">
        <v>68.23</v>
      </c>
      <c r="AC62" s="104">
        <v>1479100</v>
      </c>
      <c r="AD62" s="9">
        <v>67.900000000000006</v>
      </c>
      <c r="AE62" s="2">
        <f t="shared" si="0"/>
        <v>1.3100000000000023</v>
      </c>
      <c r="AF62" s="138">
        <f t="shared" si="1"/>
        <v>1.2828162291169454E-2</v>
      </c>
    </row>
    <row r="63" spans="1:32" x14ac:dyDescent="0.25">
      <c r="X63" s="110">
        <v>42460</v>
      </c>
      <c r="Y63" s="9">
        <v>67.75</v>
      </c>
      <c r="Z63" s="9">
        <v>67.92</v>
      </c>
      <c r="AA63" s="9">
        <v>67.25</v>
      </c>
      <c r="AB63" s="9">
        <v>67.37</v>
      </c>
      <c r="AC63" s="104">
        <v>1692600</v>
      </c>
      <c r="AD63" s="9">
        <v>67.040000000000006</v>
      </c>
      <c r="AE63" s="2">
        <f t="shared" si="0"/>
        <v>0.67000000000000171</v>
      </c>
      <c r="AF63" s="138">
        <f t="shared" si="1"/>
        <v>-5.1936489093336036E-3</v>
      </c>
    </row>
    <row r="64" spans="1:32" x14ac:dyDescent="0.25">
      <c r="X64" s="110">
        <v>42459</v>
      </c>
      <c r="Y64" s="9">
        <v>67.260000000000005</v>
      </c>
      <c r="Z64" s="9">
        <v>67.900000000000006</v>
      </c>
      <c r="AA64" s="9">
        <v>67.150000000000006</v>
      </c>
      <c r="AB64" s="9">
        <v>67.72</v>
      </c>
      <c r="AC64" s="104">
        <v>1802900</v>
      </c>
      <c r="AD64" s="9">
        <v>67.39</v>
      </c>
      <c r="AE64" s="2">
        <f t="shared" si="0"/>
        <v>0.75</v>
      </c>
      <c r="AF64" s="138">
        <f t="shared" si="1"/>
        <v>8.3794702977704194E-3</v>
      </c>
    </row>
    <row r="65" spans="24:32" x14ac:dyDescent="0.25">
      <c r="X65" s="110">
        <v>42458</v>
      </c>
      <c r="Y65" s="9">
        <v>66.819999999999993</v>
      </c>
      <c r="Z65" s="9">
        <v>67.25</v>
      </c>
      <c r="AA65" s="9">
        <v>66.53</v>
      </c>
      <c r="AB65" s="9">
        <v>67.16</v>
      </c>
      <c r="AC65" s="104">
        <v>2484200</v>
      </c>
      <c r="AD65" s="9">
        <v>66.83</v>
      </c>
      <c r="AE65" s="2">
        <f t="shared" si="0"/>
        <v>0.71999999999999886</v>
      </c>
      <c r="AF65" s="138">
        <f t="shared" si="1"/>
        <v>5.1135509099113907E-3</v>
      </c>
    </row>
    <row r="66" spans="24:32" x14ac:dyDescent="0.25">
      <c r="X66" s="110">
        <v>42457</v>
      </c>
      <c r="Y66" s="9">
        <v>66.34</v>
      </c>
      <c r="Z66" s="9">
        <v>66.989999999999995</v>
      </c>
      <c r="AA66" s="9">
        <v>66.209999999999994</v>
      </c>
      <c r="AB66" s="9">
        <v>66.819999999999993</v>
      </c>
      <c r="AC66" s="104">
        <v>1730200</v>
      </c>
      <c r="AD66" s="9">
        <v>66.489999999999995</v>
      </c>
      <c r="AE66" s="2">
        <f t="shared" si="0"/>
        <v>0.78000000000000114</v>
      </c>
      <c r="AF66" s="138">
        <f t="shared" si="1"/>
        <v>9.4124791255500995E-3</v>
      </c>
    </row>
    <row r="67" spans="24:32" x14ac:dyDescent="0.25">
      <c r="X67" s="110">
        <v>42453</v>
      </c>
      <c r="Y67" s="9">
        <v>66.47</v>
      </c>
      <c r="Z67" s="9">
        <v>66.489999999999995</v>
      </c>
      <c r="AA67" s="9">
        <v>65.94</v>
      </c>
      <c r="AB67" s="9">
        <v>66.19</v>
      </c>
      <c r="AC67" s="104">
        <v>1396500</v>
      </c>
      <c r="AD67" s="9">
        <v>65.87</v>
      </c>
      <c r="AE67" s="2">
        <f>Z67-AA67</f>
        <v>0.54999999999999716</v>
      </c>
      <c r="AF67" s="138" t="e">
        <f>AD67/#REF!-1</f>
        <v>#REF!</v>
      </c>
    </row>
    <row r="68" spans="24:32" x14ac:dyDescent="0.25">
      <c r="X68" s="110">
        <v>42452</v>
      </c>
      <c r="Y68" s="9">
        <v>66.91</v>
      </c>
      <c r="Z68" s="9">
        <v>67.010000000000005</v>
      </c>
      <c r="AA68" s="9">
        <v>66.52</v>
      </c>
      <c r="AB68" s="9">
        <v>66.66</v>
      </c>
      <c r="AC68" s="104">
        <v>2080500</v>
      </c>
      <c r="AD68" s="9">
        <v>66.33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42545</v>
      </c>
      <c r="X2" s="40">
        <v>83.88</v>
      </c>
      <c r="Y2" s="40">
        <v>84.85</v>
      </c>
      <c r="Z2" s="40">
        <v>82.49</v>
      </c>
      <c r="AA2" s="40">
        <v>82.64</v>
      </c>
      <c r="AB2" s="95">
        <v>1978200</v>
      </c>
      <c r="AC2" s="40">
        <v>82.64</v>
      </c>
      <c r="AD2" s="2">
        <f>Y2-Z2</f>
        <v>2.3599999999999994</v>
      </c>
      <c r="AE2" s="138">
        <f>AC2/AC3-1</f>
        <v>-5.0114942528735607E-2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82.64</v>
      </c>
      <c r="W3" s="157">
        <v>42544</v>
      </c>
      <c r="X3" s="40">
        <v>86.93</v>
      </c>
      <c r="Y3" s="40">
        <v>87.5</v>
      </c>
      <c r="Z3" s="40">
        <v>86.2</v>
      </c>
      <c r="AA3" s="40">
        <v>87</v>
      </c>
      <c r="AB3" s="95">
        <v>1288200</v>
      </c>
      <c r="AC3" s="40">
        <v>87</v>
      </c>
      <c r="AD3" s="2">
        <f t="shared" ref="AD3:AD66" si="1">Y3-Z3</f>
        <v>1.2999999999999972</v>
      </c>
      <c r="AE3" s="138">
        <f t="shared" ref="AE3:AE66" si="2">AC3/AC4-1</f>
        <v>1.1040092969204052E-2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82.64</v>
      </c>
      <c r="W4" s="157">
        <v>42543</v>
      </c>
      <c r="X4" s="40">
        <v>85.23</v>
      </c>
      <c r="Y4" s="40">
        <v>86.54</v>
      </c>
      <c r="Z4" s="40">
        <v>85.02</v>
      </c>
      <c r="AA4" s="40">
        <v>86.05</v>
      </c>
      <c r="AB4" s="95">
        <v>1488700</v>
      </c>
      <c r="AC4" s="40">
        <v>86.05</v>
      </c>
      <c r="AD4" s="2">
        <f t="shared" si="1"/>
        <v>1.5200000000000102</v>
      </c>
      <c r="AE4" s="138">
        <f t="shared" si="2"/>
        <v>1.2233854840606906E-2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42542</v>
      </c>
      <c r="X5" s="40">
        <v>84.32</v>
      </c>
      <c r="Y5" s="40">
        <v>85.54</v>
      </c>
      <c r="Z5" s="40">
        <v>84.32</v>
      </c>
      <c r="AA5" s="40">
        <v>85.01</v>
      </c>
      <c r="AB5" s="95">
        <v>1200500</v>
      </c>
      <c r="AC5" s="40">
        <v>85.01</v>
      </c>
      <c r="AD5" s="2">
        <f t="shared" si="1"/>
        <v>1.2200000000000131</v>
      </c>
      <c r="AE5" s="138">
        <f t="shared" si="2"/>
        <v>-7.4722708698190532E-3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42541</v>
      </c>
      <c r="X6" s="40">
        <v>86.21</v>
      </c>
      <c r="Y6" s="40">
        <v>86.99</v>
      </c>
      <c r="Z6" s="40">
        <v>85.48</v>
      </c>
      <c r="AA6" s="40">
        <v>85.65</v>
      </c>
      <c r="AB6" s="95">
        <v>1777000</v>
      </c>
      <c r="AC6" s="40">
        <v>85.65</v>
      </c>
      <c r="AD6" s="2">
        <f t="shared" si="1"/>
        <v>1.5099999999999909</v>
      </c>
      <c r="AE6" s="138">
        <f t="shared" si="2"/>
        <v>5.3996947998591338E-3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42538</v>
      </c>
      <c r="X7" s="40">
        <v>84.15</v>
      </c>
      <c r="Y7" s="40">
        <v>85.72</v>
      </c>
      <c r="Z7" s="40">
        <v>83.84</v>
      </c>
      <c r="AA7" s="40">
        <v>85.19</v>
      </c>
      <c r="AB7" s="95">
        <v>2192800</v>
      </c>
      <c r="AC7" s="40">
        <v>85.19</v>
      </c>
      <c r="AD7" s="2">
        <f t="shared" si="1"/>
        <v>1.8799999999999955</v>
      </c>
      <c r="AE7" s="138">
        <f t="shared" si="2"/>
        <v>1.1877895236964031E-2</v>
      </c>
    </row>
    <row r="8" spans="1:31" x14ac:dyDescent="0.25">
      <c r="H8" s="72"/>
      <c r="O8" s="11" t="s">
        <v>198</v>
      </c>
      <c r="P8" s="34"/>
      <c r="Q8" s="2">
        <f>K18+M18-F18+Q2*Q4</f>
        <v>-168.6200000000008</v>
      </c>
      <c r="W8" s="157">
        <v>42537</v>
      </c>
      <c r="X8" s="40">
        <v>83.03</v>
      </c>
      <c r="Y8" s="40">
        <v>84.5</v>
      </c>
      <c r="Z8" s="40">
        <v>82.28</v>
      </c>
      <c r="AA8" s="40">
        <v>84.19</v>
      </c>
      <c r="AB8" s="95">
        <v>1553700</v>
      </c>
      <c r="AC8" s="40">
        <v>84.19</v>
      </c>
      <c r="AD8" s="2">
        <f t="shared" si="1"/>
        <v>2.2199999999999989</v>
      </c>
      <c r="AE8" s="138">
        <f t="shared" si="2"/>
        <v>8.2634730538921897E-3</v>
      </c>
    </row>
    <row r="9" spans="1:31" x14ac:dyDescent="0.25">
      <c r="O9" s="11" t="s">
        <v>262</v>
      </c>
      <c r="Q9" s="138">
        <f>IF(Q2=0, 0, Q8/Q6)</f>
        <v>0</v>
      </c>
      <c r="W9" s="157">
        <v>42536</v>
      </c>
      <c r="X9" s="40">
        <v>83.23</v>
      </c>
      <c r="Y9" s="40">
        <v>84.26</v>
      </c>
      <c r="Z9" s="40">
        <v>82.63</v>
      </c>
      <c r="AA9" s="40">
        <v>83.5</v>
      </c>
      <c r="AB9" s="95">
        <v>1772000</v>
      </c>
      <c r="AC9" s="40">
        <v>83.5</v>
      </c>
      <c r="AD9" s="2">
        <f t="shared" si="1"/>
        <v>1.6300000000000097</v>
      </c>
      <c r="AE9" s="138">
        <f t="shared" si="2"/>
        <v>8.4541062801932743E-3</v>
      </c>
    </row>
    <row r="10" spans="1:31" x14ac:dyDescent="0.25">
      <c r="O10" s="11" t="s">
        <v>261</v>
      </c>
      <c r="P10" s="34"/>
      <c r="Q10" s="2">
        <v>0</v>
      </c>
      <c r="W10" s="157">
        <v>42535</v>
      </c>
      <c r="X10" s="40">
        <v>83.23</v>
      </c>
      <c r="Y10" s="40">
        <v>84.25</v>
      </c>
      <c r="Z10" s="40">
        <v>82.58</v>
      </c>
      <c r="AA10" s="40">
        <v>82.8</v>
      </c>
      <c r="AB10" s="95">
        <v>1071000</v>
      </c>
      <c r="AC10" s="40">
        <v>82.8</v>
      </c>
      <c r="AD10" s="2">
        <f t="shared" si="1"/>
        <v>1.6700000000000017</v>
      </c>
      <c r="AE10" s="138">
        <f t="shared" si="2"/>
        <v>-5.1664063438664476E-3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2.7400000000000001E-2</v>
      </c>
      <c r="W11" s="157">
        <v>42534</v>
      </c>
      <c r="X11" s="40">
        <v>84</v>
      </c>
      <c r="Y11" s="40">
        <v>84.4</v>
      </c>
      <c r="Z11" s="40">
        <v>83.21</v>
      </c>
      <c r="AA11" s="40">
        <v>83.23</v>
      </c>
      <c r="AB11" s="95">
        <v>1608900</v>
      </c>
      <c r="AC11" s="40">
        <v>83.23</v>
      </c>
      <c r="AD11" s="2">
        <f t="shared" si="1"/>
        <v>1.1900000000000119</v>
      </c>
      <c r="AE11" s="138">
        <f t="shared" si="2"/>
        <v>-1.0227137590676616E-2</v>
      </c>
    </row>
    <row r="12" spans="1:31" x14ac:dyDescent="0.25">
      <c r="W12" s="157">
        <v>42531</v>
      </c>
      <c r="X12" s="40">
        <v>85.14</v>
      </c>
      <c r="Y12" s="40">
        <v>85.16</v>
      </c>
      <c r="Z12" s="40">
        <v>83.46</v>
      </c>
      <c r="AA12" s="40">
        <v>84.09</v>
      </c>
      <c r="AB12" s="95">
        <v>1166200</v>
      </c>
      <c r="AC12" s="40">
        <v>84.09</v>
      </c>
      <c r="AD12" s="2">
        <f t="shared" si="1"/>
        <v>1.7000000000000028</v>
      </c>
      <c r="AE12" s="138">
        <f t="shared" si="2"/>
        <v>-1.7640186915887757E-2</v>
      </c>
    </row>
    <row r="13" spans="1:31" x14ac:dyDescent="0.25">
      <c r="W13" s="157">
        <v>42530</v>
      </c>
      <c r="X13" s="40">
        <v>85.29</v>
      </c>
      <c r="Y13" s="40">
        <v>85.74</v>
      </c>
      <c r="Z13" s="40">
        <v>83.82</v>
      </c>
      <c r="AA13" s="40">
        <v>85.6</v>
      </c>
      <c r="AB13" s="95">
        <v>1817600</v>
      </c>
      <c r="AC13" s="40">
        <v>85.6</v>
      </c>
      <c r="AD13" s="2">
        <f t="shared" si="1"/>
        <v>1.9200000000000017</v>
      </c>
      <c r="AE13" s="138">
        <f t="shared" si="2"/>
        <v>-4.0721349621873904E-3</v>
      </c>
    </row>
    <row r="14" spans="1:31" x14ac:dyDescent="0.25">
      <c r="W14" s="157">
        <v>42529</v>
      </c>
      <c r="X14" s="40">
        <v>83.99</v>
      </c>
      <c r="Y14" s="40">
        <v>86.69</v>
      </c>
      <c r="Z14" s="40">
        <v>83.67</v>
      </c>
      <c r="AA14" s="40">
        <v>85.95</v>
      </c>
      <c r="AB14" s="95">
        <v>1862800</v>
      </c>
      <c r="AC14" s="40">
        <v>85.95</v>
      </c>
      <c r="AD14" s="2">
        <f t="shared" si="1"/>
        <v>3.019999999999996</v>
      </c>
      <c r="AE14" s="138">
        <f t="shared" si="2"/>
        <v>2.6391210890852834E-2</v>
      </c>
    </row>
    <row r="15" spans="1:31" x14ac:dyDescent="0.25">
      <c r="W15" s="157">
        <v>42528</v>
      </c>
      <c r="X15" s="40">
        <v>83.31</v>
      </c>
      <c r="Y15" s="40">
        <v>84.78</v>
      </c>
      <c r="Z15" s="40">
        <v>83.31</v>
      </c>
      <c r="AA15" s="40">
        <v>83.74</v>
      </c>
      <c r="AB15" s="95">
        <v>1139900</v>
      </c>
      <c r="AC15" s="40">
        <v>83.74</v>
      </c>
      <c r="AD15" s="2">
        <f t="shared" si="1"/>
        <v>1.4699999999999989</v>
      </c>
      <c r="AE15" s="138">
        <f t="shared" si="2"/>
        <v>5.6442896601416326E-3</v>
      </c>
    </row>
    <row r="16" spans="1:31" x14ac:dyDescent="0.25">
      <c r="W16" s="157">
        <v>42527</v>
      </c>
      <c r="X16" s="40">
        <v>83.54</v>
      </c>
      <c r="Y16" s="40">
        <v>84.3</v>
      </c>
      <c r="Z16" s="40">
        <v>82.58</v>
      </c>
      <c r="AA16" s="40">
        <v>83.27</v>
      </c>
      <c r="AB16" s="95">
        <v>1493700</v>
      </c>
      <c r="AC16" s="40">
        <v>83.27</v>
      </c>
      <c r="AD16" s="2">
        <f t="shared" si="1"/>
        <v>1.7199999999999989</v>
      </c>
      <c r="AE16" s="138">
        <f t="shared" si="2"/>
        <v>1.9251594272651218E-3</v>
      </c>
    </row>
    <row r="17" spans="1:31" x14ac:dyDescent="0.25">
      <c r="W17" s="157">
        <v>42524</v>
      </c>
      <c r="X17" s="40">
        <v>82.58</v>
      </c>
      <c r="Y17" s="40">
        <v>83.47</v>
      </c>
      <c r="Z17" s="40">
        <v>81.91</v>
      </c>
      <c r="AA17" s="40">
        <v>83.11</v>
      </c>
      <c r="AB17" s="95">
        <v>1554800</v>
      </c>
      <c r="AC17" s="40">
        <v>83.11</v>
      </c>
      <c r="AD17" s="2">
        <f t="shared" si="1"/>
        <v>1.5600000000000023</v>
      </c>
      <c r="AE17" s="138">
        <f t="shared" si="2"/>
        <v>-7.2141397138392183E-4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42523</v>
      </c>
      <c r="X18" s="40">
        <v>82.6</v>
      </c>
      <c r="Y18" s="40">
        <v>83.23</v>
      </c>
      <c r="Z18" s="40">
        <v>82.06</v>
      </c>
      <c r="AA18" s="40">
        <v>83.17</v>
      </c>
      <c r="AB18" s="95">
        <v>1003600</v>
      </c>
      <c r="AC18" s="40">
        <v>83.17</v>
      </c>
      <c r="AD18" s="2">
        <f t="shared" si="1"/>
        <v>1.1700000000000017</v>
      </c>
      <c r="AE18" s="138">
        <f t="shared" si="2"/>
        <v>1.9274786170340175E-3</v>
      </c>
    </row>
    <row r="19" spans="1:31" x14ac:dyDescent="0.25">
      <c r="W19" s="157">
        <v>42522</v>
      </c>
      <c r="X19" s="40">
        <v>83.3</v>
      </c>
      <c r="Y19" s="40">
        <v>83.41</v>
      </c>
      <c r="Z19" s="40">
        <v>81.790000000000006</v>
      </c>
      <c r="AA19" s="40">
        <v>83.01</v>
      </c>
      <c r="AB19" s="95">
        <v>1525700</v>
      </c>
      <c r="AC19" s="40">
        <v>83.01</v>
      </c>
      <c r="AD19" s="2">
        <f t="shared" si="1"/>
        <v>1.6199999999999903</v>
      </c>
      <c r="AE19" s="138">
        <f t="shared" si="2"/>
        <v>-1.2491077801570327E-2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42521</v>
      </c>
      <c r="X20" s="40">
        <v>83.97</v>
      </c>
      <c r="Y20" s="40">
        <v>85.65</v>
      </c>
      <c r="Z20" s="40">
        <v>83.16</v>
      </c>
      <c r="AA20" s="40">
        <v>84.06</v>
      </c>
      <c r="AB20" s="95">
        <v>1582400</v>
      </c>
      <c r="AC20" s="40">
        <v>84.06</v>
      </c>
      <c r="AD20" s="2">
        <f t="shared" si="1"/>
        <v>2.4900000000000091</v>
      </c>
      <c r="AE20" s="138">
        <f t="shared" si="2"/>
        <v>7.1428571428566734E-4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42517</v>
      </c>
      <c r="X21" s="40">
        <v>83.94</v>
      </c>
      <c r="Y21" s="40">
        <v>84.35</v>
      </c>
      <c r="Z21" s="40">
        <v>83.22</v>
      </c>
      <c r="AA21" s="40">
        <v>84</v>
      </c>
      <c r="AB21" s="95">
        <v>999400</v>
      </c>
      <c r="AC21" s="40">
        <v>84</v>
      </c>
      <c r="AD21" s="2">
        <f t="shared" si="1"/>
        <v>1.1299999999999955</v>
      </c>
      <c r="AE21" s="138">
        <f t="shared" si="2"/>
        <v>2.0279136347369775E-3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42516</v>
      </c>
      <c r="X22" s="40">
        <v>83.46</v>
      </c>
      <c r="Y22" s="40">
        <v>84.28</v>
      </c>
      <c r="Z22" s="40">
        <v>82.85</v>
      </c>
      <c r="AA22" s="40">
        <v>83.83</v>
      </c>
      <c r="AB22" s="95">
        <v>1603700</v>
      </c>
      <c r="AC22" s="40">
        <v>83.83</v>
      </c>
      <c r="AD22" s="2">
        <f t="shared" si="1"/>
        <v>1.4300000000000068</v>
      </c>
      <c r="AE22" s="138">
        <f t="shared" si="2"/>
        <v>6.2417476893530388E-3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42515</v>
      </c>
      <c r="X23" s="40">
        <v>82.3</v>
      </c>
      <c r="Y23" s="40">
        <v>83.75</v>
      </c>
      <c r="Z23" s="40">
        <v>82.15</v>
      </c>
      <c r="AA23" s="40">
        <v>83.31</v>
      </c>
      <c r="AB23" s="95">
        <v>3812500</v>
      </c>
      <c r="AC23" s="40">
        <v>83.31</v>
      </c>
      <c r="AD23" s="2">
        <f t="shared" si="1"/>
        <v>1.5999999999999943</v>
      </c>
      <c r="AE23" s="138">
        <f t="shared" si="2"/>
        <v>1.3133892739875863E-2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42514</v>
      </c>
      <c r="X24" s="40">
        <v>85</v>
      </c>
      <c r="Y24" s="40">
        <v>85.44</v>
      </c>
      <c r="Z24" s="40">
        <v>81.48</v>
      </c>
      <c r="AA24" s="40">
        <v>82.23</v>
      </c>
      <c r="AB24" s="95">
        <v>3320100</v>
      </c>
      <c r="AC24" s="40">
        <v>82.23</v>
      </c>
      <c r="AD24" s="2">
        <f t="shared" si="1"/>
        <v>3.9599999999999937</v>
      </c>
      <c r="AE24" s="138">
        <f t="shared" si="2"/>
        <v>-2.9047113000354119E-2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42513</v>
      </c>
      <c r="X25" s="40">
        <v>85.36</v>
      </c>
      <c r="Y25" s="40">
        <v>85.79</v>
      </c>
      <c r="Z25" s="40">
        <v>84.44</v>
      </c>
      <c r="AA25" s="40">
        <v>84.69</v>
      </c>
      <c r="AB25" s="95">
        <v>1669600</v>
      </c>
      <c r="AC25" s="40">
        <v>84.69</v>
      </c>
      <c r="AD25" s="2">
        <f t="shared" si="1"/>
        <v>1.3500000000000085</v>
      </c>
      <c r="AE25" s="138">
        <f t="shared" si="2"/>
        <v>-8.7780898876403946E-3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42510</v>
      </c>
      <c r="X26" s="40">
        <v>84.79</v>
      </c>
      <c r="Y26" s="40">
        <v>85.75</v>
      </c>
      <c r="Z26" s="40">
        <v>84.54</v>
      </c>
      <c r="AA26" s="40">
        <v>85.44</v>
      </c>
      <c r="AB26" s="95">
        <v>1418800</v>
      </c>
      <c r="AC26" s="40">
        <v>85.44</v>
      </c>
      <c r="AD26" s="2">
        <f t="shared" si="1"/>
        <v>1.2099999999999937</v>
      </c>
      <c r="AE26" s="138">
        <f t="shared" si="2"/>
        <v>1.3162575595873305E-2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42509</v>
      </c>
      <c r="X27" s="40">
        <v>85.52</v>
      </c>
      <c r="Y27" s="40">
        <v>85.84</v>
      </c>
      <c r="Z27" s="40">
        <v>83.67</v>
      </c>
      <c r="AA27" s="40">
        <v>84.33</v>
      </c>
      <c r="AB27" s="95">
        <v>1598900</v>
      </c>
      <c r="AC27" s="40">
        <v>84.33</v>
      </c>
      <c r="AD27" s="2">
        <f t="shared" si="1"/>
        <v>2.1700000000000017</v>
      </c>
      <c r="AE27" s="138">
        <f t="shared" si="2"/>
        <v>-1.3799555607531322E-2</v>
      </c>
    </row>
    <row r="28" spans="1:31" x14ac:dyDescent="0.25">
      <c r="W28" s="157">
        <v>42508</v>
      </c>
      <c r="X28" s="40">
        <v>85.65</v>
      </c>
      <c r="Y28" s="40">
        <v>87.77</v>
      </c>
      <c r="Z28" s="40">
        <v>84.6</v>
      </c>
      <c r="AA28" s="40">
        <v>85.51</v>
      </c>
      <c r="AB28" s="95">
        <v>2083100</v>
      </c>
      <c r="AC28" s="40">
        <v>85.51</v>
      </c>
      <c r="AD28" s="2">
        <f t="shared" si="1"/>
        <v>3.1700000000000017</v>
      </c>
      <c r="AE28" s="138">
        <f t="shared" si="2"/>
        <v>-4.0764034474725097E-3</v>
      </c>
    </row>
    <row r="29" spans="1:31" x14ac:dyDescent="0.25">
      <c r="W29" s="157">
        <v>42507</v>
      </c>
      <c r="X29" s="40">
        <v>86.11</v>
      </c>
      <c r="Y29" s="40">
        <v>88</v>
      </c>
      <c r="Z29" s="40">
        <v>85.7</v>
      </c>
      <c r="AA29" s="40">
        <v>85.86</v>
      </c>
      <c r="AB29" s="95">
        <v>2169500</v>
      </c>
      <c r="AC29" s="40">
        <v>85.86</v>
      </c>
      <c r="AD29" s="2">
        <f t="shared" si="1"/>
        <v>2.2999999999999972</v>
      </c>
      <c r="AE29" s="138">
        <f t="shared" si="2"/>
        <v>-4.4063079777364456E-3</v>
      </c>
    </row>
    <row r="30" spans="1:31" x14ac:dyDescent="0.25">
      <c r="W30" s="157">
        <v>42506</v>
      </c>
      <c r="X30" s="40">
        <v>86</v>
      </c>
      <c r="Y30" s="40">
        <v>87.63</v>
      </c>
      <c r="Z30" s="40">
        <v>86</v>
      </c>
      <c r="AA30" s="40">
        <v>86.24</v>
      </c>
      <c r="AB30" s="95">
        <v>1585000</v>
      </c>
      <c r="AC30" s="40">
        <v>86.24</v>
      </c>
      <c r="AD30" s="2">
        <f t="shared" si="1"/>
        <v>1.6299999999999955</v>
      </c>
      <c r="AE30" s="138">
        <f t="shared" si="2"/>
        <v>3.1406304524834727E-3</v>
      </c>
    </row>
    <row r="31" spans="1:31" x14ac:dyDescent="0.25">
      <c r="W31" s="157">
        <v>42503</v>
      </c>
      <c r="X31" s="40">
        <v>87.81</v>
      </c>
      <c r="Y31" s="40">
        <v>88.63</v>
      </c>
      <c r="Z31" s="40">
        <v>85.29</v>
      </c>
      <c r="AA31" s="40">
        <v>85.97</v>
      </c>
      <c r="AB31" s="95">
        <v>1825000</v>
      </c>
      <c r="AC31" s="40">
        <v>85.97</v>
      </c>
      <c r="AD31" s="2">
        <f t="shared" si="1"/>
        <v>3.3399999999999892</v>
      </c>
      <c r="AE31" s="138">
        <f t="shared" si="2"/>
        <v>-2.5062372420049939E-2</v>
      </c>
    </row>
    <row r="32" spans="1:31" x14ac:dyDescent="0.25">
      <c r="W32" s="157">
        <v>42502</v>
      </c>
      <c r="X32" s="40">
        <v>89.22</v>
      </c>
      <c r="Y32" s="40">
        <v>89.63</v>
      </c>
      <c r="Z32" s="40">
        <v>87.63</v>
      </c>
      <c r="AA32" s="40">
        <v>88.18</v>
      </c>
      <c r="AB32" s="95">
        <v>1313300</v>
      </c>
      <c r="AC32" s="40">
        <v>88.18</v>
      </c>
      <c r="AD32" s="2">
        <f t="shared" si="1"/>
        <v>2</v>
      </c>
      <c r="AE32" s="138">
        <f t="shared" si="2"/>
        <v>-7.2055843278538978E-3</v>
      </c>
    </row>
    <row r="33" spans="15:31" x14ac:dyDescent="0.25">
      <c r="W33" s="157">
        <v>42501</v>
      </c>
      <c r="X33" s="40">
        <v>90.07</v>
      </c>
      <c r="Y33" s="40">
        <v>90.5</v>
      </c>
      <c r="Z33" s="40">
        <v>88.8</v>
      </c>
      <c r="AA33" s="40">
        <v>88.82</v>
      </c>
      <c r="AB33" s="95">
        <v>1426800</v>
      </c>
      <c r="AC33" s="40">
        <v>88.82</v>
      </c>
      <c r="AD33" s="2">
        <f t="shared" si="1"/>
        <v>1.7000000000000028</v>
      </c>
      <c r="AE33" s="138">
        <f t="shared" si="2"/>
        <v>-1.6498726608349168E-2</v>
      </c>
    </row>
    <row r="34" spans="15:31" x14ac:dyDescent="0.25">
      <c r="W34" s="157">
        <v>42500</v>
      </c>
      <c r="X34" s="40">
        <v>88.72</v>
      </c>
      <c r="Y34" s="40">
        <v>90.7</v>
      </c>
      <c r="Z34" s="40">
        <v>88.29</v>
      </c>
      <c r="AA34" s="40">
        <v>90.31</v>
      </c>
      <c r="AB34" s="95">
        <v>1197200</v>
      </c>
      <c r="AC34" s="40">
        <v>90.31</v>
      </c>
      <c r="AD34" s="2">
        <f t="shared" si="1"/>
        <v>2.4099999999999966</v>
      </c>
      <c r="AE34" s="138">
        <f t="shared" si="2"/>
        <v>2.2995015858631618E-2</v>
      </c>
    </row>
    <row r="35" spans="15:31" x14ac:dyDescent="0.25">
      <c r="W35" s="157">
        <v>42499</v>
      </c>
      <c r="X35" s="40">
        <v>89.17</v>
      </c>
      <c r="Y35" s="40">
        <v>89.79</v>
      </c>
      <c r="Z35" s="40">
        <v>87.99</v>
      </c>
      <c r="AA35" s="40">
        <v>88.28</v>
      </c>
      <c r="AB35" s="95">
        <v>1641600</v>
      </c>
      <c r="AC35" s="40">
        <v>88.28</v>
      </c>
      <c r="AD35" s="2">
        <f t="shared" si="1"/>
        <v>1.8000000000000114</v>
      </c>
      <c r="AE35" s="138">
        <f t="shared" si="2"/>
        <v>-1.5391478920365742E-2</v>
      </c>
    </row>
    <row r="36" spans="15:31" x14ac:dyDescent="0.25">
      <c r="W36" s="157">
        <v>42496</v>
      </c>
      <c r="X36" s="40">
        <v>87.96</v>
      </c>
      <c r="Y36" s="40">
        <v>89.94</v>
      </c>
      <c r="Z36" s="40">
        <v>87.82</v>
      </c>
      <c r="AA36" s="40">
        <v>89.66</v>
      </c>
      <c r="AB36" s="95">
        <v>1292500</v>
      </c>
      <c r="AC36" s="40">
        <v>89.66</v>
      </c>
      <c r="AD36" s="2">
        <f t="shared" si="1"/>
        <v>2.1200000000000045</v>
      </c>
      <c r="AE36" s="138">
        <f t="shared" si="2"/>
        <v>7.9820123664979814E-3</v>
      </c>
    </row>
    <row r="37" spans="15:31" x14ac:dyDescent="0.25">
      <c r="W37" s="157">
        <v>42495</v>
      </c>
      <c r="X37" s="40">
        <v>89.15</v>
      </c>
      <c r="Y37" s="40">
        <v>90.24</v>
      </c>
      <c r="Z37" s="40">
        <v>88.68</v>
      </c>
      <c r="AA37" s="40">
        <v>88.95</v>
      </c>
      <c r="AB37" s="95">
        <v>1217800</v>
      </c>
      <c r="AC37" s="40">
        <v>88.95</v>
      </c>
      <c r="AD37" s="2">
        <f t="shared" si="1"/>
        <v>1.5599999999999881</v>
      </c>
      <c r="AE37" s="138">
        <f t="shared" si="2"/>
        <v>9.0019129064922154E-4</v>
      </c>
    </row>
    <row r="38" spans="15:31" x14ac:dyDescent="0.25">
      <c r="W38" s="157">
        <v>42494</v>
      </c>
      <c r="X38" s="40">
        <v>87.98</v>
      </c>
      <c r="Y38" s="40">
        <v>89.48</v>
      </c>
      <c r="Z38" s="40">
        <v>87.98</v>
      </c>
      <c r="AA38" s="40">
        <v>88.87</v>
      </c>
      <c r="AB38" s="95">
        <v>1608000</v>
      </c>
      <c r="AC38" s="40">
        <v>88.87</v>
      </c>
      <c r="AD38" s="2">
        <f t="shared" si="1"/>
        <v>1.5</v>
      </c>
      <c r="AE38" s="138" t="e">
        <f t="shared" si="2"/>
        <v>#DIV/0!</v>
      </c>
    </row>
    <row r="39" spans="15:31" x14ac:dyDescent="0.25">
      <c r="W39" s="157">
        <v>42494</v>
      </c>
      <c r="X39" s="40" t="s">
        <v>141</v>
      </c>
      <c r="Y39" s="40"/>
      <c r="Z39" s="40"/>
      <c r="AA39" s="40"/>
      <c r="AB39" s="95"/>
      <c r="AC39" s="40"/>
      <c r="AD39" s="2">
        <f t="shared" si="1"/>
        <v>0</v>
      </c>
      <c r="AE39" s="138">
        <f t="shared" si="2"/>
        <v>-1</v>
      </c>
    </row>
    <row r="40" spans="15:31" x14ac:dyDescent="0.25">
      <c r="W40" s="157">
        <v>42493</v>
      </c>
      <c r="X40" s="40">
        <v>90.52</v>
      </c>
      <c r="Y40" s="40">
        <v>90.52</v>
      </c>
      <c r="Z40" s="40">
        <v>88.09</v>
      </c>
      <c r="AA40" s="40">
        <v>89.14</v>
      </c>
      <c r="AB40" s="95">
        <v>1828000</v>
      </c>
      <c r="AC40" s="40">
        <v>88.55</v>
      </c>
      <c r="AD40" s="2">
        <f t="shared" si="1"/>
        <v>2.4299999999999926</v>
      </c>
      <c r="AE40" s="138">
        <f t="shared" si="2"/>
        <v>-1.7421216156236263E-2</v>
      </c>
    </row>
    <row r="41" spans="15:31" x14ac:dyDescent="0.25">
      <c r="W41" s="157">
        <v>42492</v>
      </c>
      <c r="X41" s="40">
        <v>90.82</v>
      </c>
      <c r="Y41" s="40">
        <v>91.05</v>
      </c>
      <c r="Z41" s="40">
        <v>89.91</v>
      </c>
      <c r="AA41" s="40">
        <v>90.72</v>
      </c>
      <c r="AB41" s="95">
        <v>1390100</v>
      </c>
      <c r="AC41" s="40">
        <v>90.12</v>
      </c>
      <c r="AD41" s="2">
        <f t="shared" si="1"/>
        <v>1.1400000000000006</v>
      </c>
      <c r="AE41" s="138">
        <f t="shared" si="2"/>
        <v>6.8148810188806141E-3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42489</v>
      </c>
      <c r="X42" s="40">
        <v>91.57</v>
      </c>
      <c r="Y42" s="40">
        <v>91.97</v>
      </c>
      <c r="Z42" s="40">
        <v>89.5</v>
      </c>
      <c r="AA42" s="40">
        <v>90.11</v>
      </c>
      <c r="AB42" s="95">
        <v>2555900</v>
      </c>
      <c r="AC42" s="40">
        <v>89.51</v>
      </c>
      <c r="AD42" s="2">
        <f t="shared" si="1"/>
        <v>2.4699999999999989</v>
      </c>
      <c r="AE42" s="138">
        <f t="shared" si="2"/>
        <v>-2.035679106927879E-2</v>
      </c>
    </row>
    <row r="43" spans="15:31" ht="15.75" thickTop="1" x14ac:dyDescent="0.25">
      <c r="O43" s="83">
        <v>1.1000000000000001</v>
      </c>
      <c r="P43" s="83">
        <f t="shared" ref="P43:P63" si="3">O43*$Q$4</f>
        <v>90.904000000000011</v>
      </c>
      <c r="Q43" s="2"/>
      <c r="R43" s="34"/>
      <c r="T43" s="10" t="s">
        <v>98</v>
      </c>
      <c r="U43" s="88">
        <v>87</v>
      </c>
      <c r="W43" s="157">
        <v>42488</v>
      </c>
      <c r="X43" s="40">
        <v>92.79</v>
      </c>
      <c r="Y43" s="40">
        <v>93.72</v>
      </c>
      <c r="Z43" s="40">
        <v>91.75</v>
      </c>
      <c r="AA43" s="40">
        <v>91.98</v>
      </c>
      <c r="AB43" s="95">
        <v>1085500</v>
      </c>
      <c r="AC43" s="40">
        <v>91.37</v>
      </c>
      <c r="AD43" s="2">
        <f t="shared" si="1"/>
        <v>1.9699999999999989</v>
      </c>
      <c r="AE43" s="138">
        <f t="shared" si="2"/>
        <v>-1.3389482777237838E-2</v>
      </c>
    </row>
    <row r="44" spans="15:31" x14ac:dyDescent="0.25">
      <c r="O44" s="83">
        <v>1.0900000000000001</v>
      </c>
      <c r="P44" s="83">
        <f t="shared" si="3"/>
        <v>90.077600000000004</v>
      </c>
      <c r="Q44" s="2"/>
      <c r="R44" s="34"/>
      <c r="T44" s="10" t="s">
        <v>99</v>
      </c>
      <c r="U44" s="88">
        <v>83.88</v>
      </c>
      <c r="W44" s="157">
        <v>42487</v>
      </c>
      <c r="X44" s="40">
        <v>92.99</v>
      </c>
      <c r="Y44" s="40">
        <v>94.1</v>
      </c>
      <c r="Z44" s="40">
        <v>92.2</v>
      </c>
      <c r="AA44" s="40">
        <v>93.23</v>
      </c>
      <c r="AB44" s="95">
        <v>1742800</v>
      </c>
      <c r="AC44" s="40">
        <v>92.61</v>
      </c>
      <c r="AD44" s="2">
        <f t="shared" si="1"/>
        <v>1.8999999999999915</v>
      </c>
      <c r="AE44" s="138">
        <f t="shared" si="2"/>
        <v>1.9474196689386325E-3</v>
      </c>
    </row>
    <row r="45" spans="15:31" x14ac:dyDescent="0.25">
      <c r="O45" s="83">
        <v>1.08</v>
      </c>
      <c r="P45" s="83">
        <f t="shared" si="3"/>
        <v>89.251200000000011</v>
      </c>
      <c r="Q45" s="2"/>
      <c r="R45" s="34"/>
      <c r="T45" s="10" t="s">
        <v>100</v>
      </c>
      <c r="U45" s="88" t="s">
        <v>380</v>
      </c>
      <c r="W45" s="157">
        <v>42486</v>
      </c>
      <c r="X45" s="40">
        <v>91.16</v>
      </c>
      <c r="Y45" s="40">
        <v>93.91</v>
      </c>
      <c r="Z45" s="40">
        <v>90.91</v>
      </c>
      <c r="AA45" s="40">
        <v>93.05</v>
      </c>
      <c r="AB45" s="95">
        <v>2475300</v>
      </c>
      <c r="AC45" s="40">
        <v>92.43</v>
      </c>
      <c r="AD45" s="2">
        <f t="shared" si="1"/>
        <v>3</v>
      </c>
      <c r="AE45" s="138">
        <f t="shared" si="2"/>
        <v>1.8287980610333987E-2</v>
      </c>
    </row>
    <row r="46" spans="15:31" x14ac:dyDescent="0.25">
      <c r="O46" s="83">
        <v>1.07</v>
      </c>
      <c r="P46" s="83">
        <f t="shared" si="3"/>
        <v>88.424800000000005</v>
      </c>
      <c r="Q46" s="2"/>
      <c r="R46" s="34"/>
      <c r="T46" s="10" t="s">
        <v>101</v>
      </c>
      <c r="U46" s="88" t="s">
        <v>381</v>
      </c>
      <c r="W46" s="157">
        <v>42485</v>
      </c>
      <c r="X46" s="40">
        <v>91.25</v>
      </c>
      <c r="Y46" s="40">
        <v>91.37</v>
      </c>
      <c r="Z46" s="40">
        <v>89.45</v>
      </c>
      <c r="AA46" s="40">
        <v>91.37</v>
      </c>
      <c r="AB46" s="95">
        <v>2571300</v>
      </c>
      <c r="AC46" s="40">
        <v>90.77</v>
      </c>
      <c r="AD46" s="2">
        <f t="shared" si="1"/>
        <v>1.9200000000000017</v>
      </c>
      <c r="AE46" s="138">
        <f t="shared" si="2"/>
        <v>4.408685109664745E-4</v>
      </c>
    </row>
    <row r="47" spans="15:31" x14ac:dyDescent="0.25">
      <c r="O47" s="83">
        <v>1.06</v>
      </c>
      <c r="P47" s="83">
        <f t="shared" si="3"/>
        <v>87.598399999999998</v>
      </c>
      <c r="Q47" s="2"/>
      <c r="R47" s="34"/>
      <c r="T47" s="10" t="s">
        <v>102</v>
      </c>
      <c r="U47" s="88">
        <v>89.85</v>
      </c>
      <c r="W47" s="157">
        <v>42482</v>
      </c>
      <c r="X47" s="40">
        <v>89.31</v>
      </c>
      <c r="Y47" s="40">
        <v>91.43</v>
      </c>
      <c r="Z47" s="40">
        <v>88.33</v>
      </c>
      <c r="AA47" s="40">
        <v>91.33</v>
      </c>
      <c r="AB47" s="95">
        <v>6173300</v>
      </c>
      <c r="AC47" s="40">
        <v>90.73</v>
      </c>
      <c r="AD47" s="2">
        <f t="shared" si="1"/>
        <v>3.1000000000000085</v>
      </c>
      <c r="AE47" s="138">
        <f t="shared" si="2"/>
        <v>0.10538499025341141</v>
      </c>
    </row>
    <row r="48" spans="15:31" x14ac:dyDescent="0.25">
      <c r="O48" s="83">
        <v>1.05</v>
      </c>
      <c r="P48" s="83">
        <f t="shared" si="3"/>
        <v>86.772000000000006</v>
      </c>
      <c r="Q48" s="2"/>
      <c r="R48" s="34"/>
      <c r="T48" s="10" t="s">
        <v>103</v>
      </c>
      <c r="U48" s="88">
        <v>1.2701499999999999</v>
      </c>
      <c r="W48" s="157">
        <v>42481</v>
      </c>
      <c r="X48" s="40">
        <v>83.27</v>
      </c>
      <c r="Y48" s="40">
        <v>84</v>
      </c>
      <c r="Z48" s="40">
        <v>82.57</v>
      </c>
      <c r="AA48" s="40">
        <v>82.63</v>
      </c>
      <c r="AB48" s="95">
        <v>2020300</v>
      </c>
      <c r="AC48" s="40">
        <v>82.08</v>
      </c>
      <c r="AD48" s="2">
        <f t="shared" si="1"/>
        <v>1.4300000000000068</v>
      </c>
      <c r="AE48" s="138">
        <f t="shared" si="2"/>
        <v>-6.4156881733445914E-3</v>
      </c>
    </row>
    <row r="49" spans="15:31" x14ac:dyDescent="0.25">
      <c r="O49" s="83">
        <v>1.04</v>
      </c>
      <c r="P49" s="83">
        <f t="shared" si="3"/>
        <v>85.945599999999999</v>
      </c>
      <c r="Q49" s="2"/>
      <c r="R49" s="34"/>
      <c r="T49" s="10" t="s">
        <v>123</v>
      </c>
      <c r="U49" s="88" t="s">
        <v>227</v>
      </c>
      <c r="W49" s="157">
        <v>42480</v>
      </c>
      <c r="X49" s="40">
        <v>82.96</v>
      </c>
      <c r="Y49" s="40">
        <v>83.54</v>
      </c>
      <c r="Z49" s="40">
        <v>82.13</v>
      </c>
      <c r="AA49" s="40">
        <v>83.16</v>
      </c>
      <c r="AB49" s="95">
        <v>1608300</v>
      </c>
      <c r="AC49" s="40">
        <v>82.61</v>
      </c>
      <c r="AD49" s="2">
        <f t="shared" si="1"/>
        <v>1.4100000000000108</v>
      </c>
      <c r="AE49" s="138">
        <f t="shared" si="2"/>
        <v>4.7433714424713891E-3</v>
      </c>
    </row>
    <row r="50" spans="15:31" x14ac:dyDescent="0.25">
      <c r="O50" s="83">
        <v>1.03</v>
      </c>
      <c r="P50" s="83">
        <f t="shared" si="3"/>
        <v>85.119200000000006</v>
      </c>
      <c r="Q50" s="2"/>
      <c r="R50" s="34"/>
      <c r="T50" s="10"/>
      <c r="U50" s="88"/>
      <c r="W50" s="157">
        <v>42479</v>
      </c>
      <c r="X50" s="40">
        <v>82.43</v>
      </c>
      <c r="Y50" s="40">
        <v>83.39</v>
      </c>
      <c r="Z50" s="40">
        <v>82.14</v>
      </c>
      <c r="AA50" s="40">
        <v>82.77</v>
      </c>
      <c r="AB50" s="95">
        <v>2321200</v>
      </c>
      <c r="AC50" s="40">
        <v>82.22</v>
      </c>
      <c r="AD50" s="2">
        <f t="shared" si="1"/>
        <v>1.25</v>
      </c>
      <c r="AE50" s="138">
        <f t="shared" si="2"/>
        <v>1.5061728395061813E-2</v>
      </c>
    </row>
    <row r="51" spans="15:31" x14ac:dyDescent="0.25">
      <c r="O51" s="83">
        <v>1.02</v>
      </c>
      <c r="P51" s="83">
        <f t="shared" si="3"/>
        <v>84.2928</v>
      </c>
      <c r="Q51" s="2"/>
      <c r="R51" s="34"/>
      <c r="T51" s="10" t="s">
        <v>105</v>
      </c>
      <c r="U51" s="88" t="s">
        <v>382</v>
      </c>
      <c r="W51" s="157">
        <v>42478</v>
      </c>
      <c r="X51" s="40">
        <v>81.599999999999994</v>
      </c>
      <c r="Y51" s="40">
        <v>82.22</v>
      </c>
      <c r="Z51" s="40">
        <v>80.7</v>
      </c>
      <c r="AA51" s="40">
        <v>81.540000000000006</v>
      </c>
      <c r="AB51" s="95">
        <v>1769200</v>
      </c>
      <c r="AC51" s="40">
        <v>81</v>
      </c>
      <c r="AD51" s="2">
        <f t="shared" si="1"/>
        <v>1.519999999999996</v>
      </c>
      <c r="AE51" s="138">
        <f t="shared" si="2"/>
        <v>-1.1098779134295356E-3</v>
      </c>
    </row>
    <row r="52" spans="15:31" x14ac:dyDescent="0.25">
      <c r="O52" s="83">
        <v>1.01</v>
      </c>
      <c r="P52" s="83">
        <f t="shared" si="3"/>
        <v>83.466400000000007</v>
      </c>
      <c r="Q52" s="2"/>
      <c r="R52" s="34"/>
      <c r="T52" s="10" t="s">
        <v>106</v>
      </c>
      <c r="U52" s="88" t="s">
        <v>265</v>
      </c>
      <c r="W52" s="157">
        <v>42475</v>
      </c>
      <c r="X52" s="40">
        <v>82.32</v>
      </c>
      <c r="Y52" s="40">
        <v>82.6</v>
      </c>
      <c r="Z52" s="40">
        <v>81.38</v>
      </c>
      <c r="AA52" s="40">
        <v>81.63</v>
      </c>
      <c r="AB52" s="95">
        <v>1476100</v>
      </c>
      <c r="AC52" s="40">
        <v>81.09</v>
      </c>
      <c r="AD52" s="2">
        <f t="shared" si="1"/>
        <v>1.2199999999999989</v>
      </c>
      <c r="AE52" s="138">
        <f t="shared" si="2"/>
        <v>-6.2499999999998668E-3</v>
      </c>
    </row>
    <row r="53" spans="15:31" x14ac:dyDescent="0.25">
      <c r="O53" s="83">
        <v>1</v>
      </c>
      <c r="P53" s="83">
        <f t="shared" si="3"/>
        <v>82.64</v>
      </c>
      <c r="Q53" s="2"/>
      <c r="R53" s="34"/>
      <c r="T53" s="10" t="s">
        <v>107</v>
      </c>
      <c r="U53" s="90">
        <v>2196750</v>
      </c>
      <c r="W53" s="157">
        <v>42474</v>
      </c>
      <c r="X53" s="40">
        <v>81.489999999999995</v>
      </c>
      <c r="Y53" s="40">
        <v>82.43</v>
      </c>
      <c r="Z53" s="40">
        <v>81.2</v>
      </c>
      <c r="AA53" s="40">
        <v>82.14</v>
      </c>
      <c r="AB53" s="95">
        <v>1877400</v>
      </c>
      <c r="AC53" s="40">
        <v>81.599999999999994</v>
      </c>
      <c r="AD53" s="2">
        <f t="shared" si="1"/>
        <v>1.230000000000004</v>
      </c>
      <c r="AE53" s="138">
        <f t="shared" si="2"/>
        <v>1.2406947890818865E-2</v>
      </c>
    </row>
    <row r="54" spans="15:31" x14ac:dyDescent="0.25">
      <c r="O54" s="83">
        <v>0.99</v>
      </c>
      <c r="P54" s="83">
        <f t="shared" si="3"/>
        <v>81.813599999999994</v>
      </c>
      <c r="Q54" s="2"/>
      <c r="R54" s="34"/>
      <c r="T54" s="10" t="s">
        <v>110</v>
      </c>
      <c r="U54" s="90">
        <v>1811830</v>
      </c>
      <c r="W54" s="157">
        <v>42473</v>
      </c>
      <c r="X54" s="40">
        <v>79.44</v>
      </c>
      <c r="Y54" s="40">
        <v>81.760000000000005</v>
      </c>
      <c r="Z54" s="40">
        <v>79.31</v>
      </c>
      <c r="AA54" s="40">
        <v>81.14</v>
      </c>
      <c r="AB54" s="95">
        <v>4334200</v>
      </c>
      <c r="AC54" s="40">
        <v>80.599999999999994</v>
      </c>
      <c r="AD54" s="2">
        <f t="shared" si="1"/>
        <v>2.4500000000000028</v>
      </c>
      <c r="AE54" s="138">
        <f t="shared" si="2"/>
        <v>3.0690537084398839E-2</v>
      </c>
    </row>
    <row r="55" spans="15:31" x14ac:dyDescent="0.25">
      <c r="O55" s="83">
        <v>0.98</v>
      </c>
      <c r="P55" s="83">
        <f t="shared" si="3"/>
        <v>80.987200000000001</v>
      </c>
      <c r="Q55" s="2"/>
      <c r="R55" s="34"/>
      <c r="T55" s="10" t="s">
        <v>108</v>
      </c>
      <c r="U55" s="88" t="s">
        <v>383</v>
      </c>
      <c r="W55" s="157">
        <v>42472</v>
      </c>
      <c r="X55" s="40">
        <v>79.44</v>
      </c>
      <c r="Y55" s="40">
        <v>79.69</v>
      </c>
      <c r="Z55" s="40">
        <v>78.22</v>
      </c>
      <c r="AA55" s="40">
        <v>78.72</v>
      </c>
      <c r="AB55" s="95">
        <v>2634100</v>
      </c>
      <c r="AC55" s="40">
        <v>78.2</v>
      </c>
      <c r="AD55" s="2">
        <f t="shared" si="1"/>
        <v>1.4699999999999989</v>
      </c>
      <c r="AE55" s="138">
        <f t="shared" si="2"/>
        <v>-7.1102082275267264E-3</v>
      </c>
    </row>
    <row r="56" spans="15:31" x14ac:dyDescent="0.25">
      <c r="O56" s="83">
        <v>0.97</v>
      </c>
      <c r="P56" s="83">
        <f t="shared" si="3"/>
        <v>80.160799999999995</v>
      </c>
      <c r="T56" s="10" t="s">
        <v>111</v>
      </c>
      <c r="U56" s="88">
        <v>15.32</v>
      </c>
      <c r="W56" s="157">
        <v>42471</v>
      </c>
      <c r="X56" s="40">
        <v>79.12</v>
      </c>
      <c r="Y56" s="40">
        <v>81.180000000000007</v>
      </c>
      <c r="Z56" s="40">
        <v>78.150000000000006</v>
      </c>
      <c r="AA56" s="40">
        <v>79.28</v>
      </c>
      <c r="AB56" s="95">
        <v>3142900</v>
      </c>
      <c r="AC56" s="40">
        <v>78.760000000000005</v>
      </c>
      <c r="AD56" s="2">
        <f t="shared" si="1"/>
        <v>3.0300000000000011</v>
      </c>
      <c r="AE56" s="138">
        <f t="shared" si="2"/>
        <v>-2.7053736874613876E-2</v>
      </c>
    </row>
    <row r="57" spans="15:31" x14ac:dyDescent="0.25">
      <c r="O57" s="83">
        <v>0.96</v>
      </c>
      <c r="P57" s="83">
        <f t="shared" si="3"/>
        <v>79.334400000000002</v>
      </c>
      <c r="T57" s="10" t="s">
        <v>112</v>
      </c>
      <c r="U57" s="88">
        <v>5.39</v>
      </c>
      <c r="W57" s="157">
        <v>42468</v>
      </c>
      <c r="X57" s="40">
        <v>80.650000000000006</v>
      </c>
      <c r="Y57" s="40">
        <v>82.57</v>
      </c>
      <c r="Z57" s="40">
        <v>80.650000000000006</v>
      </c>
      <c r="AA57" s="40">
        <v>81.489999999999995</v>
      </c>
      <c r="AB57" s="95">
        <v>1805400</v>
      </c>
      <c r="AC57" s="40">
        <v>80.95</v>
      </c>
      <c r="AD57" s="2">
        <f t="shared" si="1"/>
        <v>1.9199999999999875</v>
      </c>
      <c r="AE57" s="138">
        <f t="shared" si="2"/>
        <v>1.7343219806459809E-2</v>
      </c>
    </row>
    <row r="58" spans="15:31" x14ac:dyDescent="0.25">
      <c r="O58" s="83">
        <v>0.95</v>
      </c>
      <c r="P58" s="83">
        <f t="shared" si="3"/>
        <v>78.507999999999996</v>
      </c>
      <c r="T58" s="10" t="s">
        <v>109</v>
      </c>
      <c r="U58" s="88" t="s">
        <v>384</v>
      </c>
      <c r="W58" s="157">
        <v>42467</v>
      </c>
      <c r="X58" s="40">
        <v>80.69</v>
      </c>
      <c r="Y58" s="40">
        <v>81.87</v>
      </c>
      <c r="Z58" s="40">
        <v>79.75</v>
      </c>
      <c r="AA58" s="40">
        <v>80.099999999999994</v>
      </c>
      <c r="AB58" s="95">
        <v>1657100</v>
      </c>
      <c r="AC58" s="40">
        <v>79.569999999999993</v>
      </c>
      <c r="AD58" s="2">
        <f t="shared" si="1"/>
        <v>2.1200000000000045</v>
      </c>
      <c r="AE58" s="138">
        <f t="shared" si="2"/>
        <v>-1.2901625108547421E-2</v>
      </c>
    </row>
    <row r="59" spans="15:31" x14ac:dyDescent="0.25">
      <c r="O59" s="83">
        <v>0.94</v>
      </c>
      <c r="P59" s="83">
        <f t="shared" si="3"/>
        <v>77.681600000000003</v>
      </c>
      <c r="W59" s="157">
        <v>42466</v>
      </c>
      <c r="X59" s="40">
        <v>80.94</v>
      </c>
      <c r="Y59" s="40">
        <v>81.489999999999995</v>
      </c>
      <c r="Z59" s="40">
        <v>79.52</v>
      </c>
      <c r="AA59" s="40">
        <v>81.150000000000006</v>
      </c>
      <c r="AB59" s="95">
        <v>1065600</v>
      </c>
      <c r="AC59" s="40">
        <v>80.61</v>
      </c>
      <c r="AD59" s="2">
        <f t="shared" si="1"/>
        <v>1.9699999999999989</v>
      </c>
      <c r="AE59" s="138">
        <f t="shared" si="2"/>
        <v>-6.198859409868307E-4</v>
      </c>
    </row>
    <row r="60" spans="15:31" x14ac:dyDescent="0.25">
      <c r="O60" s="83">
        <v>0.93</v>
      </c>
      <c r="P60" s="83">
        <f t="shared" si="3"/>
        <v>76.855200000000011</v>
      </c>
      <c r="W60" s="157">
        <v>42465</v>
      </c>
      <c r="X60" s="40">
        <v>81.75</v>
      </c>
      <c r="Y60" s="40">
        <v>82.11</v>
      </c>
      <c r="Z60" s="40">
        <v>80.819999999999993</v>
      </c>
      <c r="AA60" s="40">
        <v>81.2</v>
      </c>
      <c r="AB60" s="95">
        <v>1119600</v>
      </c>
      <c r="AC60" s="40">
        <v>80.66</v>
      </c>
      <c r="AD60" s="2">
        <f t="shared" si="1"/>
        <v>1.2900000000000063</v>
      </c>
      <c r="AE60" s="138">
        <f t="shared" si="2"/>
        <v>-1.5621186233829687E-2</v>
      </c>
    </row>
    <row r="61" spans="15:31" x14ac:dyDescent="0.25">
      <c r="O61" s="83">
        <v>0.92</v>
      </c>
      <c r="P61" s="83">
        <f t="shared" si="3"/>
        <v>76.028800000000004</v>
      </c>
      <c r="W61" s="157">
        <v>42464</v>
      </c>
      <c r="X61" s="40">
        <v>83.13</v>
      </c>
      <c r="Y61" s="40">
        <v>84.09</v>
      </c>
      <c r="Z61" s="40">
        <v>82.42</v>
      </c>
      <c r="AA61" s="40">
        <v>82.49</v>
      </c>
      <c r="AB61" s="95">
        <v>935200</v>
      </c>
      <c r="AC61" s="40">
        <v>81.94</v>
      </c>
      <c r="AD61" s="2">
        <f t="shared" si="1"/>
        <v>1.6700000000000017</v>
      </c>
      <c r="AE61" s="138">
        <f t="shared" si="2"/>
        <v>-5.8238291676777632E-3</v>
      </c>
    </row>
    <row r="62" spans="15:31" x14ac:dyDescent="0.25">
      <c r="O62" s="83">
        <v>0.91</v>
      </c>
      <c r="P62" s="83">
        <f t="shared" si="3"/>
        <v>75.202399999999997</v>
      </c>
      <c r="W62" s="157">
        <v>42461</v>
      </c>
      <c r="X62" s="40">
        <v>82.43</v>
      </c>
      <c r="Y62" s="40">
        <v>83.45</v>
      </c>
      <c r="Z62" s="40">
        <v>81.84</v>
      </c>
      <c r="AA62" s="40">
        <v>82.97</v>
      </c>
      <c r="AB62" s="95">
        <v>1391700</v>
      </c>
      <c r="AC62" s="40">
        <v>82.42</v>
      </c>
      <c r="AD62" s="2">
        <f t="shared" si="1"/>
        <v>1.6099999999999994</v>
      </c>
      <c r="AE62" s="138">
        <f t="shared" si="2"/>
        <v>-3.3857315598548876E-3</v>
      </c>
    </row>
    <row r="63" spans="15:31" x14ac:dyDescent="0.25">
      <c r="O63" s="83">
        <v>0.9</v>
      </c>
      <c r="P63" s="83">
        <f t="shared" si="3"/>
        <v>74.376000000000005</v>
      </c>
      <c r="W63" s="157">
        <v>42460</v>
      </c>
      <c r="X63" s="40">
        <v>84.41</v>
      </c>
      <c r="Y63" s="40">
        <v>84.41</v>
      </c>
      <c r="Z63" s="40">
        <v>83.15</v>
      </c>
      <c r="AA63" s="40">
        <v>83.25</v>
      </c>
      <c r="AB63" s="95">
        <v>1576100</v>
      </c>
      <c r="AC63" s="40">
        <v>82.7</v>
      </c>
      <c r="AD63" s="2">
        <f t="shared" si="1"/>
        <v>1.2599999999999909</v>
      </c>
      <c r="AE63" s="138">
        <f t="shared" si="2"/>
        <v>-1.7698063903076267E-2</v>
      </c>
    </row>
    <row r="64" spans="15:31" x14ac:dyDescent="0.25">
      <c r="W64" s="157">
        <v>42459</v>
      </c>
      <c r="X64" s="40">
        <v>83.32</v>
      </c>
      <c r="Y64" s="40">
        <v>86.66</v>
      </c>
      <c r="Z64" s="40">
        <v>83.24</v>
      </c>
      <c r="AA64" s="40">
        <v>84.75</v>
      </c>
      <c r="AB64" s="95">
        <v>1814900</v>
      </c>
      <c r="AC64" s="40">
        <v>84.19</v>
      </c>
      <c r="AD64" s="2">
        <f t="shared" si="1"/>
        <v>3.4200000000000017</v>
      </c>
      <c r="AE64" s="138">
        <f t="shared" si="2"/>
        <v>2.3586626139817657E-2</v>
      </c>
    </row>
    <row r="65" spans="23:31" x14ac:dyDescent="0.25">
      <c r="W65" s="157">
        <v>42458</v>
      </c>
      <c r="X65" s="40">
        <v>81.14</v>
      </c>
      <c r="Y65" s="40">
        <v>83.33</v>
      </c>
      <c r="Z65" s="40">
        <v>80.489999999999995</v>
      </c>
      <c r="AA65" s="40">
        <v>82.8</v>
      </c>
      <c r="AB65" s="95">
        <v>874900</v>
      </c>
      <c r="AC65" s="40">
        <v>82.25</v>
      </c>
      <c r="AD65" s="2">
        <f t="shared" si="1"/>
        <v>2.8400000000000034</v>
      </c>
      <c r="AE65" s="138">
        <f t="shared" si="2"/>
        <v>1.2806304642285493E-2</v>
      </c>
    </row>
    <row r="66" spans="23:31" x14ac:dyDescent="0.25">
      <c r="W66" s="157">
        <v>42457</v>
      </c>
      <c r="X66" s="40">
        <v>83.78</v>
      </c>
      <c r="Y66" s="40">
        <v>83.78</v>
      </c>
      <c r="Z66" s="40">
        <v>80.87</v>
      </c>
      <c r="AA66" s="40">
        <v>81.75</v>
      </c>
      <c r="AB66" s="95">
        <v>1539100</v>
      </c>
      <c r="AC66" s="40">
        <v>81.209999999999994</v>
      </c>
      <c r="AD66" s="2">
        <f t="shared" si="1"/>
        <v>2.9099999999999966</v>
      </c>
      <c r="AE66" s="138">
        <f t="shared" si="2"/>
        <v>-2.520705797623346E-2</v>
      </c>
    </row>
    <row r="67" spans="23:31" x14ac:dyDescent="0.25">
      <c r="W67" s="157">
        <v>42453</v>
      </c>
      <c r="X67" s="40">
        <v>82.19</v>
      </c>
      <c r="Y67" s="40">
        <v>83.92</v>
      </c>
      <c r="Z67" s="40">
        <v>81.400000000000006</v>
      </c>
      <c r="AA67" s="40">
        <v>83.87</v>
      </c>
      <c r="AB67" s="95">
        <v>640200</v>
      </c>
      <c r="AC67" s="40">
        <v>83.31</v>
      </c>
      <c r="AD67" s="2">
        <f>Y67-Z67</f>
        <v>2.519999999999996</v>
      </c>
      <c r="AE67" s="138">
        <f>AC67/AC68-1</f>
        <v>1.2149192078726667E-2</v>
      </c>
    </row>
    <row r="68" spans="23:31" x14ac:dyDescent="0.25">
      <c r="W68" s="157">
        <v>42452</v>
      </c>
      <c r="X68" s="40">
        <v>84.37</v>
      </c>
      <c r="Y68" s="40">
        <v>84.54</v>
      </c>
      <c r="Z68" s="40">
        <v>82.74</v>
      </c>
      <c r="AA68" s="40">
        <v>82.86</v>
      </c>
      <c r="AB68" s="95">
        <v>1101200</v>
      </c>
      <c r="AC68" s="40">
        <v>82.31</v>
      </c>
      <c r="AD68" s="2">
        <f>Y68-Z68</f>
        <v>1.8000000000000114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42545</v>
      </c>
      <c r="X2" s="10">
        <v>152</v>
      </c>
      <c r="Y2" s="10">
        <v>154.87</v>
      </c>
      <c r="Z2" s="10">
        <v>148.4</v>
      </c>
      <c r="AA2" s="10">
        <v>148.72</v>
      </c>
      <c r="AB2" s="95">
        <v>6069400</v>
      </c>
      <c r="AC2" s="10">
        <v>148.72</v>
      </c>
      <c r="AD2" s="2">
        <f>Y2-Z2</f>
        <v>6.4699999999999989</v>
      </c>
      <c r="AE2" s="138">
        <f>AC2/AC3-1</f>
        <v>-6.241331484049939E-2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148.72</v>
      </c>
      <c r="T3" s="63"/>
      <c r="W3" s="133">
        <v>42544</v>
      </c>
      <c r="X3" s="10">
        <v>157.35</v>
      </c>
      <c r="Y3" s="10">
        <v>158.63</v>
      </c>
      <c r="Z3" s="10">
        <v>155.97</v>
      </c>
      <c r="AA3" s="10">
        <v>158.62</v>
      </c>
      <c r="AB3" s="95">
        <v>2443500</v>
      </c>
      <c r="AC3" s="10">
        <v>158.62</v>
      </c>
      <c r="AD3" s="2">
        <f t="shared" ref="AD3:AD66" si="0">Y3-Z3</f>
        <v>2.6599999999999966</v>
      </c>
      <c r="AE3" s="138">
        <f t="shared" ref="AE3:AE66" si="1">AC3/AC4-1</f>
        <v>2.2431352326930609E-2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148.72</v>
      </c>
      <c r="T4" s="63"/>
      <c r="W4" s="133">
        <v>42543</v>
      </c>
      <c r="X4" s="10">
        <v>155.72999999999999</v>
      </c>
      <c r="Y4" s="10">
        <v>157.16999999999999</v>
      </c>
      <c r="Z4" s="10">
        <v>154.80000000000001</v>
      </c>
      <c r="AA4" s="10">
        <v>155.13999999999999</v>
      </c>
      <c r="AB4" s="95">
        <v>1603900</v>
      </c>
      <c r="AC4" s="10">
        <v>155.13999999999999</v>
      </c>
      <c r="AD4" s="2">
        <f t="shared" si="0"/>
        <v>2.3699999999999761</v>
      </c>
      <c r="AE4" s="138">
        <f t="shared" si="1"/>
        <v>-4.3001091072460973E-3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42542</v>
      </c>
      <c r="X5" s="10">
        <v>157.61000000000001</v>
      </c>
      <c r="Y5" s="10">
        <v>158.4</v>
      </c>
      <c r="Z5" s="10">
        <v>155.61000000000001</v>
      </c>
      <c r="AA5" s="10">
        <v>155.81</v>
      </c>
      <c r="AB5" s="95">
        <v>1612600</v>
      </c>
      <c r="AC5" s="10">
        <v>155.81</v>
      </c>
      <c r="AD5" s="2">
        <f t="shared" si="0"/>
        <v>2.789999999999992</v>
      </c>
      <c r="AE5" s="138">
        <f t="shared" si="1"/>
        <v>-7.136940036959194E-3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42541</v>
      </c>
      <c r="X6" s="10">
        <v>158.4</v>
      </c>
      <c r="Y6" s="10">
        <v>159.6</v>
      </c>
      <c r="Z6" s="10">
        <v>156.69</v>
      </c>
      <c r="AA6" s="10">
        <v>156.93</v>
      </c>
      <c r="AB6" s="95">
        <v>2026500</v>
      </c>
      <c r="AC6" s="10">
        <v>156.93</v>
      </c>
      <c r="AD6" s="2">
        <f t="shared" si="0"/>
        <v>2.9099999999999966</v>
      </c>
      <c r="AE6" s="138">
        <f t="shared" si="1"/>
        <v>5.9615384615385736E-3</v>
      </c>
    </row>
    <row r="7" spans="1:31" ht="15.75" x14ac:dyDescent="0.25">
      <c r="B7" s="40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42538</v>
      </c>
      <c r="X7" s="10">
        <v>158.97</v>
      </c>
      <c r="Y7" s="10">
        <v>159.75</v>
      </c>
      <c r="Z7" s="10">
        <v>154.93</v>
      </c>
      <c r="AA7" s="10">
        <v>156</v>
      </c>
      <c r="AB7" s="95">
        <v>4333300</v>
      </c>
      <c r="AC7" s="10">
        <v>156</v>
      </c>
      <c r="AD7" s="2">
        <f t="shared" si="0"/>
        <v>4.8199999999999932</v>
      </c>
      <c r="AE7" s="138">
        <f t="shared" si="1"/>
        <v>-1.6579461640295001E-2</v>
      </c>
    </row>
    <row r="8" spans="1:31" x14ac:dyDescent="0.25">
      <c r="B8" s="40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T8" s="63"/>
      <c r="W8" s="133">
        <v>42537</v>
      </c>
      <c r="X8" s="10">
        <v>157.05000000000001</v>
      </c>
      <c r="Y8" s="10">
        <v>158.84</v>
      </c>
      <c r="Z8" s="10">
        <v>155.6</v>
      </c>
      <c r="AA8" s="10">
        <v>158.63</v>
      </c>
      <c r="AB8" s="95">
        <v>2280400</v>
      </c>
      <c r="AC8" s="10">
        <v>158.63</v>
      </c>
      <c r="AD8" s="2">
        <f t="shared" si="0"/>
        <v>3.2400000000000091</v>
      </c>
      <c r="AE8" s="138">
        <f t="shared" si="1"/>
        <v>1.4520202020200657E-3</v>
      </c>
    </row>
    <row r="9" spans="1:31" x14ac:dyDescent="0.25">
      <c r="B9" s="40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262</v>
      </c>
      <c r="Q9" s="138">
        <f>IF(Q2=0, 0, Q8/Q6)</f>
        <v>0</v>
      </c>
      <c r="T9" s="67"/>
      <c r="W9" s="133">
        <v>42536</v>
      </c>
      <c r="X9" s="10">
        <v>158.82</v>
      </c>
      <c r="Y9" s="10">
        <v>160.12</v>
      </c>
      <c r="Z9" s="10">
        <v>158.18</v>
      </c>
      <c r="AA9" s="10">
        <v>158.4</v>
      </c>
      <c r="AB9" s="95">
        <v>3088400</v>
      </c>
      <c r="AC9" s="10">
        <v>158.4</v>
      </c>
      <c r="AD9" s="2">
        <f t="shared" si="0"/>
        <v>1.9399999999999977</v>
      </c>
      <c r="AE9" s="138" t="e">
        <f t="shared" si="1"/>
        <v>#DIV/0!</v>
      </c>
    </row>
    <row r="10" spans="1:31" x14ac:dyDescent="0.25">
      <c r="B10" s="40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261</v>
      </c>
      <c r="P10" s="34"/>
      <c r="Q10" s="2">
        <f>M32</f>
        <v>780.73999999999796</v>
      </c>
      <c r="W10" s="133">
        <v>42536</v>
      </c>
      <c r="X10" s="10" t="s">
        <v>316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1.2800000000000001E-2</v>
      </c>
      <c r="W11" s="133">
        <v>42535</v>
      </c>
      <c r="X11" s="10">
        <v>159.27000000000001</v>
      </c>
      <c r="Y11" s="10">
        <v>160.53</v>
      </c>
      <c r="Z11" s="10">
        <v>158.13</v>
      </c>
      <c r="AA11" s="10">
        <v>158.99</v>
      </c>
      <c r="AB11" s="95">
        <v>2566900</v>
      </c>
      <c r="AC11" s="10">
        <v>158.49</v>
      </c>
      <c r="AD11" s="2">
        <f t="shared" si="0"/>
        <v>2.4000000000000057</v>
      </c>
      <c r="AE11" s="138">
        <f t="shared" si="1"/>
        <v>-6.3945834116981848E-3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42534</v>
      </c>
      <c r="X12" s="10">
        <v>160.13999999999999</v>
      </c>
      <c r="Y12" s="10">
        <v>162.25</v>
      </c>
      <c r="Z12" s="10">
        <v>159.63999999999999</v>
      </c>
      <c r="AA12" s="10">
        <v>160.01</v>
      </c>
      <c r="AB12" s="95">
        <v>2156800</v>
      </c>
      <c r="AC12" s="10">
        <v>159.51</v>
      </c>
      <c r="AD12" s="2">
        <f t="shared" si="0"/>
        <v>2.6100000000000136</v>
      </c>
      <c r="AE12" s="138">
        <f t="shared" si="1"/>
        <v>-4.9903312332356675E-3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42531</v>
      </c>
      <c r="X13" s="10">
        <v>162.16999999999999</v>
      </c>
      <c r="Y13" s="10">
        <v>162.97999999999999</v>
      </c>
      <c r="Z13" s="10">
        <v>160</v>
      </c>
      <c r="AA13" s="10">
        <v>160.82</v>
      </c>
      <c r="AB13" s="95">
        <v>2665700</v>
      </c>
      <c r="AC13" s="10">
        <v>160.31</v>
      </c>
      <c r="AD13" s="2">
        <f t="shared" si="0"/>
        <v>2.9799999999999898</v>
      </c>
      <c r="AE13" s="138">
        <f t="shared" si="1"/>
        <v>-2.0229800757853522E-2</v>
      </c>
    </row>
    <row r="14" spans="1:31" x14ac:dyDescent="0.25">
      <c r="W14" s="133">
        <v>42530</v>
      </c>
      <c r="X14" s="10">
        <v>162.13999999999999</v>
      </c>
      <c r="Y14" s="10">
        <v>165.05</v>
      </c>
      <c r="Z14" s="10">
        <v>162.12</v>
      </c>
      <c r="AA14" s="10">
        <v>164.14</v>
      </c>
      <c r="AB14" s="95">
        <v>2914300</v>
      </c>
      <c r="AC14" s="10">
        <v>163.62</v>
      </c>
      <c r="AD14" s="2">
        <f t="shared" si="0"/>
        <v>2.9300000000000068</v>
      </c>
      <c r="AE14" s="138">
        <f t="shared" si="1"/>
        <v>2.6349653777806292E-3</v>
      </c>
    </row>
    <row r="15" spans="1:31" x14ac:dyDescent="0.25">
      <c r="W15" s="133">
        <v>42529</v>
      </c>
      <c r="X15" s="10">
        <v>164.09</v>
      </c>
      <c r="Y15" s="10">
        <v>164.62</v>
      </c>
      <c r="Z15" s="10">
        <v>163.34</v>
      </c>
      <c r="AA15" s="10">
        <v>163.69999999999999</v>
      </c>
      <c r="AB15" s="95">
        <v>2562000</v>
      </c>
      <c r="AC15" s="10">
        <v>163.19</v>
      </c>
      <c r="AD15" s="2">
        <f t="shared" si="0"/>
        <v>1.2800000000000011</v>
      </c>
      <c r="AE15" s="138">
        <f t="shared" si="1"/>
        <v>-6.8768257059396154E-3</v>
      </c>
    </row>
    <row r="16" spans="1:31" x14ac:dyDescent="0.25">
      <c r="W16" s="133">
        <v>42528</v>
      </c>
      <c r="X16" s="10">
        <v>163.34</v>
      </c>
      <c r="Y16" s="10">
        <v>165.95</v>
      </c>
      <c r="Z16" s="10">
        <v>162.81</v>
      </c>
      <c r="AA16" s="10">
        <v>164.84</v>
      </c>
      <c r="AB16" s="95">
        <v>3234000</v>
      </c>
      <c r="AC16" s="10">
        <v>164.32</v>
      </c>
      <c r="AD16" s="2">
        <f t="shared" si="0"/>
        <v>3.1399999999999864</v>
      </c>
      <c r="AE16" s="138">
        <f t="shared" si="1"/>
        <v>1.2258978623790995E-2</v>
      </c>
    </row>
    <row r="17" spans="1:31" x14ac:dyDescent="0.25">
      <c r="W17" s="133">
        <v>42527</v>
      </c>
      <c r="X17" s="10">
        <v>163.4</v>
      </c>
      <c r="Y17" s="10">
        <v>163.94</v>
      </c>
      <c r="Z17" s="10">
        <v>161.02000000000001</v>
      </c>
      <c r="AA17" s="10">
        <v>162.84</v>
      </c>
      <c r="AB17" s="95">
        <v>3401000</v>
      </c>
      <c r="AC17" s="10">
        <v>162.33000000000001</v>
      </c>
      <c r="AD17" s="2">
        <f t="shared" si="0"/>
        <v>2.9199999999999875</v>
      </c>
      <c r="AE17" s="138">
        <f t="shared" si="1"/>
        <v>1.7278617710583255E-3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42524</v>
      </c>
      <c r="X18" s="10">
        <v>165.77</v>
      </c>
      <c r="Y18" s="10">
        <v>166</v>
      </c>
      <c r="Z18" s="10">
        <v>161.19999999999999</v>
      </c>
      <c r="AA18" s="10">
        <v>162.56</v>
      </c>
      <c r="AB18" s="95">
        <v>8298500</v>
      </c>
      <c r="AC18" s="10">
        <v>162.05000000000001</v>
      </c>
      <c r="AD18" s="2">
        <f t="shared" si="0"/>
        <v>4.8000000000000114</v>
      </c>
      <c r="AE18" s="138">
        <f t="shared" si="1"/>
        <v>4.9410698096101768E-2</v>
      </c>
    </row>
    <row r="19" spans="1:31" x14ac:dyDescent="0.25">
      <c r="W19" s="133">
        <v>42523</v>
      </c>
      <c r="X19" s="10">
        <v>155.21</v>
      </c>
      <c r="Y19" s="10">
        <v>155.52000000000001</v>
      </c>
      <c r="Z19" s="10">
        <v>153.38999999999999</v>
      </c>
      <c r="AA19" s="10">
        <v>154.91</v>
      </c>
      <c r="AB19" s="95">
        <v>4674600</v>
      </c>
      <c r="AC19" s="10">
        <v>154.41999999999999</v>
      </c>
      <c r="AD19" s="2">
        <f t="shared" si="0"/>
        <v>2.1300000000000239</v>
      </c>
      <c r="AE19" s="138">
        <f t="shared" si="1"/>
        <v>9.0744101633388752E-4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42522</v>
      </c>
      <c r="X20" s="10">
        <v>153.41</v>
      </c>
      <c r="Y20" s="10">
        <v>155.32</v>
      </c>
      <c r="Z20" s="10">
        <v>153.34</v>
      </c>
      <c r="AA20" s="10">
        <v>154.77000000000001</v>
      </c>
      <c r="AB20" s="95">
        <v>3077700</v>
      </c>
      <c r="AC20" s="10">
        <v>154.28</v>
      </c>
      <c r="AD20" s="2">
        <f t="shared" si="0"/>
        <v>1.9799999999999898</v>
      </c>
      <c r="AE20" s="138">
        <f t="shared" si="1"/>
        <v>2.6645869890167262E-3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42521</v>
      </c>
      <c r="X21" s="10">
        <v>154</v>
      </c>
      <c r="Y21" s="10">
        <v>154.94999999999999</v>
      </c>
      <c r="Z21" s="10">
        <v>153.30000000000001</v>
      </c>
      <c r="AA21" s="10">
        <v>154.36000000000001</v>
      </c>
      <c r="AB21" s="95">
        <v>3205800</v>
      </c>
      <c r="AC21" s="10">
        <v>153.87</v>
      </c>
      <c r="AD21" s="2">
        <f t="shared" si="0"/>
        <v>1.6499999999999773</v>
      </c>
      <c r="AE21" s="138">
        <f t="shared" si="1"/>
        <v>6.8708284255987184E-3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42517</v>
      </c>
      <c r="X22" s="10">
        <v>153</v>
      </c>
      <c r="Y22" s="10">
        <v>153.93</v>
      </c>
      <c r="Z22" s="10">
        <v>152.46</v>
      </c>
      <c r="AA22" s="10">
        <v>153.30000000000001</v>
      </c>
      <c r="AB22" s="95">
        <v>1869300</v>
      </c>
      <c r="AC22" s="10">
        <v>152.82</v>
      </c>
      <c r="AD22" s="2">
        <f t="shared" si="0"/>
        <v>1.4699999999999989</v>
      </c>
      <c r="AE22" s="138">
        <f t="shared" si="1"/>
        <v>1.8355841090862413E-3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42516</v>
      </c>
      <c r="X23" s="10">
        <v>153.77000000000001</v>
      </c>
      <c r="Y23" s="10">
        <v>154.25</v>
      </c>
      <c r="Z23" s="10">
        <v>151.82</v>
      </c>
      <c r="AA23" s="10">
        <v>153.02000000000001</v>
      </c>
      <c r="AB23" s="95">
        <v>1843100</v>
      </c>
      <c r="AC23" s="10">
        <v>152.54</v>
      </c>
      <c r="AD23" s="2">
        <f t="shared" si="0"/>
        <v>2.4300000000000068</v>
      </c>
      <c r="AE23" s="138">
        <f t="shared" si="1"/>
        <v>-3.5926579136456027E-3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42515</v>
      </c>
      <c r="X24" s="10">
        <v>151.84</v>
      </c>
      <c r="Y24" s="10">
        <v>154</v>
      </c>
      <c r="Z24" s="10">
        <v>150.49</v>
      </c>
      <c r="AA24" s="10">
        <v>153.57</v>
      </c>
      <c r="AB24" s="95">
        <v>2173700</v>
      </c>
      <c r="AC24" s="10">
        <v>153.09</v>
      </c>
      <c r="AD24" s="2">
        <f t="shared" si="0"/>
        <v>3.5099999999999909</v>
      </c>
      <c r="AE24" s="138">
        <f t="shared" si="1"/>
        <v>1.4244070491586047E-2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42514</v>
      </c>
      <c r="X25" s="10">
        <v>148.6</v>
      </c>
      <c r="Y25" s="10">
        <v>151.68</v>
      </c>
      <c r="Z25" s="10">
        <v>148.35</v>
      </c>
      <c r="AA25" s="10">
        <v>151.41999999999999</v>
      </c>
      <c r="AB25" s="95">
        <v>1990700</v>
      </c>
      <c r="AC25" s="10">
        <v>150.94</v>
      </c>
      <c r="AD25" s="2">
        <f t="shared" si="0"/>
        <v>3.3300000000000125</v>
      </c>
      <c r="AE25" s="138">
        <f t="shared" si="1"/>
        <v>2.2420917157759179E-2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42513</v>
      </c>
      <c r="X26" s="10">
        <v>148.19</v>
      </c>
      <c r="Y26" s="10">
        <v>150.34</v>
      </c>
      <c r="Z26" s="10">
        <v>147.88</v>
      </c>
      <c r="AA26" s="10">
        <v>148.1</v>
      </c>
      <c r="AB26" s="95">
        <v>1760900</v>
      </c>
      <c r="AC26" s="10">
        <v>147.63</v>
      </c>
      <c r="AD26" s="2">
        <f t="shared" si="0"/>
        <v>2.460000000000008</v>
      </c>
      <c r="AE26" s="138">
        <f t="shared" si="1"/>
        <v>9.2978737950364376E-3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42510</v>
      </c>
      <c r="X27" s="10">
        <v>144.13</v>
      </c>
      <c r="Y27" s="10">
        <v>147.66999999999999</v>
      </c>
      <c r="Z27" s="10">
        <v>143.71</v>
      </c>
      <c r="AA27" s="10">
        <v>146.72999999999999</v>
      </c>
      <c r="AB27" s="95">
        <v>2588900</v>
      </c>
      <c r="AC27" s="10">
        <v>146.27000000000001</v>
      </c>
      <c r="AD27" s="2">
        <f t="shared" si="0"/>
        <v>3.9599999999999795</v>
      </c>
      <c r="AE27" s="138">
        <f t="shared" si="1"/>
        <v>2.7971045048843957E-2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42509</v>
      </c>
      <c r="X28" s="10">
        <v>143.03</v>
      </c>
      <c r="Y28" s="10">
        <v>144.66</v>
      </c>
      <c r="Z28" s="10">
        <v>141.12</v>
      </c>
      <c r="AA28" s="10">
        <v>142.74</v>
      </c>
      <c r="AB28" s="95">
        <v>1747800</v>
      </c>
      <c r="AC28" s="10">
        <v>142.29</v>
      </c>
      <c r="AD28" s="2">
        <f t="shared" si="0"/>
        <v>3.539999999999992</v>
      </c>
      <c r="AE28" s="138">
        <f t="shared" si="1"/>
        <v>-7.9481280066933113E-3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42508</v>
      </c>
      <c r="X29" s="10">
        <v>140.53</v>
      </c>
      <c r="Y29" s="10">
        <v>145.05000000000001</v>
      </c>
      <c r="Z29" s="10">
        <v>140.33000000000001</v>
      </c>
      <c r="AA29" s="10">
        <v>143.88</v>
      </c>
      <c r="AB29" s="95">
        <v>2262000</v>
      </c>
      <c r="AC29" s="10">
        <v>143.43</v>
      </c>
      <c r="AD29" s="2">
        <f t="shared" si="0"/>
        <v>4.7199999999999989</v>
      </c>
      <c r="AE29" s="138">
        <f t="shared" si="1"/>
        <v>1.9185674696226895E-2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42507</v>
      </c>
      <c r="X30" s="10">
        <v>142.51</v>
      </c>
      <c r="Y30" s="10">
        <v>142.99</v>
      </c>
      <c r="Z30" s="10">
        <v>139.88</v>
      </c>
      <c r="AA30" s="10">
        <v>141.16999999999999</v>
      </c>
      <c r="AB30" s="95">
        <v>2124800</v>
      </c>
      <c r="AC30" s="10">
        <v>140.72999999999999</v>
      </c>
      <c r="AD30" s="2">
        <f t="shared" si="0"/>
        <v>3.1100000000000136</v>
      </c>
      <c r="AE30" s="138">
        <f t="shared" si="1"/>
        <v>-1.0337552742616052E-2</v>
      </c>
    </row>
    <row r="31" spans="1:31" x14ac:dyDescent="0.25">
      <c r="W31" s="133">
        <v>42506</v>
      </c>
      <c r="X31" s="10">
        <v>140.87</v>
      </c>
      <c r="Y31" s="10">
        <v>143.62</v>
      </c>
      <c r="Z31" s="10">
        <v>140.69</v>
      </c>
      <c r="AA31" s="10">
        <v>142.65</v>
      </c>
      <c r="AB31" s="95">
        <v>2037300</v>
      </c>
      <c r="AC31" s="10">
        <v>142.19999999999999</v>
      </c>
      <c r="AD31" s="2">
        <f t="shared" si="0"/>
        <v>2.9300000000000068</v>
      </c>
      <c r="AE31" s="138">
        <f t="shared" si="1"/>
        <v>1.855167967910587E-2</v>
      </c>
    </row>
    <row r="32" spans="1:31" x14ac:dyDescent="0.25">
      <c r="L32" t="s">
        <v>261</v>
      </c>
      <c r="M32" s="2">
        <f>M50+K50-F50</f>
        <v>780.73999999999796</v>
      </c>
      <c r="W32" s="133">
        <v>42503</v>
      </c>
      <c r="X32" s="10">
        <v>140.94</v>
      </c>
      <c r="Y32" s="10">
        <v>143.13</v>
      </c>
      <c r="Z32" s="10">
        <v>139.62</v>
      </c>
      <c r="AA32" s="10">
        <v>140.05000000000001</v>
      </c>
      <c r="AB32" s="95">
        <v>2171600</v>
      </c>
      <c r="AC32" s="10">
        <v>139.61000000000001</v>
      </c>
      <c r="AD32" s="2">
        <f t="shared" si="0"/>
        <v>3.5099999999999909</v>
      </c>
      <c r="AE32" s="138">
        <f t="shared" si="1"/>
        <v>-7.0412517780937822E-3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42502</v>
      </c>
      <c r="X33" s="10">
        <v>144.07</v>
      </c>
      <c r="Y33" s="10">
        <v>144.72999999999999</v>
      </c>
      <c r="Z33" s="10">
        <v>139.52000000000001</v>
      </c>
      <c r="AA33" s="10">
        <v>141.04</v>
      </c>
      <c r="AB33" s="95">
        <v>2645200</v>
      </c>
      <c r="AC33" s="10">
        <v>140.6</v>
      </c>
      <c r="AD33" s="2">
        <f t="shared" si="0"/>
        <v>5.2099999999999795</v>
      </c>
      <c r="AE33" s="138">
        <f t="shared" si="1"/>
        <v>-1.9525801952580246E-2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42501</v>
      </c>
      <c r="X34" s="10">
        <v>144.09</v>
      </c>
      <c r="Y34" s="10">
        <v>146.22</v>
      </c>
      <c r="Z34" s="10">
        <v>143.51</v>
      </c>
      <c r="AA34" s="10">
        <v>143.85</v>
      </c>
      <c r="AB34" s="95">
        <v>1671600</v>
      </c>
      <c r="AC34" s="10">
        <v>143.4</v>
      </c>
      <c r="AD34" s="2">
        <f t="shared" si="0"/>
        <v>2.710000000000008</v>
      </c>
      <c r="AE34" s="138">
        <f t="shared" si="1"/>
        <v>-5.2719200887901829E-3</v>
      </c>
    </row>
    <row r="35" spans="1:31" x14ac:dyDescent="0.25">
      <c r="A35" s="23" t="s">
        <v>71</v>
      </c>
      <c r="B35" s="48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42500</v>
      </c>
      <c r="X35" s="10">
        <v>142.5</v>
      </c>
      <c r="Y35" s="10">
        <v>145.13999999999999</v>
      </c>
      <c r="Z35" s="10">
        <v>141.5</v>
      </c>
      <c r="AA35" s="10">
        <v>144.61000000000001</v>
      </c>
      <c r="AB35" s="95">
        <v>1846100</v>
      </c>
      <c r="AC35" s="10">
        <v>144.16</v>
      </c>
      <c r="AD35" s="2">
        <f t="shared" si="0"/>
        <v>3.6399999999999864</v>
      </c>
      <c r="AE35" s="138">
        <f t="shared" si="1"/>
        <v>1.5568862275449069E-2</v>
      </c>
    </row>
    <row r="36" spans="1:31" x14ac:dyDescent="0.25">
      <c r="B36" s="48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42499</v>
      </c>
      <c r="X36" s="10">
        <v>142</v>
      </c>
      <c r="Y36" s="10">
        <v>143.91999999999999</v>
      </c>
      <c r="Z36" s="10">
        <v>141.26</v>
      </c>
      <c r="AA36" s="10">
        <v>142.4</v>
      </c>
      <c r="AB36" s="95">
        <v>1730000</v>
      </c>
      <c r="AC36" s="10">
        <v>141.94999999999999</v>
      </c>
      <c r="AD36" s="2">
        <f t="shared" si="0"/>
        <v>2.6599999999999966</v>
      </c>
      <c r="AE36" s="138">
        <f t="shared" si="1"/>
        <v>3.6057692307691624E-3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42496</v>
      </c>
      <c r="X37" s="10">
        <v>141.76</v>
      </c>
      <c r="Y37" s="10">
        <v>142.5</v>
      </c>
      <c r="Z37" s="10">
        <v>139.18</v>
      </c>
      <c r="AA37" s="10">
        <v>141.88999999999999</v>
      </c>
      <c r="AB37" s="95">
        <v>3002700</v>
      </c>
      <c r="AC37" s="10">
        <v>141.44</v>
      </c>
      <c r="AD37" s="2">
        <f t="shared" si="0"/>
        <v>3.3199999999999932</v>
      </c>
      <c r="AE37" s="138">
        <f t="shared" si="1"/>
        <v>-4.8547104763244642E-3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42495</v>
      </c>
      <c r="X38" s="10">
        <v>143.82</v>
      </c>
      <c r="Y38" s="10">
        <v>144.9</v>
      </c>
      <c r="Z38" s="10">
        <v>142.09</v>
      </c>
      <c r="AA38" s="10">
        <v>142.58000000000001</v>
      </c>
      <c r="AB38" s="95">
        <v>1684100</v>
      </c>
      <c r="AC38" s="10">
        <v>142.13</v>
      </c>
      <c r="AD38" s="2">
        <f t="shared" si="0"/>
        <v>2.8100000000000023</v>
      </c>
      <c r="AE38" s="138">
        <f t="shared" si="1"/>
        <v>3.6011862731251121E-3</v>
      </c>
    </row>
    <row r="39" spans="1:31" x14ac:dyDescent="0.25">
      <c r="B39" s="48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42494</v>
      </c>
      <c r="X39" s="10">
        <v>142.51</v>
      </c>
      <c r="Y39" s="10">
        <v>144.41999999999999</v>
      </c>
      <c r="Z39" s="10">
        <v>141.27000000000001</v>
      </c>
      <c r="AA39" s="10">
        <v>142.07</v>
      </c>
      <c r="AB39" s="95">
        <v>2080700</v>
      </c>
      <c r="AC39" s="10">
        <v>141.62</v>
      </c>
      <c r="AD39" s="2">
        <f t="shared" si="0"/>
        <v>3.1499999999999773</v>
      </c>
      <c r="AE39" s="138">
        <f t="shared" si="1"/>
        <v>-7.9159369527145307E-3</v>
      </c>
    </row>
    <row r="40" spans="1:31" x14ac:dyDescent="0.25">
      <c r="B40" s="48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42493</v>
      </c>
      <c r="X40" s="10">
        <v>145.1</v>
      </c>
      <c r="Y40" s="10">
        <v>145.99</v>
      </c>
      <c r="Z40" s="10">
        <v>142.33000000000001</v>
      </c>
      <c r="AA40" s="10">
        <v>143.19999999999999</v>
      </c>
      <c r="AB40" s="95">
        <v>2398600</v>
      </c>
      <c r="AC40" s="10">
        <v>142.75</v>
      </c>
      <c r="AD40" s="2">
        <f t="shared" si="0"/>
        <v>3.6599999999999966</v>
      </c>
      <c r="AE40" s="138">
        <f t="shared" si="1"/>
        <v>-1.9708831204504951E-2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7" t="s">
        <v>78</v>
      </c>
      <c r="P41" s="477"/>
      <c r="T41" s="91" t="s">
        <v>113</v>
      </c>
      <c r="W41" s="133">
        <v>42492</v>
      </c>
      <c r="X41" s="10">
        <v>146.16</v>
      </c>
      <c r="Y41" s="10">
        <v>146.83000000000001</v>
      </c>
      <c r="Z41" s="10">
        <v>144.5</v>
      </c>
      <c r="AA41" s="10">
        <v>146.08000000000001</v>
      </c>
      <c r="AB41" s="95">
        <v>1952500</v>
      </c>
      <c r="AC41" s="10">
        <v>145.62</v>
      </c>
      <c r="AD41" s="2">
        <f t="shared" si="0"/>
        <v>2.3300000000000125</v>
      </c>
      <c r="AE41" s="138">
        <f t="shared" si="1"/>
        <v>2.2713194301053896E-3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163.59200000000001</v>
      </c>
      <c r="Q42" s="2"/>
      <c r="T42" s="135" t="s">
        <v>98</v>
      </c>
      <c r="U42" s="98">
        <v>158.62</v>
      </c>
      <c r="W42" s="133">
        <v>42489</v>
      </c>
      <c r="X42" s="10">
        <v>146.31</v>
      </c>
      <c r="Y42" s="10">
        <v>147.79</v>
      </c>
      <c r="Z42" s="10">
        <v>143.25</v>
      </c>
      <c r="AA42" s="10">
        <v>145.75</v>
      </c>
      <c r="AB42" s="95">
        <v>3506700</v>
      </c>
      <c r="AC42" s="10">
        <v>145.29</v>
      </c>
      <c r="AD42" s="2">
        <f t="shared" si="0"/>
        <v>4.539999999999992</v>
      </c>
      <c r="AE42" s="138">
        <f t="shared" si="1"/>
        <v>-1.5116594360086943E-2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162.10480000000001</v>
      </c>
      <c r="Q43" s="2"/>
      <c r="T43" s="136" t="s">
        <v>99</v>
      </c>
      <c r="U43" s="88">
        <v>152.1</v>
      </c>
      <c r="W43" s="133">
        <v>42488</v>
      </c>
      <c r="X43" s="10">
        <v>150.38999999999999</v>
      </c>
      <c r="Y43" s="10">
        <v>154.02000000000001</v>
      </c>
      <c r="Z43" s="10">
        <v>147.33000000000001</v>
      </c>
      <c r="AA43" s="10">
        <v>147.99</v>
      </c>
      <c r="AB43" s="95">
        <v>2552000</v>
      </c>
      <c r="AC43" s="10">
        <v>147.52000000000001</v>
      </c>
      <c r="AD43" s="2">
        <f t="shared" si="0"/>
        <v>6.6899999999999977</v>
      </c>
      <c r="AE43" s="138">
        <f t="shared" si="1"/>
        <v>-2.3369745117510776E-2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160.61760000000001</v>
      </c>
      <c r="Q44" s="2"/>
      <c r="T44" s="136" t="s">
        <v>100</v>
      </c>
      <c r="U44" s="88" t="s">
        <v>418</v>
      </c>
      <c r="W44" s="133">
        <v>42487</v>
      </c>
      <c r="X44" s="10">
        <v>147.21</v>
      </c>
      <c r="Y44" s="10">
        <v>153.36000000000001</v>
      </c>
      <c r="Z44" s="10">
        <v>146.5</v>
      </c>
      <c r="AA44" s="10">
        <v>151.53</v>
      </c>
      <c r="AB44" s="95">
        <v>3893000</v>
      </c>
      <c r="AC44" s="10">
        <v>151.05000000000001</v>
      </c>
      <c r="AD44" s="2">
        <f t="shared" si="0"/>
        <v>6.8600000000000136</v>
      </c>
      <c r="AE44" s="138">
        <f t="shared" si="1"/>
        <v>5.0568900126424232E-3</v>
      </c>
    </row>
    <row r="45" spans="1:31" x14ac:dyDescent="0.25">
      <c r="O45" s="83">
        <v>1.07</v>
      </c>
      <c r="P45" s="83">
        <f t="shared" si="3"/>
        <v>159.13040000000001</v>
      </c>
      <c r="Q45" s="2"/>
      <c r="T45" s="136" t="s">
        <v>101</v>
      </c>
      <c r="U45" s="88" t="s">
        <v>419</v>
      </c>
      <c r="W45" s="133">
        <v>42486</v>
      </c>
      <c r="X45" s="10">
        <v>151.49</v>
      </c>
      <c r="Y45" s="10">
        <v>154.11000000000001</v>
      </c>
      <c r="Z45" s="10">
        <v>150.04</v>
      </c>
      <c r="AA45" s="10">
        <v>150.76</v>
      </c>
      <c r="AB45" s="95">
        <v>2630900</v>
      </c>
      <c r="AC45" s="10">
        <v>150.29</v>
      </c>
      <c r="AD45" s="2">
        <f t="shared" si="0"/>
        <v>4.0700000000000216</v>
      </c>
      <c r="AE45" s="138">
        <f t="shared" si="1"/>
        <v>1.116867388817866E-2</v>
      </c>
    </row>
    <row r="46" spans="1:31" x14ac:dyDescent="0.25">
      <c r="O46" s="83">
        <v>1.06</v>
      </c>
      <c r="P46" s="83">
        <f t="shared" si="3"/>
        <v>157.64320000000001</v>
      </c>
      <c r="Q46" s="2"/>
      <c r="T46" s="136" t="s">
        <v>102</v>
      </c>
      <c r="U46" s="88">
        <v>193.31</v>
      </c>
      <c r="W46" s="133">
        <v>42485</v>
      </c>
      <c r="X46" s="10">
        <v>150.25</v>
      </c>
      <c r="Y46" s="10">
        <v>150.86000000000001</v>
      </c>
      <c r="Z46" s="10">
        <v>148.77000000000001</v>
      </c>
      <c r="AA46" s="10">
        <v>149.1</v>
      </c>
      <c r="AB46" s="95">
        <v>1087000</v>
      </c>
      <c r="AC46" s="10">
        <v>148.63</v>
      </c>
      <c r="AD46" s="2">
        <f t="shared" si="0"/>
        <v>2.0900000000000034</v>
      </c>
      <c r="AE46" s="138">
        <f t="shared" si="1"/>
        <v>-8.207660483117718E-3</v>
      </c>
    </row>
    <row r="47" spans="1:31" x14ac:dyDescent="0.25">
      <c r="O47" s="83">
        <v>1.05</v>
      </c>
      <c r="P47" s="83">
        <f t="shared" si="3"/>
        <v>156.15600000000001</v>
      </c>
      <c r="Q47" s="2"/>
      <c r="T47" s="136" t="s">
        <v>103</v>
      </c>
      <c r="U47" s="88">
        <v>1.0256099999999999</v>
      </c>
      <c r="W47" s="133">
        <v>42482</v>
      </c>
      <c r="X47" s="10">
        <v>150.4</v>
      </c>
      <c r="Y47" s="10">
        <v>152.94</v>
      </c>
      <c r="Z47" s="10">
        <v>148.72999999999999</v>
      </c>
      <c r="AA47" s="10">
        <v>150.33000000000001</v>
      </c>
      <c r="AB47" s="95">
        <v>2569900</v>
      </c>
      <c r="AC47" s="10">
        <v>149.86000000000001</v>
      </c>
      <c r="AD47" s="2">
        <f t="shared" si="0"/>
        <v>4.210000000000008</v>
      </c>
      <c r="AE47" s="138">
        <f t="shared" si="1"/>
        <v>-6.6945052031549546E-3</v>
      </c>
    </row>
    <row r="48" spans="1:31" x14ac:dyDescent="0.25">
      <c r="O48" s="83">
        <v>1.04</v>
      </c>
      <c r="P48" s="83">
        <f t="shared" si="3"/>
        <v>154.6688</v>
      </c>
      <c r="Q48" s="2"/>
      <c r="T48" s="136" t="s">
        <v>104</v>
      </c>
      <c r="U48" s="88" t="s">
        <v>130</v>
      </c>
      <c r="W48" s="133">
        <v>42481</v>
      </c>
      <c r="X48" s="10">
        <v>152.9</v>
      </c>
      <c r="Y48" s="10">
        <v>153.28</v>
      </c>
      <c r="Z48" s="10">
        <v>150.44999999999999</v>
      </c>
      <c r="AA48" s="10">
        <v>151.35</v>
      </c>
      <c r="AB48" s="95">
        <v>1611700</v>
      </c>
      <c r="AC48" s="10">
        <v>150.87</v>
      </c>
      <c r="AD48" s="2">
        <f t="shared" si="0"/>
        <v>2.8300000000000125</v>
      </c>
      <c r="AE48" s="138">
        <f t="shared" si="1"/>
        <v>-1.2307692307692242E-2</v>
      </c>
    </row>
    <row r="49" spans="1:31" x14ac:dyDescent="0.25">
      <c r="O49" s="83">
        <v>1.03</v>
      </c>
      <c r="P49" s="83">
        <f t="shared" si="3"/>
        <v>153.1816</v>
      </c>
      <c r="Q49" s="2"/>
      <c r="T49" s="136"/>
      <c r="U49" s="88"/>
      <c r="W49" s="133">
        <v>42480</v>
      </c>
      <c r="X49" s="10">
        <v>151.46</v>
      </c>
      <c r="Y49" s="10">
        <v>154.1</v>
      </c>
      <c r="Z49" s="10">
        <v>150.4</v>
      </c>
      <c r="AA49" s="10">
        <v>153.22999999999999</v>
      </c>
      <c r="AB49" s="95">
        <v>1943500</v>
      </c>
      <c r="AC49" s="10">
        <v>152.75</v>
      </c>
      <c r="AD49" s="2">
        <f t="shared" si="0"/>
        <v>3.6999999999999886</v>
      </c>
      <c r="AE49" s="138">
        <f t="shared" si="1"/>
        <v>1.4343581911149483E-2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151.6944</v>
      </c>
      <c r="Q50" s="2"/>
      <c r="T50" s="136" t="s">
        <v>105</v>
      </c>
      <c r="U50" s="88" t="s">
        <v>420</v>
      </c>
      <c r="W50" s="133">
        <v>42479</v>
      </c>
      <c r="X50" s="10">
        <v>156.44999999999999</v>
      </c>
      <c r="Y50" s="10">
        <v>156.77000000000001</v>
      </c>
      <c r="Z50" s="10">
        <v>150.79</v>
      </c>
      <c r="AA50" s="10">
        <v>151.07</v>
      </c>
      <c r="AB50" s="95">
        <v>2456000</v>
      </c>
      <c r="AC50" s="10">
        <v>150.59</v>
      </c>
      <c r="AD50" s="2">
        <f t="shared" si="0"/>
        <v>5.9800000000000182</v>
      </c>
      <c r="AE50" s="138">
        <f t="shared" si="1"/>
        <v>-3.1014735216523981E-2</v>
      </c>
    </row>
    <row r="51" spans="1:31" x14ac:dyDescent="0.25">
      <c r="O51" s="83">
        <v>1.01</v>
      </c>
      <c r="P51" s="83">
        <f t="shared" si="3"/>
        <v>150.2072</v>
      </c>
      <c r="Q51" s="2"/>
      <c r="T51" s="136" t="s">
        <v>106</v>
      </c>
      <c r="U51" s="88" t="s">
        <v>294</v>
      </c>
      <c r="W51" s="133">
        <v>42478</v>
      </c>
      <c r="X51" s="10">
        <v>155.35</v>
      </c>
      <c r="Y51" s="10">
        <v>156.4</v>
      </c>
      <c r="Z51" s="10">
        <v>153.81</v>
      </c>
      <c r="AA51" s="10">
        <v>155.9</v>
      </c>
      <c r="AB51" s="95">
        <v>1529700</v>
      </c>
      <c r="AC51" s="10">
        <v>155.41</v>
      </c>
      <c r="AD51" s="2">
        <f t="shared" si="0"/>
        <v>2.5900000000000034</v>
      </c>
      <c r="AE51" s="138">
        <f t="shared" si="1"/>
        <v>2.6451612903226618E-3</v>
      </c>
    </row>
    <row r="52" spans="1:31" x14ac:dyDescent="0.25">
      <c r="O52" s="83">
        <v>1</v>
      </c>
      <c r="P52" s="83">
        <f t="shared" si="3"/>
        <v>148.72</v>
      </c>
      <c r="Q52" s="2"/>
      <c r="T52" s="136" t="s">
        <v>107</v>
      </c>
      <c r="U52" s="90">
        <v>6417723</v>
      </c>
      <c r="W52" s="133">
        <v>42475</v>
      </c>
      <c r="X52" s="10">
        <v>158.13</v>
      </c>
      <c r="Y52" s="10">
        <v>158.34</v>
      </c>
      <c r="Z52" s="10">
        <v>154.52000000000001</v>
      </c>
      <c r="AA52" s="10">
        <v>155.49</v>
      </c>
      <c r="AB52" s="95">
        <v>2768500</v>
      </c>
      <c r="AC52" s="10">
        <v>155</v>
      </c>
      <c r="AD52" s="2">
        <f t="shared" si="0"/>
        <v>3.8199999999999932</v>
      </c>
      <c r="AE52" s="138">
        <f t="shared" si="1"/>
        <v>-2.0970186963112591E-2</v>
      </c>
    </row>
    <row r="53" spans="1:31" x14ac:dyDescent="0.25">
      <c r="O53" s="83">
        <v>0.99</v>
      </c>
      <c r="P53" s="83">
        <f t="shared" si="3"/>
        <v>147.2328</v>
      </c>
      <c r="Q53" s="2"/>
      <c r="T53" s="136" t="s">
        <v>110</v>
      </c>
      <c r="U53" s="90">
        <v>2583730</v>
      </c>
      <c r="W53" s="133">
        <v>42474</v>
      </c>
      <c r="X53" s="10">
        <v>157.29</v>
      </c>
      <c r="Y53" s="10">
        <v>159.11000000000001</v>
      </c>
      <c r="Z53" s="10">
        <v>156</v>
      </c>
      <c r="AA53" s="10">
        <v>158.82</v>
      </c>
      <c r="AB53" s="95">
        <v>2754900</v>
      </c>
      <c r="AC53" s="10">
        <v>158.32</v>
      </c>
      <c r="AD53" s="2">
        <f t="shared" si="0"/>
        <v>3.1100000000000136</v>
      </c>
      <c r="AE53" s="138">
        <f t="shared" si="1"/>
        <v>-4.1514655931563782E-3</v>
      </c>
    </row>
    <row r="54" spans="1:31" x14ac:dyDescent="0.25">
      <c r="O54" s="83">
        <v>0.98</v>
      </c>
      <c r="P54" s="83">
        <f t="shared" si="3"/>
        <v>145.7456</v>
      </c>
      <c r="Q54" s="2"/>
      <c r="T54" s="136" t="s">
        <v>108</v>
      </c>
      <c r="U54" s="88" t="s">
        <v>421</v>
      </c>
      <c r="W54" s="133">
        <v>42473</v>
      </c>
      <c r="X54" s="10">
        <v>156.47</v>
      </c>
      <c r="Y54" s="10">
        <v>159.65</v>
      </c>
      <c r="Z54" s="10">
        <v>155.61000000000001</v>
      </c>
      <c r="AA54" s="10">
        <v>159.47999999999999</v>
      </c>
      <c r="AB54" s="95">
        <v>2173000</v>
      </c>
      <c r="AC54" s="10">
        <v>158.97999999999999</v>
      </c>
      <c r="AD54" s="2">
        <f t="shared" si="0"/>
        <v>4.039999999999992</v>
      </c>
      <c r="AE54" s="138">
        <f t="shared" si="1"/>
        <v>2.6074609526268278E-2</v>
      </c>
    </row>
    <row r="55" spans="1:31" x14ac:dyDescent="0.25">
      <c r="O55" s="83">
        <v>0.97</v>
      </c>
      <c r="P55" s="83">
        <f t="shared" si="3"/>
        <v>144.25839999999999</v>
      </c>
      <c r="T55" s="136" t="s">
        <v>111</v>
      </c>
      <c r="U55" s="88" t="s">
        <v>130</v>
      </c>
      <c r="W55" s="133">
        <v>42472</v>
      </c>
      <c r="X55" s="10">
        <v>156.01</v>
      </c>
      <c r="Y55" s="10">
        <v>156.37</v>
      </c>
      <c r="Z55" s="10">
        <v>153</v>
      </c>
      <c r="AA55" s="10">
        <v>155.43</v>
      </c>
      <c r="AB55" s="95">
        <v>1653700</v>
      </c>
      <c r="AC55" s="10">
        <v>154.94</v>
      </c>
      <c r="AD55" s="2">
        <f t="shared" si="0"/>
        <v>3.3700000000000045</v>
      </c>
      <c r="AE55" s="138">
        <f t="shared" si="1"/>
        <v>-1.1603919546158137E-3</v>
      </c>
    </row>
    <row r="56" spans="1:31" x14ac:dyDescent="0.25">
      <c r="O56" s="83">
        <v>0.96</v>
      </c>
      <c r="P56" s="83">
        <f t="shared" si="3"/>
        <v>142.77119999999999</v>
      </c>
      <c r="T56" s="136" t="s">
        <v>112</v>
      </c>
      <c r="U56" s="88">
        <v>-0.69</v>
      </c>
      <c r="W56" s="133">
        <v>42471</v>
      </c>
      <c r="X56" s="10">
        <v>157.43</v>
      </c>
      <c r="Y56" s="10">
        <v>157.80000000000001</v>
      </c>
      <c r="Z56" s="10">
        <v>155.6</v>
      </c>
      <c r="AA56" s="10">
        <v>155.61000000000001</v>
      </c>
      <c r="AB56" s="95">
        <v>1856800</v>
      </c>
      <c r="AC56" s="10">
        <v>155.12</v>
      </c>
      <c r="AD56" s="2">
        <f t="shared" si="0"/>
        <v>2.2000000000000171</v>
      </c>
      <c r="AE56" s="138">
        <f t="shared" si="1"/>
        <v>-3.4690993190286123E-3</v>
      </c>
    </row>
    <row r="57" spans="1:31" x14ac:dyDescent="0.25">
      <c r="O57" s="83">
        <v>0.95</v>
      </c>
      <c r="P57" s="83">
        <f t="shared" si="3"/>
        <v>141.28399999999999</v>
      </c>
      <c r="T57" s="136" t="s">
        <v>109</v>
      </c>
      <c r="U57" s="88" t="s">
        <v>336</v>
      </c>
      <c r="W57" s="133">
        <v>42468</v>
      </c>
      <c r="X57" s="10">
        <v>156.28</v>
      </c>
      <c r="Y57" s="10">
        <v>156.9</v>
      </c>
      <c r="Z57" s="10">
        <v>154.63999999999999</v>
      </c>
      <c r="AA57" s="10">
        <v>156.15</v>
      </c>
      <c r="AB57" s="95">
        <v>1852600</v>
      </c>
      <c r="AC57" s="10">
        <v>155.66</v>
      </c>
      <c r="AD57" s="2">
        <f t="shared" si="0"/>
        <v>2.2600000000000193</v>
      </c>
      <c r="AE57" s="138">
        <f t="shared" si="1"/>
        <v>7.6385292594511878E-3</v>
      </c>
    </row>
    <row r="58" spans="1:31" x14ac:dyDescent="0.25">
      <c r="O58" s="83">
        <v>0.94</v>
      </c>
      <c r="P58" s="83">
        <f t="shared" si="3"/>
        <v>139.79679999999999</v>
      </c>
      <c r="W58" s="133">
        <v>42467</v>
      </c>
      <c r="X58" s="10">
        <v>157.47999999999999</v>
      </c>
      <c r="Y58" s="10">
        <v>157.94999999999999</v>
      </c>
      <c r="Z58" s="10">
        <v>154.69</v>
      </c>
      <c r="AA58" s="10">
        <v>154.97</v>
      </c>
      <c r="AB58" s="95">
        <v>2297500</v>
      </c>
      <c r="AC58" s="10">
        <v>154.47999999999999</v>
      </c>
      <c r="AD58" s="2">
        <f t="shared" si="0"/>
        <v>3.2599999999999909</v>
      </c>
      <c r="AE58" s="138">
        <f t="shared" si="1"/>
        <v>-1.6301579215486472E-2</v>
      </c>
    </row>
    <row r="59" spans="1:31" x14ac:dyDescent="0.25">
      <c r="O59" s="83">
        <v>0.93</v>
      </c>
      <c r="P59" s="83">
        <f t="shared" si="3"/>
        <v>138.30960000000002</v>
      </c>
      <c r="W59" s="133">
        <v>42466</v>
      </c>
      <c r="X59" s="10">
        <v>154.69999999999999</v>
      </c>
      <c r="Y59" s="10">
        <v>157.77000000000001</v>
      </c>
      <c r="Z59" s="10">
        <v>153.71</v>
      </c>
      <c r="AA59" s="10">
        <v>157.54</v>
      </c>
      <c r="AB59" s="95">
        <v>2814900</v>
      </c>
      <c r="AC59" s="10">
        <v>157.04</v>
      </c>
      <c r="AD59" s="2">
        <f t="shared" si="0"/>
        <v>4.0600000000000023</v>
      </c>
      <c r="AE59" s="138">
        <f t="shared" si="1"/>
        <v>1.6177041542642767E-2</v>
      </c>
    </row>
    <row r="60" spans="1:31" x14ac:dyDescent="0.25">
      <c r="O60" s="83">
        <v>0.92</v>
      </c>
      <c r="P60" s="83">
        <f t="shared" si="3"/>
        <v>136.82240000000002</v>
      </c>
      <c r="W60" s="133">
        <v>42465</v>
      </c>
      <c r="X60" s="10">
        <v>154.44999999999999</v>
      </c>
      <c r="Y60" s="10">
        <v>157.05000000000001</v>
      </c>
      <c r="Z60" s="10">
        <v>154.44999999999999</v>
      </c>
      <c r="AA60" s="10">
        <v>155.03</v>
      </c>
      <c r="AB60" s="95">
        <v>5691500</v>
      </c>
      <c r="AC60" s="10">
        <v>154.54</v>
      </c>
      <c r="AD60" s="2">
        <f t="shared" si="0"/>
        <v>2.6000000000000227</v>
      </c>
      <c r="AE60" s="138">
        <f t="shared" si="1"/>
        <v>-6.3014403292181997E-3</v>
      </c>
    </row>
    <row r="61" spans="1:31" x14ac:dyDescent="0.25">
      <c r="O61" s="83">
        <v>0.91</v>
      </c>
      <c r="P61" s="83">
        <f t="shared" si="3"/>
        <v>135.33520000000001</v>
      </c>
      <c r="W61" s="133">
        <v>42464</v>
      </c>
      <c r="X61" s="10">
        <v>158</v>
      </c>
      <c r="Y61" s="10">
        <v>158.33000000000001</v>
      </c>
      <c r="Z61" s="10">
        <v>155.66</v>
      </c>
      <c r="AA61" s="10">
        <v>156.01</v>
      </c>
      <c r="AB61" s="95">
        <v>1776000</v>
      </c>
      <c r="AC61" s="10">
        <v>155.52000000000001</v>
      </c>
      <c r="AD61" s="2">
        <f t="shared" si="0"/>
        <v>2.6700000000000159</v>
      </c>
      <c r="AE61" s="138">
        <f t="shared" si="1"/>
        <v>-1.1315956770502233E-2</v>
      </c>
    </row>
    <row r="62" spans="1:31" x14ac:dyDescent="0.25">
      <c r="O62" s="83">
        <v>0.9</v>
      </c>
      <c r="P62" s="83">
        <f t="shared" si="3"/>
        <v>133.84800000000001</v>
      </c>
      <c r="W62" s="133">
        <v>42461</v>
      </c>
      <c r="X62" s="10">
        <v>154.04</v>
      </c>
      <c r="Y62" s="10">
        <v>157.91999999999999</v>
      </c>
      <c r="Z62" s="10">
        <v>151.16</v>
      </c>
      <c r="AA62" s="10">
        <v>157.80000000000001</v>
      </c>
      <c r="AB62" s="95">
        <v>2567100</v>
      </c>
      <c r="AC62" s="10">
        <v>157.30000000000001</v>
      </c>
      <c r="AD62" s="2">
        <f t="shared" si="0"/>
        <v>6.7599999999999909</v>
      </c>
      <c r="AE62" s="138">
        <f t="shared" si="1"/>
        <v>2.1362249204597283E-2</v>
      </c>
    </row>
    <row r="63" spans="1:31" x14ac:dyDescent="0.25">
      <c r="W63" s="133">
        <v>42460</v>
      </c>
      <c r="X63" s="10">
        <v>157.02000000000001</v>
      </c>
      <c r="Y63" s="10">
        <v>157.37</v>
      </c>
      <c r="Z63" s="10">
        <v>154.44999999999999</v>
      </c>
      <c r="AA63" s="10">
        <v>154.5</v>
      </c>
      <c r="AB63" s="95">
        <v>2496800</v>
      </c>
      <c r="AC63" s="10">
        <v>154.01</v>
      </c>
      <c r="AD63" s="2">
        <f t="shared" si="0"/>
        <v>2.9200000000000159</v>
      </c>
      <c r="AE63" s="138">
        <f t="shared" si="1"/>
        <v>-1.5533111736128924E-2</v>
      </c>
    </row>
    <row r="64" spans="1:31" x14ac:dyDescent="0.25">
      <c r="W64" s="133">
        <v>42459</v>
      </c>
      <c r="X64" s="10">
        <v>155</v>
      </c>
      <c r="Y64" s="10">
        <v>157.28</v>
      </c>
      <c r="Z64" s="10">
        <v>154.54</v>
      </c>
      <c r="AA64" s="10">
        <v>156.93</v>
      </c>
      <c r="AB64" s="95">
        <v>2679400</v>
      </c>
      <c r="AC64" s="10">
        <v>156.44</v>
      </c>
      <c r="AD64" s="2">
        <f t="shared" si="0"/>
        <v>2.7400000000000091</v>
      </c>
      <c r="AE64" s="138">
        <f t="shared" si="1"/>
        <v>1.8158151643345111E-2</v>
      </c>
    </row>
    <row r="65" spans="23:31" x14ac:dyDescent="0.25">
      <c r="W65" s="133">
        <v>42458</v>
      </c>
      <c r="X65" s="10">
        <v>153.27000000000001</v>
      </c>
      <c r="Y65" s="10">
        <v>154.93</v>
      </c>
      <c r="Z65" s="10">
        <v>152.18</v>
      </c>
      <c r="AA65" s="10">
        <v>154.13</v>
      </c>
      <c r="AB65" s="95">
        <v>2676500</v>
      </c>
      <c r="AC65" s="10">
        <v>153.65</v>
      </c>
      <c r="AD65" s="2">
        <f t="shared" si="0"/>
        <v>2.75</v>
      </c>
      <c r="AE65" s="138">
        <f t="shared" si="1"/>
        <v>6.748787839077508E-3</v>
      </c>
    </row>
    <row r="66" spans="23:31" x14ac:dyDescent="0.25">
      <c r="W66" s="133">
        <v>42457</v>
      </c>
      <c r="X66" s="10">
        <v>153.28</v>
      </c>
      <c r="Y66" s="10">
        <v>153.5</v>
      </c>
      <c r="Z66" s="10">
        <v>152.07</v>
      </c>
      <c r="AA66" s="10">
        <v>153.1</v>
      </c>
      <c r="AB66" s="95">
        <v>1722400</v>
      </c>
      <c r="AC66" s="10">
        <v>152.62</v>
      </c>
      <c r="AD66" s="2">
        <f t="shared" si="0"/>
        <v>1.4300000000000068</v>
      </c>
      <c r="AE66" s="138">
        <f t="shared" si="1"/>
        <v>6.5565171780757048E-4</v>
      </c>
    </row>
    <row r="67" spans="23:31" x14ac:dyDescent="0.25">
      <c r="W67" s="133">
        <v>42453</v>
      </c>
      <c r="X67" s="10">
        <v>151.76</v>
      </c>
      <c r="Y67" s="10">
        <v>153.29</v>
      </c>
      <c r="Z67" s="10">
        <v>151.12</v>
      </c>
      <c r="AA67" s="10">
        <v>153</v>
      </c>
      <c r="AB67" s="95">
        <v>2565100</v>
      </c>
      <c r="AC67" s="10">
        <v>152.52000000000001</v>
      </c>
      <c r="AD67" s="2">
        <f>Y67-Z67</f>
        <v>2.1699999999999875</v>
      </c>
      <c r="AE67" s="138">
        <f>AC67/AC68-1</f>
        <v>6.5569470854454082E-5</v>
      </c>
    </row>
    <row r="68" spans="23:31" x14ac:dyDescent="0.25">
      <c r="W68" s="133">
        <v>42452</v>
      </c>
      <c r="X68" s="10">
        <v>154.82</v>
      </c>
      <c r="Y68" s="10">
        <v>155.32</v>
      </c>
      <c r="Z68" s="10">
        <v>152.34</v>
      </c>
      <c r="AA68" s="10">
        <v>152.99</v>
      </c>
      <c r="AB68" s="95">
        <v>2757700</v>
      </c>
      <c r="AC68" s="10">
        <v>152.51</v>
      </c>
      <c r="AD68" s="2">
        <f>Y68-Z68</f>
        <v>2.9799999999999898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42545</v>
      </c>
      <c r="X2" s="10">
        <v>42.67</v>
      </c>
      <c r="Y2" s="10">
        <v>43.22</v>
      </c>
      <c r="Z2" s="10">
        <v>41.04</v>
      </c>
      <c r="AA2" s="10">
        <v>41.06</v>
      </c>
      <c r="AB2" s="95">
        <v>11861800</v>
      </c>
      <c r="AC2" s="10">
        <v>41.06</v>
      </c>
      <c r="AD2" s="2">
        <f>Y2-Z2</f>
        <v>2.1799999999999997</v>
      </c>
      <c r="AE2" s="138">
        <f>AC2/AC3-1</f>
        <v>-9.0989594863847723E-2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44.223444444444446</v>
      </c>
      <c r="T3" s="1"/>
      <c r="W3" s="133">
        <v>42544</v>
      </c>
      <c r="X3" s="10">
        <v>45.75</v>
      </c>
      <c r="Y3" s="10">
        <v>45.92</v>
      </c>
      <c r="Z3" s="10">
        <v>44.46</v>
      </c>
      <c r="AA3" s="10">
        <v>45.17</v>
      </c>
      <c r="AB3" s="95">
        <v>4905000</v>
      </c>
      <c r="AC3" s="10">
        <v>45.17</v>
      </c>
      <c r="AD3" s="2">
        <f t="shared" ref="AD3:AD66" si="1">Y3-Z3</f>
        <v>1.4600000000000009</v>
      </c>
      <c r="AE3" s="138">
        <f t="shared" ref="AE3:AE66" si="2">AC3/AC4-1</f>
        <v>1.7742293191393976E-3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41.06</v>
      </c>
      <c r="T4" s="163"/>
      <c r="W4" s="133">
        <v>42543</v>
      </c>
      <c r="X4" s="10">
        <v>45</v>
      </c>
      <c r="Y4" s="10">
        <v>45.64</v>
      </c>
      <c r="Z4" s="10">
        <v>44.94</v>
      </c>
      <c r="AA4" s="10">
        <v>45.09</v>
      </c>
      <c r="AB4" s="95">
        <v>4814700</v>
      </c>
      <c r="AC4" s="10">
        <v>45.09</v>
      </c>
      <c r="AD4" s="2">
        <f t="shared" si="1"/>
        <v>0.70000000000000284</v>
      </c>
      <c r="AE4" s="138">
        <f t="shared" si="2"/>
        <v>5.1270619705752196E-3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18477</v>
      </c>
      <c r="W5" s="133">
        <v>42542</v>
      </c>
      <c r="X5" s="10">
        <v>45.01</v>
      </c>
      <c r="Y5" s="10">
        <v>45.59</v>
      </c>
      <c r="Z5" s="10">
        <v>44.4</v>
      </c>
      <c r="AA5" s="10">
        <v>44.86</v>
      </c>
      <c r="AB5" s="95">
        <v>7696000</v>
      </c>
      <c r="AC5" s="10">
        <v>44.86</v>
      </c>
      <c r="AD5" s="2">
        <f t="shared" si="1"/>
        <v>1.1900000000000048</v>
      </c>
      <c r="AE5" s="138">
        <f t="shared" si="2"/>
        <v>3.3640552995391815E-2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42541</v>
      </c>
      <c r="X6" s="10">
        <v>43.07</v>
      </c>
      <c r="Y6" s="10">
        <v>44.03</v>
      </c>
      <c r="Z6" s="10">
        <v>43</v>
      </c>
      <c r="AA6" s="10">
        <v>43.4</v>
      </c>
      <c r="AB6" s="95">
        <v>4427800</v>
      </c>
      <c r="AC6" s="10">
        <v>43.4</v>
      </c>
      <c r="AD6" s="2">
        <f t="shared" si="1"/>
        <v>1.0300000000000011</v>
      </c>
      <c r="AE6" s="138">
        <f t="shared" si="2"/>
        <v>1.8301267010793154E-2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-1423.5499999999993</v>
      </c>
      <c r="R7" s="196"/>
      <c r="W7" s="133">
        <v>42538</v>
      </c>
      <c r="X7" s="10">
        <v>41.9</v>
      </c>
      <c r="Y7" s="10">
        <v>43.07</v>
      </c>
      <c r="Z7" s="10">
        <v>41.5</v>
      </c>
      <c r="AA7" s="10">
        <v>42.62</v>
      </c>
      <c r="AB7" s="95">
        <v>8115000</v>
      </c>
      <c r="AC7" s="10">
        <v>42.62</v>
      </c>
      <c r="AD7" s="2">
        <f t="shared" si="1"/>
        <v>1.5700000000000003</v>
      </c>
      <c r="AE7" s="138">
        <f t="shared" si="2"/>
        <v>1.8885967009323323E-2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198</v>
      </c>
      <c r="P8" s="34"/>
      <c r="Q8" s="2">
        <f>K18+M18-F18+Q2*Q4</f>
        <v>-1423.5499999999993</v>
      </c>
      <c r="W8" s="133">
        <v>42537</v>
      </c>
      <c r="X8" s="10">
        <v>42.23</v>
      </c>
      <c r="Y8" s="10">
        <v>42.9</v>
      </c>
      <c r="Z8" s="10">
        <v>41.68</v>
      </c>
      <c r="AA8" s="10">
        <v>41.83</v>
      </c>
      <c r="AB8" s="95">
        <v>7661500</v>
      </c>
      <c r="AC8" s="10">
        <v>41.83</v>
      </c>
      <c r="AD8" s="2">
        <f t="shared" si="1"/>
        <v>1.2199999999999989</v>
      </c>
      <c r="AE8" s="138">
        <f t="shared" si="2"/>
        <v>-2.4714385637677805E-2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262</v>
      </c>
      <c r="Q9" s="138">
        <f>IF(Q2=0, 0, Q8/Q6)</f>
        <v>-7.1533198831188055E-2</v>
      </c>
      <c r="W9" s="133">
        <v>42536</v>
      </c>
      <c r="X9" s="10">
        <v>42.55</v>
      </c>
      <c r="Y9" s="10">
        <v>43.72</v>
      </c>
      <c r="Z9" s="10">
        <v>42.51</v>
      </c>
      <c r="AA9" s="10">
        <v>42.89</v>
      </c>
      <c r="AB9" s="95">
        <v>6331700</v>
      </c>
      <c r="AC9" s="10">
        <v>42.89</v>
      </c>
      <c r="AD9" s="2">
        <f t="shared" si="1"/>
        <v>1.2100000000000009</v>
      </c>
      <c r="AE9" s="138">
        <f t="shared" si="2"/>
        <v>1.9006889997624121E-2</v>
      </c>
    </row>
    <row r="10" spans="1:31" x14ac:dyDescent="0.25">
      <c r="O10" s="11" t="s">
        <v>261</v>
      </c>
      <c r="P10" s="34"/>
      <c r="Q10" s="2">
        <f>M48</f>
        <v>0</v>
      </c>
      <c r="W10" s="133">
        <v>42535</v>
      </c>
      <c r="X10" s="10">
        <v>43.98</v>
      </c>
      <c r="Y10" s="10">
        <v>44.3</v>
      </c>
      <c r="Z10" s="10">
        <v>41.46</v>
      </c>
      <c r="AA10" s="10">
        <v>42.09</v>
      </c>
      <c r="AB10" s="95">
        <v>8160000</v>
      </c>
      <c r="AC10" s="10">
        <v>42.09</v>
      </c>
      <c r="AD10" s="2">
        <f t="shared" si="1"/>
        <v>2.8399999999999963</v>
      </c>
      <c r="AE10" s="138">
        <f t="shared" si="2"/>
        <v>-4.4711756695415272E-2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45.59</v>
      </c>
      <c r="Y11" s="10">
        <v>45.88</v>
      </c>
      <c r="Z11" s="10">
        <v>43.64</v>
      </c>
      <c r="AA11" s="10">
        <v>44.06</v>
      </c>
      <c r="AB11" s="95">
        <v>7123700</v>
      </c>
      <c r="AC11" s="10">
        <v>44.06</v>
      </c>
      <c r="AD11" s="2">
        <f t="shared" si="1"/>
        <v>2.240000000000002</v>
      </c>
      <c r="AE11" s="138">
        <f t="shared" si="2"/>
        <v>-4.3836805555555469E-2</v>
      </c>
    </row>
    <row r="12" spans="1:31" x14ac:dyDescent="0.25">
      <c r="W12" s="133">
        <v>42531</v>
      </c>
      <c r="X12" s="10">
        <v>46.09</v>
      </c>
      <c r="Y12" s="10">
        <v>46.69</v>
      </c>
      <c r="Z12" s="10">
        <v>45.63</v>
      </c>
      <c r="AA12" s="10">
        <v>46.08</v>
      </c>
      <c r="AB12" s="95">
        <v>4200500</v>
      </c>
      <c r="AC12" s="10">
        <v>46.08</v>
      </c>
      <c r="AD12" s="2">
        <f t="shared" si="1"/>
        <v>1.0599999999999952</v>
      </c>
      <c r="AE12" s="138">
        <f t="shared" si="2"/>
        <v>-1.3276231263383398E-2</v>
      </c>
    </row>
    <row r="13" spans="1:31" x14ac:dyDescent="0.25">
      <c r="W13" s="133">
        <v>42530</v>
      </c>
      <c r="X13" s="10">
        <v>45.59</v>
      </c>
      <c r="Y13" s="10">
        <v>46.91</v>
      </c>
      <c r="Z13" s="10">
        <v>45.44</v>
      </c>
      <c r="AA13" s="10">
        <v>46.7</v>
      </c>
      <c r="AB13" s="95">
        <v>4648800</v>
      </c>
      <c r="AC13" s="10">
        <v>46.7</v>
      </c>
      <c r="AD13" s="2">
        <f t="shared" si="1"/>
        <v>1.4699999999999989</v>
      </c>
      <c r="AE13" s="138">
        <f t="shared" si="2"/>
        <v>2.2105493543445043E-2</v>
      </c>
    </row>
    <row r="14" spans="1:31" x14ac:dyDescent="0.25">
      <c r="W14" s="133">
        <v>42529</v>
      </c>
      <c r="X14" s="10">
        <v>45.94</v>
      </c>
      <c r="Y14" s="10">
        <v>46.53</v>
      </c>
      <c r="Z14" s="10">
        <v>45.29</v>
      </c>
      <c r="AA14" s="10">
        <v>45.69</v>
      </c>
      <c r="AB14" s="95">
        <v>4873500</v>
      </c>
      <c r="AC14" s="10">
        <v>45.69</v>
      </c>
      <c r="AD14" s="2">
        <f t="shared" si="1"/>
        <v>1.240000000000002</v>
      </c>
      <c r="AE14" s="138">
        <f t="shared" si="2"/>
        <v>-2.6195153896529932E-3</v>
      </c>
    </row>
    <row r="15" spans="1:31" x14ac:dyDescent="0.25">
      <c r="W15" s="133">
        <v>42528</v>
      </c>
      <c r="X15" s="10">
        <v>44.5</v>
      </c>
      <c r="Y15" s="10">
        <v>46.46</v>
      </c>
      <c r="Z15" s="10">
        <v>44.01</v>
      </c>
      <c r="AA15" s="10">
        <v>45.81</v>
      </c>
      <c r="AB15" s="95">
        <v>5860700</v>
      </c>
      <c r="AC15" s="10">
        <v>45.81</v>
      </c>
      <c r="AD15" s="2">
        <f t="shared" si="1"/>
        <v>2.4500000000000028</v>
      </c>
      <c r="AE15" s="138">
        <f t="shared" si="2"/>
        <v>2.8744666516954842E-2</v>
      </c>
    </row>
    <row r="16" spans="1:31" x14ac:dyDescent="0.25">
      <c r="W16" s="133">
        <v>42527</v>
      </c>
      <c r="X16" s="10">
        <v>44.2</v>
      </c>
      <c r="Y16" s="10">
        <v>44.54</v>
      </c>
      <c r="Z16" s="10">
        <v>43.53</v>
      </c>
      <c r="AA16" s="10">
        <v>44.53</v>
      </c>
      <c r="AB16" s="95">
        <v>5249100</v>
      </c>
      <c r="AC16" s="10">
        <v>44.53</v>
      </c>
      <c r="AD16" s="2">
        <f t="shared" si="1"/>
        <v>1.009999999999998</v>
      </c>
      <c r="AE16" s="138">
        <f t="shared" si="2"/>
        <v>5.1918735891649526E-3</v>
      </c>
    </row>
    <row r="17" spans="1:31" x14ac:dyDescent="0.25">
      <c r="W17" s="133">
        <v>42524</v>
      </c>
      <c r="X17" s="10">
        <v>45.01</v>
      </c>
      <c r="Y17" s="10">
        <v>45.16</v>
      </c>
      <c r="Z17" s="10">
        <v>43.6</v>
      </c>
      <c r="AA17" s="10">
        <v>44.3</v>
      </c>
      <c r="AB17" s="95">
        <v>5639400</v>
      </c>
      <c r="AC17" s="10">
        <v>44.3</v>
      </c>
      <c r="AD17" s="2">
        <f t="shared" si="1"/>
        <v>1.5599999999999952</v>
      </c>
      <c r="AE17" s="138">
        <f t="shared" si="2"/>
        <v>-1.9260571175559127E-2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42523</v>
      </c>
      <c r="X18" s="10">
        <v>44.92</v>
      </c>
      <c r="Y18" s="10">
        <v>45.59</v>
      </c>
      <c r="Z18" s="10">
        <v>44.86</v>
      </c>
      <c r="AA18" s="10">
        <v>45.17</v>
      </c>
      <c r="AB18" s="95">
        <v>3355300</v>
      </c>
      <c r="AC18" s="10">
        <v>45.17</v>
      </c>
      <c r="AD18" s="2">
        <f t="shared" si="1"/>
        <v>0.73000000000000398</v>
      </c>
      <c r="AE18" s="138">
        <f t="shared" si="2"/>
        <v>-1.7679558011048924E-3</v>
      </c>
    </row>
    <row r="19" spans="1:31" x14ac:dyDescent="0.25">
      <c r="W19" s="133">
        <v>42522</v>
      </c>
      <c r="X19" s="10">
        <v>45.09</v>
      </c>
      <c r="Y19" s="10">
        <v>45.46</v>
      </c>
      <c r="Z19" s="10">
        <v>44.7</v>
      </c>
      <c r="AA19" s="10">
        <v>45.25</v>
      </c>
      <c r="AB19" s="95">
        <v>3982300</v>
      </c>
      <c r="AC19" s="10">
        <v>45.25</v>
      </c>
      <c r="AD19" s="2">
        <f t="shared" si="1"/>
        <v>0.75999999999999801</v>
      </c>
      <c r="AE19" s="138">
        <f t="shared" si="2"/>
        <v>3.5484586382790173E-3</v>
      </c>
    </row>
    <row r="20" spans="1:31" x14ac:dyDescent="0.25">
      <c r="W20" s="133">
        <v>42521</v>
      </c>
      <c r="X20" s="10">
        <v>45.13</v>
      </c>
      <c r="Y20" s="10">
        <v>45.3</v>
      </c>
      <c r="Z20" s="10">
        <v>44.3</v>
      </c>
      <c r="AA20" s="10">
        <v>45.09</v>
      </c>
      <c r="AB20" s="95">
        <v>5625200</v>
      </c>
      <c r="AC20" s="10">
        <v>45.09</v>
      </c>
      <c r="AD20" s="2">
        <f t="shared" si="1"/>
        <v>1</v>
      </c>
      <c r="AE20" s="138">
        <f t="shared" si="2"/>
        <v>-1.9920318725098474E-3</v>
      </c>
    </row>
    <row r="21" spans="1:31" x14ac:dyDescent="0.25">
      <c r="W21" s="133">
        <v>42517</v>
      </c>
      <c r="X21" s="10">
        <v>44.56</v>
      </c>
      <c r="Y21" s="10">
        <v>45.46</v>
      </c>
      <c r="Z21" s="10">
        <v>44.53</v>
      </c>
      <c r="AA21" s="10">
        <v>45.18</v>
      </c>
      <c r="AB21" s="95">
        <v>3618300</v>
      </c>
      <c r="AC21" s="10">
        <v>45.18</v>
      </c>
      <c r="AD21" s="2">
        <f t="shared" si="1"/>
        <v>0.92999999999999972</v>
      </c>
      <c r="AE21" s="138">
        <f t="shared" si="2"/>
        <v>1.5280898876404381E-2</v>
      </c>
    </row>
    <row r="22" spans="1:31" x14ac:dyDescent="0.25">
      <c r="W22" s="133">
        <v>42516</v>
      </c>
      <c r="X22" s="10">
        <v>45.2</v>
      </c>
      <c r="Y22" s="10">
        <v>45.33</v>
      </c>
      <c r="Z22" s="10">
        <v>44.14</v>
      </c>
      <c r="AA22" s="10">
        <v>44.5</v>
      </c>
      <c r="AB22" s="95">
        <v>4883300</v>
      </c>
      <c r="AC22" s="10">
        <v>44.5</v>
      </c>
      <c r="AD22" s="2">
        <f t="shared" si="1"/>
        <v>1.1899999999999977</v>
      </c>
      <c r="AE22" s="138">
        <f t="shared" si="2"/>
        <v>-1.3959672058497685E-2</v>
      </c>
    </row>
    <row r="23" spans="1:31" x14ac:dyDescent="0.25">
      <c r="W23" s="133">
        <v>42515</v>
      </c>
      <c r="X23" s="10">
        <v>45.12</v>
      </c>
      <c r="Y23" s="10">
        <v>45.94</v>
      </c>
      <c r="Z23" s="10">
        <v>45.07</v>
      </c>
      <c r="AA23" s="10">
        <v>45.13</v>
      </c>
      <c r="AB23" s="95">
        <v>3650300</v>
      </c>
      <c r="AC23" s="10">
        <v>45.13</v>
      </c>
      <c r="AD23" s="2">
        <f t="shared" si="1"/>
        <v>0.86999999999999744</v>
      </c>
      <c r="AE23" s="138">
        <f t="shared" si="2"/>
        <v>3.1118026228049711E-3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44.46</v>
      </c>
      <c r="Y24" s="10">
        <v>45.08</v>
      </c>
      <c r="Z24" s="10">
        <v>44.39</v>
      </c>
      <c r="AA24" s="10">
        <v>44.99</v>
      </c>
      <c r="AB24" s="95">
        <v>3702000</v>
      </c>
      <c r="AC24" s="10">
        <v>44.99</v>
      </c>
      <c r="AD24" s="2">
        <f t="shared" si="1"/>
        <v>0.68999999999999773</v>
      </c>
      <c r="AE24" s="138">
        <f t="shared" si="2"/>
        <v>1.7873303167420751E-2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8" si="3">C25*(E25-D25)</f>
        <v>-10.400000000000205</v>
      </c>
      <c r="G25" s="40">
        <f t="shared" ref="G25:G38" si="4">D25*C25</f>
        <v>3960</v>
      </c>
      <c r="H25" s="243">
        <f t="shared" ref="H25:H38" si="5">(E25-D25)/D25</f>
        <v>-2.6262626262626779E-3</v>
      </c>
      <c r="I25" s="40"/>
      <c r="W25" s="133">
        <v>42513</v>
      </c>
      <c r="X25" s="10">
        <v>44.54</v>
      </c>
      <c r="Y25" s="10">
        <v>45</v>
      </c>
      <c r="Z25" s="10">
        <v>44.15</v>
      </c>
      <c r="AA25" s="10">
        <v>44.2</v>
      </c>
      <c r="AB25" s="95">
        <v>3691800</v>
      </c>
      <c r="AC25" s="10">
        <v>44.2</v>
      </c>
      <c r="AD25" s="2">
        <f t="shared" si="1"/>
        <v>0.85000000000000142</v>
      </c>
      <c r="AE25" s="138">
        <f t="shared" si="2"/>
        <v>-6.5183187233085471E-3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42510</v>
      </c>
      <c r="X26" s="10">
        <v>44.39</v>
      </c>
      <c r="Y26" s="10">
        <v>45.29</v>
      </c>
      <c r="Z26" s="10">
        <v>44.22</v>
      </c>
      <c r="AA26" s="10">
        <v>44.49</v>
      </c>
      <c r="AB26" s="95">
        <v>3281500</v>
      </c>
      <c r="AC26" s="10">
        <v>44.49</v>
      </c>
      <c r="AD26" s="2">
        <f t="shared" si="1"/>
        <v>1.0700000000000003</v>
      </c>
      <c r="AE26" s="138">
        <f t="shared" si="2"/>
        <v>1.0906612133606108E-2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42509</v>
      </c>
      <c r="X27" s="10">
        <v>44.73</v>
      </c>
      <c r="Y27" s="10">
        <v>45.29</v>
      </c>
      <c r="Z27" s="10">
        <v>43.65</v>
      </c>
      <c r="AA27" s="10">
        <v>44.01</v>
      </c>
      <c r="AB27" s="95">
        <v>5552800</v>
      </c>
      <c r="AC27" s="10">
        <v>44.01</v>
      </c>
      <c r="AD27" s="2">
        <f t="shared" si="1"/>
        <v>1.6400000000000006</v>
      </c>
      <c r="AE27" s="138">
        <f t="shared" si="2"/>
        <v>-2.7833001988071704E-2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42508</v>
      </c>
      <c r="X28" s="10">
        <v>44.91</v>
      </c>
      <c r="Y28" s="10">
        <v>46.28</v>
      </c>
      <c r="Z28" s="10">
        <v>44.83</v>
      </c>
      <c r="AA28" s="10">
        <v>45.27</v>
      </c>
      <c r="AB28" s="95">
        <v>4478100</v>
      </c>
      <c r="AC28" s="10">
        <v>45.27</v>
      </c>
      <c r="AD28" s="2">
        <f t="shared" si="1"/>
        <v>1.4500000000000028</v>
      </c>
      <c r="AE28" s="138">
        <f t="shared" si="2"/>
        <v>4.8834628190901341E-3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42507</v>
      </c>
      <c r="X29" s="10">
        <v>44.35</v>
      </c>
      <c r="Y29" s="10">
        <v>46.08</v>
      </c>
      <c r="Z29" s="10">
        <v>44.32</v>
      </c>
      <c r="AA29" s="10">
        <v>45.05</v>
      </c>
      <c r="AB29" s="95">
        <v>5915400</v>
      </c>
      <c r="AC29" s="10">
        <v>45.05</v>
      </c>
      <c r="AD29" s="2">
        <f t="shared" si="1"/>
        <v>1.759999999999998</v>
      </c>
      <c r="AE29" s="138">
        <f t="shared" si="2"/>
        <v>1.0316214397846801E-2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42506</v>
      </c>
      <c r="X30" s="10">
        <v>44.32</v>
      </c>
      <c r="Y30" s="10">
        <v>44.87</v>
      </c>
      <c r="Z30" s="10">
        <v>43.51</v>
      </c>
      <c r="AA30" s="10">
        <v>44.59</v>
      </c>
      <c r="AB30" s="95">
        <v>6075200</v>
      </c>
      <c r="AC30" s="10">
        <v>44.59</v>
      </c>
      <c r="AD30" s="2">
        <f t="shared" si="1"/>
        <v>1.3599999999999994</v>
      </c>
      <c r="AE30" s="138">
        <f t="shared" si="2"/>
        <v>1.7107664233576569E-2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42503</v>
      </c>
      <c r="X31" s="10">
        <v>43.7</v>
      </c>
      <c r="Y31" s="10">
        <v>44.94</v>
      </c>
      <c r="Z31" s="10">
        <v>43.62</v>
      </c>
      <c r="AA31" s="10">
        <v>43.84</v>
      </c>
      <c r="AB31" s="95">
        <v>5761100</v>
      </c>
      <c r="AC31" s="10">
        <v>43.84</v>
      </c>
      <c r="AD31" s="2">
        <f t="shared" si="1"/>
        <v>1.3200000000000003</v>
      </c>
      <c r="AE31" s="138">
        <f t="shared" si="2"/>
        <v>1.3704888076748745E-3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42502</v>
      </c>
      <c r="X32" s="10">
        <v>46.03</v>
      </c>
      <c r="Y32" s="10">
        <v>46.03</v>
      </c>
      <c r="Z32" s="10">
        <v>43.33</v>
      </c>
      <c r="AA32" s="10">
        <v>43.78</v>
      </c>
      <c r="AB32" s="95">
        <v>7909500</v>
      </c>
      <c r="AC32" s="10">
        <v>43.78</v>
      </c>
      <c r="AD32" s="2">
        <f t="shared" si="1"/>
        <v>2.7000000000000028</v>
      </c>
      <c r="AE32" s="138">
        <f t="shared" si="2"/>
        <v>-4.4104803493449696E-2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42501</v>
      </c>
      <c r="X33" s="10">
        <v>46.73</v>
      </c>
      <c r="Y33" s="10">
        <v>47.4</v>
      </c>
      <c r="Z33" s="10">
        <v>45.79</v>
      </c>
      <c r="AA33" s="10">
        <v>45.8</v>
      </c>
      <c r="AB33" s="95">
        <v>5050900</v>
      </c>
      <c r="AC33" s="10">
        <v>45.8</v>
      </c>
      <c r="AD33" s="2">
        <f t="shared" si="1"/>
        <v>1.6099999999999994</v>
      </c>
      <c r="AE33" s="138">
        <f t="shared" si="2"/>
        <v>-2.5531914893617058E-2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42500</v>
      </c>
      <c r="X34" s="10">
        <v>46.07</v>
      </c>
      <c r="Y34" s="10">
        <v>47.12</v>
      </c>
      <c r="Z34" s="10">
        <v>45.79</v>
      </c>
      <c r="AA34" s="10">
        <v>47</v>
      </c>
      <c r="AB34" s="95">
        <v>4796800</v>
      </c>
      <c r="AC34" s="10">
        <v>47</v>
      </c>
      <c r="AD34" s="2">
        <f t="shared" si="1"/>
        <v>1.3299999999999983</v>
      </c>
      <c r="AE34" s="138">
        <f t="shared" si="2"/>
        <v>2.8221395755852141E-2</v>
      </c>
    </row>
    <row r="35" spans="2:31" x14ac:dyDescent="0.25">
      <c r="B35" s="201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3">
        <f t="shared" si="5"/>
        <v>-6.5774632121853957E-2</v>
      </c>
      <c r="I35" s="40"/>
      <c r="W35" s="133">
        <v>42499</v>
      </c>
      <c r="X35" s="10">
        <v>45.88</v>
      </c>
      <c r="Y35" s="10">
        <v>46.81</v>
      </c>
      <c r="Z35" s="10">
        <v>45.68</v>
      </c>
      <c r="AA35" s="10">
        <v>45.71</v>
      </c>
      <c r="AB35" s="95">
        <v>4603500</v>
      </c>
      <c r="AC35" s="10">
        <v>45.71</v>
      </c>
      <c r="AD35" s="2">
        <f t="shared" si="1"/>
        <v>1.1300000000000026</v>
      </c>
      <c r="AE35" s="138">
        <f t="shared" si="2"/>
        <v>2.1881838074389037E-4</v>
      </c>
    </row>
    <row r="36" spans="2:31" x14ac:dyDescent="0.25">
      <c r="B36" s="201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3">
        <f t="shared" si="5"/>
        <v>-3.4438226431338814E-2</v>
      </c>
      <c r="I36" s="40"/>
      <c r="W36" s="133">
        <v>42496</v>
      </c>
      <c r="X36" s="10">
        <v>44.8</v>
      </c>
      <c r="Y36" s="10">
        <v>45.73</v>
      </c>
      <c r="Z36" s="10">
        <v>44.01</v>
      </c>
      <c r="AA36" s="10">
        <v>45.7</v>
      </c>
      <c r="AB36" s="95">
        <v>9245700</v>
      </c>
      <c r="AC36" s="10">
        <v>45.7</v>
      </c>
      <c r="AD36" s="2">
        <f t="shared" si="1"/>
        <v>1.7199999999999989</v>
      </c>
      <c r="AE36" s="138">
        <f t="shared" si="2"/>
        <v>1.5781284729940115E-2</v>
      </c>
    </row>
    <row r="37" spans="2:31" x14ac:dyDescent="0.25">
      <c r="B37" s="201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3">
        <f t="shared" si="5"/>
        <v>-2.948773138183378E-2</v>
      </c>
      <c r="I37" s="40"/>
      <c r="W37" s="133">
        <v>42495</v>
      </c>
      <c r="X37" s="10">
        <v>45.6</v>
      </c>
      <c r="Y37" s="10">
        <v>46.07</v>
      </c>
      <c r="Z37" s="10">
        <v>44.96</v>
      </c>
      <c r="AA37" s="10">
        <v>44.99</v>
      </c>
      <c r="AB37" s="95">
        <v>6034600</v>
      </c>
      <c r="AC37" s="10">
        <v>44.99</v>
      </c>
      <c r="AD37" s="2">
        <f t="shared" si="1"/>
        <v>1.1099999999999994</v>
      </c>
      <c r="AE37" s="138">
        <f t="shared" si="2"/>
        <v>-1.2294182217343463E-2</v>
      </c>
    </row>
    <row r="38" spans="2:31" x14ac:dyDescent="0.25">
      <c r="B38" s="201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3">
        <f t="shared" si="5"/>
        <v>-6.5170526781272414E-2</v>
      </c>
      <c r="I38" s="40"/>
      <c r="W38" s="133">
        <v>42494</v>
      </c>
      <c r="X38" s="10">
        <v>46.71</v>
      </c>
      <c r="Y38" s="10">
        <v>46.76</v>
      </c>
      <c r="Z38" s="10">
        <v>45.15</v>
      </c>
      <c r="AA38" s="10">
        <v>45.55</v>
      </c>
      <c r="AB38" s="95">
        <v>6732700</v>
      </c>
      <c r="AC38" s="10">
        <v>45.55</v>
      </c>
      <c r="AD38" s="2">
        <f t="shared" si="1"/>
        <v>1.6099999999999994</v>
      </c>
      <c r="AE38" s="138">
        <f t="shared" si="2"/>
        <v>-3.3524294504561958E-2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42493</v>
      </c>
      <c r="X39" s="10">
        <v>47</v>
      </c>
      <c r="Y39" s="10">
        <v>47.54</v>
      </c>
      <c r="Z39" s="10">
        <v>46.15</v>
      </c>
      <c r="AA39" s="10">
        <v>47.13</v>
      </c>
      <c r="AB39" s="95">
        <v>6714500</v>
      </c>
      <c r="AC39" s="10">
        <v>47.13</v>
      </c>
      <c r="AD39" s="2">
        <f t="shared" si="1"/>
        <v>1.3900000000000006</v>
      </c>
      <c r="AE39" s="138">
        <f t="shared" si="2"/>
        <v>1.0072867552507692E-2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7" t="s">
        <v>78</v>
      </c>
      <c r="P40" s="477"/>
      <c r="W40" s="133">
        <v>42492</v>
      </c>
      <c r="X40" s="10">
        <v>46.61</v>
      </c>
      <c r="Y40" s="10">
        <v>46.81</v>
      </c>
      <c r="Z40" s="10">
        <v>45.81</v>
      </c>
      <c r="AA40" s="10">
        <v>46.66</v>
      </c>
      <c r="AB40" s="95">
        <v>6624600</v>
      </c>
      <c r="AC40" s="10">
        <v>46.66</v>
      </c>
      <c r="AD40" s="2">
        <f t="shared" si="1"/>
        <v>1</v>
      </c>
      <c r="AE40" s="138">
        <f t="shared" si="2"/>
        <v>1.8554900676708064E-2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45.166000000000004</v>
      </c>
      <c r="Q41" s="2"/>
      <c r="W41" s="133">
        <v>42489</v>
      </c>
      <c r="X41" s="10">
        <v>47.89</v>
      </c>
      <c r="Y41" s="10">
        <v>47.93</v>
      </c>
      <c r="Z41" s="10">
        <v>45.58</v>
      </c>
      <c r="AA41" s="10">
        <v>45.81</v>
      </c>
      <c r="AB41" s="95">
        <v>10233200</v>
      </c>
      <c r="AC41" s="10">
        <v>45.81</v>
      </c>
      <c r="AD41" s="2">
        <f t="shared" si="1"/>
        <v>2.3500000000000014</v>
      </c>
      <c r="AE41" s="138">
        <f t="shared" si="2"/>
        <v>-4.6816479400749067E-2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6">O42*$Q$4</f>
        <v>44.755400000000009</v>
      </c>
      <c r="Q42" s="2"/>
      <c r="T42" s="91" t="s">
        <v>113</v>
      </c>
      <c r="W42" s="133">
        <v>42488</v>
      </c>
      <c r="X42" s="10">
        <v>48.84</v>
      </c>
      <c r="Y42" s="10">
        <v>49.21</v>
      </c>
      <c r="Z42" s="10">
        <v>47.9</v>
      </c>
      <c r="AA42" s="10">
        <v>48.06</v>
      </c>
      <c r="AB42" s="95">
        <v>5645200</v>
      </c>
      <c r="AC42" s="10">
        <v>48.06</v>
      </c>
      <c r="AD42" s="2">
        <f t="shared" si="1"/>
        <v>1.3100000000000023</v>
      </c>
      <c r="AE42" s="138">
        <f t="shared" si="2"/>
        <v>-1.798120147118909E-2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6"/>
        <v>44.344800000000006</v>
      </c>
      <c r="Q43" s="2"/>
      <c r="T43" s="128" t="s">
        <v>98</v>
      </c>
      <c r="U43" s="98">
        <v>45.17</v>
      </c>
      <c r="W43" s="133">
        <v>42487</v>
      </c>
      <c r="X43" s="10">
        <v>49.05</v>
      </c>
      <c r="Y43" s="10">
        <v>49.7</v>
      </c>
      <c r="Z43" s="10">
        <v>48.7</v>
      </c>
      <c r="AA43" s="10">
        <v>48.94</v>
      </c>
      <c r="AB43" s="95">
        <v>5201300</v>
      </c>
      <c r="AC43" s="10">
        <v>48.94</v>
      </c>
      <c r="AD43" s="2">
        <f t="shared" si="1"/>
        <v>1</v>
      </c>
      <c r="AE43" s="138">
        <f t="shared" si="2"/>
        <v>-4.0700040700041296E-3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6"/>
        <v>43.934200000000004</v>
      </c>
      <c r="Q44" s="2"/>
      <c r="T44" s="93" t="s">
        <v>99</v>
      </c>
      <c r="U44" s="88">
        <v>42.67</v>
      </c>
      <c r="W44" s="133">
        <v>42486</v>
      </c>
      <c r="X44" s="10">
        <v>49.75</v>
      </c>
      <c r="Y44" s="10">
        <v>50.06</v>
      </c>
      <c r="Z44" s="10">
        <v>48.05</v>
      </c>
      <c r="AA44" s="10">
        <v>49.14</v>
      </c>
      <c r="AB44" s="95">
        <v>7541500</v>
      </c>
      <c r="AC44" s="10">
        <v>49.14</v>
      </c>
      <c r="AD44" s="2">
        <f t="shared" si="1"/>
        <v>2.0100000000000051</v>
      </c>
      <c r="AE44" s="138">
        <f t="shared" si="2"/>
        <v>-4.6586996151508631E-3</v>
      </c>
    </row>
    <row r="45" spans="2:31" x14ac:dyDescent="0.25">
      <c r="O45" s="83">
        <v>1.06</v>
      </c>
      <c r="P45" s="83">
        <f t="shared" si="6"/>
        <v>43.523600000000002</v>
      </c>
      <c r="Q45" s="2"/>
      <c r="T45" s="93" t="s">
        <v>100</v>
      </c>
      <c r="U45" s="88" t="s">
        <v>499</v>
      </c>
      <c r="W45" s="133">
        <v>42485</v>
      </c>
      <c r="X45" s="10">
        <v>51.06</v>
      </c>
      <c r="Y45" s="10">
        <v>51.45</v>
      </c>
      <c r="Z45" s="10">
        <v>49.3</v>
      </c>
      <c r="AA45" s="10">
        <v>49.37</v>
      </c>
      <c r="AB45" s="95">
        <v>6859000</v>
      </c>
      <c r="AC45" s="10">
        <v>49.37</v>
      </c>
      <c r="AD45" s="2">
        <f t="shared" si="1"/>
        <v>2.1500000000000057</v>
      </c>
      <c r="AE45" s="138">
        <f t="shared" si="2"/>
        <v>-2.700039416633826E-2</v>
      </c>
    </row>
    <row r="46" spans="2:31" x14ac:dyDescent="0.25">
      <c r="O46" s="83">
        <v>1.05</v>
      </c>
      <c r="P46" s="83">
        <f t="shared" si="6"/>
        <v>43.113000000000007</v>
      </c>
      <c r="Q46" s="2"/>
      <c r="T46" s="93" t="s">
        <v>101</v>
      </c>
      <c r="U46" s="88" t="s">
        <v>500</v>
      </c>
      <c r="W46" s="133">
        <v>42482</v>
      </c>
      <c r="X46" s="10">
        <v>51.2</v>
      </c>
      <c r="Y46" s="10">
        <v>51.59</v>
      </c>
      <c r="Z46" s="10">
        <v>50.2</v>
      </c>
      <c r="AA46" s="10">
        <v>50.74</v>
      </c>
      <c r="AB46" s="95">
        <v>11340800</v>
      </c>
      <c r="AC46" s="10">
        <v>50.74</v>
      </c>
      <c r="AD46" s="2">
        <f t="shared" si="1"/>
        <v>1.3900000000000006</v>
      </c>
      <c r="AE46" s="138">
        <f t="shared" si="2"/>
        <v>-3.8286580742987075E-2</v>
      </c>
    </row>
    <row r="47" spans="2:31" x14ac:dyDescent="0.25">
      <c r="O47" s="83">
        <v>1.04</v>
      </c>
      <c r="P47" s="83">
        <f t="shared" si="6"/>
        <v>42.702400000000004</v>
      </c>
      <c r="Q47" s="2"/>
      <c r="T47" s="93" t="s">
        <v>102</v>
      </c>
      <c r="U47" s="88">
        <v>63.64</v>
      </c>
      <c r="W47" s="133">
        <v>42481</v>
      </c>
      <c r="X47" s="10">
        <v>55.32</v>
      </c>
      <c r="Y47" s="10">
        <v>56</v>
      </c>
      <c r="Z47" s="10">
        <v>51.33</v>
      </c>
      <c r="AA47" s="10">
        <v>52.76</v>
      </c>
      <c r="AB47" s="95">
        <v>25281200</v>
      </c>
      <c r="AC47" s="10">
        <v>52.76</v>
      </c>
      <c r="AD47" s="2">
        <f t="shared" si="1"/>
        <v>4.6700000000000017</v>
      </c>
      <c r="AE47" s="138">
        <f t="shared" si="2"/>
        <v>-9.9658703071672461E-2</v>
      </c>
    </row>
    <row r="48" spans="2:31" x14ac:dyDescent="0.25">
      <c r="O48" s="83">
        <v>1.03</v>
      </c>
      <c r="P48" s="83">
        <f t="shared" si="6"/>
        <v>42.291800000000002</v>
      </c>
      <c r="Q48" s="2"/>
      <c r="T48" s="93" t="s">
        <v>103</v>
      </c>
      <c r="U48" s="88">
        <v>0.86339100000000002</v>
      </c>
      <c r="W48" s="133">
        <v>42480</v>
      </c>
      <c r="X48" s="10">
        <v>57.96</v>
      </c>
      <c r="Y48" s="10">
        <v>58.9</v>
      </c>
      <c r="Z48" s="10">
        <v>57.96</v>
      </c>
      <c r="AA48" s="10">
        <v>58.6</v>
      </c>
      <c r="AB48" s="95">
        <v>4122300</v>
      </c>
      <c r="AC48" s="10">
        <v>58.6</v>
      </c>
      <c r="AD48" s="2">
        <f t="shared" si="1"/>
        <v>0.93999999999999773</v>
      </c>
      <c r="AE48" s="138">
        <f t="shared" si="2"/>
        <v>9.4745908699398473E-3</v>
      </c>
    </row>
    <row r="49" spans="15:31" x14ac:dyDescent="0.25">
      <c r="O49" s="83">
        <v>1.02</v>
      </c>
      <c r="P49" s="83">
        <f t="shared" si="6"/>
        <v>41.8812</v>
      </c>
      <c r="Q49" s="2"/>
      <c r="T49" s="93" t="s">
        <v>123</v>
      </c>
      <c r="U49" s="88" t="s">
        <v>224</v>
      </c>
      <c r="W49" s="133">
        <v>42479</v>
      </c>
      <c r="X49" s="10">
        <v>57.12</v>
      </c>
      <c r="Y49" s="10">
        <v>58.33</v>
      </c>
      <c r="Z49" s="10">
        <v>57.12</v>
      </c>
      <c r="AA49" s="10">
        <v>58.05</v>
      </c>
      <c r="AB49" s="95">
        <v>3551700</v>
      </c>
      <c r="AC49" s="10">
        <v>58.05</v>
      </c>
      <c r="AD49" s="2">
        <f t="shared" si="1"/>
        <v>1.2100000000000009</v>
      </c>
      <c r="AE49" s="138">
        <f t="shared" si="2"/>
        <v>1.8778518778518771E-2</v>
      </c>
    </row>
    <row r="50" spans="15:31" x14ac:dyDescent="0.25">
      <c r="O50" s="83">
        <v>1.01</v>
      </c>
      <c r="P50" s="83">
        <f t="shared" si="6"/>
        <v>41.470600000000005</v>
      </c>
      <c r="Q50" s="2"/>
      <c r="T50" s="93"/>
      <c r="U50" s="88"/>
      <c r="W50" s="133">
        <v>42478</v>
      </c>
      <c r="X50" s="10">
        <v>57.78</v>
      </c>
      <c r="Y50" s="10">
        <v>57.78</v>
      </c>
      <c r="Z50" s="10">
        <v>56.35</v>
      </c>
      <c r="AA50" s="10">
        <v>56.98</v>
      </c>
      <c r="AB50" s="95">
        <v>2406900</v>
      </c>
      <c r="AC50" s="10">
        <v>56.98</v>
      </c>
      <c r="AD50" s="2">
        <f t="shared" si="1"/>
        <v>1.4299999999999997</v>
      </c>
      <c r="AE50" s="138">
        <f t="shared" si="2"/>
        <v>1.4059753954305254E-3</v>
      </c>
    </row>
    <row r="51" spans="15:31" x14ac:dyDescent="0.25">
      <c r="O51" s="83">
        <v>1</v>
      </c>
      <c r="P51" s="83">
        <f t="shared" si="6"/>
        <v>41.06</v>
      </c>
      <c r="Q51" s="2"/>
      <c r="T51" s="93" t="s">
        <v>105</v>
      </c>
      <c r="U51" s="88" t="s">
        <v>501</v>
      </c>
      <c r="W51" s="133">
        <v>42475</v>
      </c>
      <c r="X51" s="10">
        <v>56.97</v>
      </c>
      <c r="Y51" s="10">
        <v>57.11</v>
      </c>
      <c r="Z51" s="10">
        <v>56.08</v>
      </c>
      <c r="AA51" s="10">
        <v>56.9</v>
      </c>
      <c r="AB51" s="95">
        <v>2847900</v>
      </c>
      <c r="AC51" s="10">
        <v>56.9</v>
      </c>
      <c r="AD51" s="2">
        <f t="shared" si="1"/>
        <v>1.0300000000000011</v>
      </c>
      <c r="AE51" s="138">
        <f t="shared" si="2"/>
        <v>2.996650802044698E-3</v>
      </c>
    </row>
    <row r="52" spans="15:31" x14ac:dyDescent="0.25">
      <c r="O52" s="83">
        <v>0.99</v>
      </c>
      <c r="P52" s="83">
        <f t="shared" si="6"/>
        <v>40.6494</v>
      </c>
      <c r="Q52" s="2"/>
      <c r="T52" s="93" t="s">
        <v>106</v>
      </c>
      <c r="U52" s="88" t="s">
        <v>502</v>
      </c>
      <c r="W52" s="133">
        <v>42474</v>
      </c>
      <c r="X52" s="10">
        <v>55.86</v>
      </c>
      <c r="Y52" s="10">
        <v>57.84</v>
      </c>
      <c r="Z52" s="10">
        <v>55.8</v>
      </c>
      <c r="AA52" s="10">
        <v>56.73</v>
      </c>
      <c r="AB52" s="95">
        <v>3795100</v>
      </c>
      <c r="AC52" s="10">
        <v>56.73</v>
      </c>
      <c r="AD52" s="2">
        <f t="shared" si="1"/>
        <v>2.0400000000000063</v>
      </c>
      <c r="AE52" s="138">
        <f t="shared" si="2"/>
        <v>2.0690896005757464E-2</v>
      </c>
    </row>
    <row r="53" spans="15:31" x14ac:dyDescent="0.25">
      <c r="O53" s="83">
        <v>0.98</v>
      </c>
      <c r="P53" s="83">
        <f t="shared" si="6"/>
        <v>40.238800000000005</v>
      </c>
      <c r="Q53" s="2"/>
      <c r="T53" s="93" t="s">
        <v>107</v>
      </c>
      <c r="U53" s="90">
        <v>12313823</v>
      </c>
      <c r="W53" s="133">
        <v>42473</v>
      </c>
      <c r="X53" s="10">
        <v>54.48</v>
      </c>
      <c r="Y53" s="10">
        <v>55.68</v>
      </c>
      <c r="Z53" s="10">
        <v>54.34</v>
      </c>
      <c r="AA53" s="10">
        <v>55.58</v>
      </c>
      <c r="AB53" s="95">
        <v>3789200</v>
      </c>
      <c r="AC53" s="10">
        <v>55.58</v>
      </c>
      <c r="AD53" s="2">
        <f t="shared" si="1"/>
        <v>1.3399999999999963</v>
      </c>
      <c r="AE53" s="138">
        <f t="shared" si="2"/>
        <v>2.7926761605326478E-2</v>
      </c>
    </row>
    <row r="54" spans="15:31" x14ac:dyDescent="0.25">
      <c r="O54" s="83">
        <v>0.97</v>
      </c>
      <c r="P54" s="83">
        <f t="shared" si="6"/>
        <v>39.828200000000002</v>
      </c>
      <c r="T54" s="93" t="s">
        <v>110</v>
      </c>
      <c r="U54" s="90">
        <v>5768140</v>
      </c>
      <c r="W54" s="133">
        <v>42472</v>
      </c>
      <c r="X54" s="10">
        <v>53.89</v>
      </c>
      <c r="Y54" s="10">
        <v>54.78</v>
      </c>
      <c r="Z54" s="10">
        <v>53.83</v>
      </c>
      <c r="AA54" s="10">
        <v>54.07</v>
      </c>
      <c r="AB54" s="95">
        <v>3392700</v>
      </c>
      <c r="AC54" s="10">
        <v>54.07</v>
      </c>
      <c r="AD54" s="2">
        <f t="shared" si="1"/>
        <v>0.95000000000000284</v>
      </c>
      <c r="AE54" s="138">
        <f t="shared" si="2"/>
        <v>6.7026624464718854E-3</v>
      </c>
    </row>
    <row r="55" spans="15:31" x14ac:dyDescent="0.25">
      <c r="O55" s="83">
        <v>0.96</v>
      </c>
      <c r="P55" s="83">
        <f t="shared" si="6"/>
        <v>39.4176</v>
      </c>
      <c r="T55" s="93" t="s">
        <v>108</v>
      </c>
      <c r="U55" s="88" t="s">
        <v>503</v>
      </c>
      <c r="W55" s="133">
        <v>42471</v>
      </c>
      <c r="X55" s="10">
        <v>53.38</v>
      </c>
      <c r="Y55" s="10">
        <v>55.2</v>
      </c>
      <c r="Z55" s="10">
        <v>53.28</v>
      </c>
      <c r="AA55" s="10">
        <v>53.71</v>
      </c>
      <c r="AB55" s="95">
        <v>4584900</v>
      </c>
      <c r="AC55" s="10">
        <v>53.71</v>
      </c>
      <c r="AD55" s="2">
        <f t="shared" si="1"/>
        <v>1.9200000000000017</v>
      </c>
      <c r="AE55" s="138">
        <f t="shared" si="2"/>
        <v>1.186887716654117E-2</v>
      </c>
    </row>
    <row r="56" spans="15:31" x14ac:dyDescent="0.25">
      <c r="O56" s="83">
        <v>0.95</v>
      </c>
      <c r="P56" s="83">
        <f t="shared" si="6"/>
        <v>39.006999999999998</v>
      </c>
      <c r="T56" s="93" t="s">
        <v>111</v>
      </c>
      <c r="U56" s="88">
        <v>2.12</v>
      </c>
      <c r="W56" s="133">
        <v>42468</v>
      </c>
      <c r="X56" s="10">
        <v>53.65</v>
      </c>
      <c r="Y56" s="10">
        <v>53.81</v>
      </c>
      <c r="Z56" s="10">
        <v>52.95</v>
      </c>
      <c r="AA56" s="10">
        <v>53.08</v>
      </c>
      <c r="AB56" s="95">
        <v>3548400</v>
      </c>
      <c r="AC56" s="10">
        <v>53.08</v>
      </c>
      <c r="AD56" s="2">
        <f t="shared" si="1"/>
        <v>0.85999999999999943</v>
      </c>
      <c r="AE56" s="138">
        <f t="shared" si="2"/>
        <v>-1.5048908954100604E-3</v>
      </c>
    </row>
    <row r="57" spans="15:31" x14ac:dyDescent="0.25">
      <c r="O57" s="83">
        <v>0.94</v>
      </c>
      <c r="P57" s="83">
        <f t="shared" si="6"/>
        <v>38.596400000000003</v>
      </c>
      <c r="T57" s="93" t="s">
        <v>112</v>
      </c>
      <c r="U57" s="88">
        <v>19.329999999999998</v>
      </c>
      <c r="W57" s="133">
        <v>42467</v>
      </c>
      <c r="X57" s="10">
        <v>54.55</v>
      </c>
      <c r="Y57" s="10">
        <v>54.66</v>
      </c>
      <c r="Z57" s="10">
        <v>52.93</v>
      </c>
      <c r="AA57" s="10">
        <v>53.16</v>
      </c>
      <c r="AB57" s="95">
        <v>6755000</v>
      </c>
      <c r="AC57" s="10">
        <v>53.16</v>
      </c>
      <c r="AD57" s="2">
        <f t="shared" si="1"/>
        <v>1.7299999999999969</v>
      </c>
      <c r="AE57" s="138">
        <f t="shared" si="2"/>
        <v>-3.5908596300326501E-2</v>
      </c>
    </row>
    <row r="58" spans="15:31" x14ac:dyDescent="0.25">
      <c r="O58" s="83">
        <v>0.93</v>
      </c>
      <c r="P58" s="83">
        <f t="shared" si="6"/>
        <v>38.185800000000008</v>
      </c>
      <c r="T58" s="93" t="s">
        <v>109</v>
      </c>
      <c r="U58" s="88" t="s">
        <v>124</v>
      </c>
      <c r="W58" s="133">
        <v>42466</v>
      </c>
      <c r="X58" s="10">
        <v>55.6</v>
      </c>
      <c r="Y58" s="10">
        <v>55.65</v>
      </c>
      <c r="Z58" s="10">
        <v>54.59</v>
      </c>
      <c r="AA58" s="10">
        <v>55.14</v>
      </c>
      <c r="AB58" s="95">
        <v>3224200</v>
      </c>
      <c r="AC58" s="10">
        <v>55.14</v>
      </c>
      <c r="AD58" s="2">
        <f t="shared" si="1"/>
        <v>1.0599999999999952</v>
      </c>
      <c r="AE58" s="138">
        <f t="shared" si="2"/>
        <v>-7.9165167326376018E-3</v>
      </c>
    </row>
    <row r="59" spans="15:31" x14ac:dyDescent="0.25">
      <c r="O59" s="83">
        <v>0.92</v>
      </c>
      <c r="P59" s="83">
        <f t="shared" si="6"/>
        <v>37.775200000000005</v>
      </c>
      <c r="W59" s="133">
        <v>42465</v>
      </c>
      <c r="X59" s="10">
        <v>55.49</v>
      </c>
      <c r="Y59" s="10">
        <v>55.85</v>
      </c>
      <c r="Z59" s="10">
        <v>55.1</v>
      </c>
      <c r="AA59" s="10">
        <v>55.58</v>
      </c>
      <c r="AB59" s="95">
        <v>2727400</v>
      </c>
      <c r="AC59" s="10">
        <v>55.58</v>
      </c>
      <c r="AD59" s="2">
        <f t="shared" si="1"/>
        <v>0.75</v>
      </c>
      <c r="AE59" s="138">
        <f t="shared" si="2"/>
        <v>-4.8343777976723734E-3</v>
      </c>
    </row>
    <row r="60" spans="15:31" x14ac:dyDescent="0.25">
      <c r="O60" s="83">
        <v>0.91</v>
      </c>
      <c r="P60" s="83">
        <f t="shared" si="6"/>
        <v>37.364600000000003</v>
      </c>
      <c r="W60" s="133">
        <v>42464</v>
      </c>
      <c r="X60" s="10">
        <v>56.59</v>
      </c>
      <c r="Y60" s="10">
        <v>57.6</v>
      </c>
      <c r="Z60" s="10">
        <v>55.7</v>
      </c>
      <c r="AA60" s="10">
        <v>55.85</v>
      </c>
      <c r="AB60" s="95">
        <v>4622100</v>
      </c>
      <c r="AC60" s="10">
        <v>55.85</v>
      </c>
      <c r="AD60" s="2">
        <f t="shared" si="1"/>
        <v>1.8999999999999986</v>
      </c>
      <c r="AE60" s="138">
        <f t="shared" si="2"/>
        <v>-1.5338504936530328E-2</v>
      </c>
    </row>
    <row r="61" spans="15:31" x14ac:dyDescent="0.25">
      <c r="O61" s="83">
        <v>0.9</v>
      </c>
      <c r="P61" s="83">
        <f t="shared" si="6"/>
        <v>36.954000000000001</v>
      </c>
      <c r="W61" s="133">
        <v>42461</v>
      </c>
      <c r="X61" s="10">
        <v>57.43</v>
      </c>
      <c r="Y61" s="10">
        <v>57.67</v>
      </c>
      <c r="Z61" s="10">
        <v>56.19</v>
      </c>
      <c r="AA61" s="10">
        <v>56.72</v>
      </c>
      <c r="AB61" s="95">
        <v>7407200</v>
      </c>
      <c r="AC61" s="10">
        <v>56.72</v>
      </c>
      <c r="AD61" s="2">
        <f t="shared" si="1"/>
        <v>1.480000000000004</v>
      </c>
      <c r="AE61" s="138">
        <f t="shared" si="2"/>
        <v>-5.2455730036752413E-2</v>
      </c>
    </row>
    <row r="62" spans="15:31" x14ac:dyDescent="0.25">
      <c r="W62" s="133">
        <v>42460</v>
      </c>
      <c r="X62" s="10">
        <v>59.92</v>
      </c>
      <c r="Y62" s="10">
        <v>61.39</v>
      </c>
      <c r="Z62" s="10">
        <v>59.82</v>
      </c>
      <c r="AA62" s="10">
        <v>59.86</v>
      </c>
      <c r="AB62" s="95">
        <v>5745000</v>
      </c>
      <c r="AC62" s="10">
        <v>59.86</v>
      </c>
      <c r="AD62" s="2">
        <f t="shared" si="1"/>
        <v>1.5700000000000003</v>
      </c>
      <c r="AE62" s="138">
        <f t="shared" si="2"/>
        <v>6.6867268472070585E-4</v>
      </c>
    </row>
    <row r="63" spans="15:31" x14ac:dyDescent="0.25">
      <c r="W63" s="133">
        <v>42459</v>
      </c>
      <c r="X63" s="10">
        <v>58.99</v>
      </c>
      <c r="Y63" s="10">
        <v>60.39</v>
      </c>
      <c r="Z63" s="10">
        <v>58.89</v>
      </c>
      <c r="AA63" s="10">
        <v>59.82</v>
      </c>
      <c r="AB63" s="95">
        <v>3402800</v>
      </c>
      <c r="AC63" s="10">
        <v>59.82</v>
      </c>
      <c r="AD63" s="2">
        <f t="shared" si="1"/>
        <v>1.5</v>
      </c>
      <c r="AE63" s="138">
        <f t="shared" si="2"/>
        <v>1.9774974428912406E-2</v>
      </c>
    </row>
    <row r="64" spans="15:31" x14ac:dyDescent="0.25">
      <c r="W64" s="133">
        <v>42458</v>
      </c>
      <c r="X64" s="10">
        <v>57.78</v>
      </c>
      <c r="Y64" s="10">
        <v>58.75</v>
      </c>
      <c r="Z64" s="10">
        <v>57.59</v>
      </c>
      <c r="AA64" s="10">
        <v>58.66</v>
      </c>
      <c r="AB64" s="95">
        <v>4041000</v>
      </c>
      <c r="AC64" s="10">
        <v>58.66</v>
      </c>
      <c r="AD64" s="2">
        <f t="shared" si="1"/>
        <v>1.1599999999999966</v>
      </c>
      <c r="AE64" s="138">
        <f t="shared" si="2"/>
        <v>1.2951131065446431E-2</v>
      </c>
    </row>
    <row r="65" spans="23:31" x14ac:dyDescent="0.25">
      <c r="W65" s="133">
        <v>42457</v>
      </c>
      <c r="X65" s="10">
        <v>57.95</v>
      </c>
      <c r="Y65" s="10">
        <v>58.18</v>
      </c>
      <c r="Z65" s="10">
        <v>57.41</v>
      </c>
      <c r="AA65" s="10">
        <v>57.91</v>
      </c>
      <c r="AB65" s="95">
        <v>3395100</v>
      </c>
      <c r="AC65" s="10">
        <v>57.91</v>
      </c>
      <c r="AD65" s="2">
        <f t="shared" si="1"/>
        <v>0.77000000000000313</v>
      </c>
      <c r="AE65" s="138">
        <f t="shared" si="2"/>
        <v>1.2102351313967308E-3</v>
      </c>
    </row>
    <row r="66" spans="23:31" x14ac:dyDescent="0.25">
      <c r="W66" s="133">
        <v>42453</v>
      </c>
      <c r="X66" s="10">
        <v>58.76</v>
      </c>
      <c r="Y66" s="10">
        <v>58.96</v>
      </c>
      <c r="Z66" s="10">
        <v>57.2</v>
      </c>
      <c r="AA66" s="10">
        <v>57.84</v>
      </c>
      <c r="AB66" s="95">
        <v>6622400</v>
      </c>
      <c r="AC66" s="10">
        <v>57.84</v>
      </c>
      <c r="AD66" s="2">
        <f t="shared" si="1"/>
        <v>1.759999999999998</v>
      </c>
      <c r="AE66" s="138">
        <f t="shared" si="2"/>
        <v>-3.180448610646136E-2</v>
      </c>
    </row>
    <row r="67" spans="23:31" x14ac:dyDescent="0.25">
      <c r="W67" s="133">
        <v>42452</v>
      </c>
      <c r="X67" s="10">
        <v>60.43</v>
      </c>
      <c r="Y67" s="10">
        <v>60.61</v>
      </c>
      <c r="Z67" s="10">
        <v>59.29</v>
      </c>
      <c r="AA67" s="10">
        <v>59.74</v>
      </c>
      <c r="AB67" s="95">
        <v>4020400</v>
      </c>
      <c r="AC67" s="10">
        <v>59.74</v>
      </c>
      <c r="AD67" s="2">
        <f>Y67-Z67</f>
        <v>1.3200000000000003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240</v>
      </c>
      <c r="W2" s="133">
        <v>42545</v>
      </c>
      <c r="X2" s="10">
        <v>75.64</v>
      </c>
      <c r="Y2" s="10">
        <v>76.25</v>
      </c>
      <c r="Z2" s="10">
        <v>75.040000000000006</v>
      </c>
      <c r="AA2" s="10">
        <v>75.23</v>
      </c>
      <c r="AB2" s="95">
        <v>3263600</v>
      </c>
      <c r="AC2" s="10">
        <v>75.23</v>
      </c>
      <c r="AD2" s="2">
        <f>Y2-Z2</f>
        <v>1.2099999999999937</v>
      </c>
      <c r="AE2" s="138">
        <f>AC2/AC3-1</f>
        <v>-3.6994367639528902E-2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242</v>
      </c>
      <c r="W3" s="133">
        <v>42544</v>
      </c>
      <c r="X3" s="10">
        <v>77.98</v>
      </c>
      <c r="Y3" s="10">
        <v>78.14</v>
      </c>
      <c r="Z3" s="10">
        <v>77.44</v>
      </c>
      <c r="AA3" s="10">
        <v>78.12</v>
      </c>
      <c r="AB3" s="95">
        <v>1279300</v>
      </c>
      <c r="AC3" s="10">
        <v>78.12</v>
      </c>
      <c r="AD3" s="2">
        <f t="shared" ref="AD3:AD66" si="0">Y3-Z3</f>
        <v>0.70000000000000284</v>
      </c>
      <c r="AE3" s="138">
        <f t="shared" ref="AE3:AE66" si="1">AC3/AC4-1</f>
        <v>1.4018691588784993E-2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75.23</v>
      </c>
      <c r="T4" s="163" t="s">
        <v>263</v>
      </c>
      <c r="U4" s="1">
        <v>42550</v>
      </c>
      <c r="W4" s="133">
        <v>42543</v>
      </c>
      <c r="X4" s="10">
        <v>76.900000000000006</v>
      </c>
      <c r="Y4" s="10">
        <v>77.69</v>
      </c>
      <c r="Z4" s="10">
        <v>76.8</v>
      </c>
      <c r="AA4" s="10">
        <v>77.040000000000006</v>
      </c>
      <c r="AB4" s="95">
        <v>2148500</v>
      </c>
      <c r="AC4" s="10">
        <v>77.040000000000006</v>
      </c>
      <c r="AD4" s="2">
        <f t="shared" si="0"/>
        <v>0.89000000000000057</v>
      </c>
      <c r="AE4" s="138">
        <f t="shared" si="1"/>
        <v>1.9508388607101246E-3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3761.5</v>
      </c>
      <c r="W5" s="133">
        <v>42542</v>
      </c>
      <c r="X5" s="10">
        <v>76.819999999999993</v>
      </c>
      <c r="Y5" s="10">
        <v>77.06</v>
      </c>
      <c r="Z5" s="10">
        <v>76.31</v>
      </c>
      <c r="AA5" s="10">
        <v>76.89</v>
      </c>
      <c r="AB5" s="95">
        <v>1855000</v>
      </c>
      <c r="AC5" s="10">
        <v>76.89</v>
      </c>
      <c r="AD5" s="2">
        <f t="shared" si="0"/>
        <v>0.75</v>
      </c>
      <c r="AE5" s="138">
        <f t="shared" si="1"/>
        <v>5.36087866108792E-3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42541</v>
      </c>
      <c r="X6" s="10">
        <v>76.400000000000006</v>
      </c>
      <c r="Y6" s="10">
        <v>77.06</v>
      </c>
      <c r="Z6" s="10">
        <v>76.23</v>
      </c>
      <c r="AA6" s="10">
        <v>76.48</v>
      </c>
      <c r="AB6" s="95">
        <v>2193800</v>
      </c>
      <c r="AC6" s="10">
        <v>76.48</v>
      </c>
      <c r="AD6" s="2">
        <f t="shared" si="0"/>
        <v>0.82999999999999829</v>
      </c>
      <c r="AE6" s="138">
        <f t="shared" si="1"/>
        <v>1.2845980664812684E-2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-64.789999999999964</v>
      </c>
      <c r="R7" s="450"/>
      <c r="W7" s="133">
        <v>42538</v>
      </c>
      <c r="X7" s="10">
        <v>76.56</v>
      </c>
      <c r="Y7" s="10">
        <v>76.569999999999993</v>
      </c>
      <c r="Z7" s="10">
        <v>75.37</v>
      </c>
      <c r="AA7" s="10">
        <v>75.510000000000005</v>
      </c>
      <c r="AB7" s="95">
        <v>2897500</v>
      </c>
      <c r="AC7" s="10">
        <v>75.510000000000005</v>
      </c>
      <c r="AD7" s="2">
        <f t="shared" si="0"/>
        <v>1.1999999999999886</v>
      </c>
      <c r="AE7" s="138">
        <f t="shared" si="1"/>
        <v>-1.3457015939378092E-2</v>
      </c>
    </row>
    <row r="8" spans="1:31" x14ac:dyDescent="0.25">
      <c r="H8" s="72"/>
      <c r="O8" s="11" t="s">
        <v>198</v>
      </c>
      <c r="P8" s="34"/>
      <c r="Q8" s="2">
        <f>K18+M18-F18+Q2*Q4</f>
        <v>-64.789999999999964</v>
      </c>
      <c r="W8" s="133">
        <v>42537</v>
      </c>
      <c r="X8" s="10">
        <v>76.400000000000006</v>
      </c>
      <c r="Y8" s="10">
        <v>76.599999999999994</v>
      </c>
      <c r="Z8" s="10">
        <v>75.430000000000007</v>
      </c>
      <c r="AA8" s="10">
        <v>76.540000000000006</v>
      </c>
      <c r="AB8" s="95">
        <v>3228300</v>
      </c>
      <c r="AC8" s="10">
        <v>76.540000000000006</v>
      </c>
      <c r="AD8" s="2">
        <f t="shared" si="0"/>
        <v>1.1699999999999875</v>
      </c>
      <c r="AE8" s="138">
        <f t="shared" si="1"/>
        <v>-1.8257694314032236E-3</v>
      </c>
    </row>
    <row r="9" spans="1:31" x14ac:dyDescent="0.25">
      <c r="H9" s="72"/>
      <c r="O9" s="11" t="s">
        <v>262</v>
      </c>
      <c r="Q9" s="138">
        <f>IF(Q2=0, 0, Q8/Q6)</f>
        <v>-1.6932851404362962E-2</v>
      </c>
      <c r="W9" s="133">
        <v>42536</v>
      </c>
      <c r="X9" s="10">
        <v>78.02</v>
      </c>
      <c r="Y9" s="10">
        <v>78.08</v>
      </c>
      <c r="Z9" s="10">
        <v>76.61</v>
      </c>
      <c r="AA9" s="10">
        <v>76.680000000000007</v>
      </c>
      <c r="AB9" s="95">
        <v>3548700</v>
      </c>
      <c r="AC9" s="10">
        <v>76.680000000000007</v>
      </c>
      <c r="AD9" s="2">
        <f t="shared" si="0"/>
        <v>1.4699999999999989</v>
      </c>
      <c r="AE9" s="138">
        <f t="shared" si="1"/>
        <v>-1.6040035929680507E-2</v>
      </c>
    </row>
    <row r="10" spans="1:31" x14ac:dyDescent="0.25">
      <c r="H10" s="72"/>
      <c r="O10" s="11" t="s">
        <v>261</v>
      </c>
      <c r="P10" s="34"/>
      <c r="Q10" s="2">
        <v>0</v>
      </c>
      <c r="W10" s="133">
        <v>42535</v>
      </c>
      <c r="X10" s="10">
        <v>78.010000000000005</v>
      </c>
      <c r="Y10" s="10">
        <v>78.319999999999993</v>
      </c>
      <c r="Z10" s="10">
        <v>77.569999999999993</v>
      </c>
      <c r="AA10" s="10">
        <v>77.930000000000007</v>
      </c>
      <c r="AB10" s="95">
        <v>1707400</v>
      </c>
      <c r="AC10" s="10">
        <v>77.930000000000007</v>
      </c>
      <c r="AD10" s="2">
        <f t="shared" si="0"/>
        <v>0.75</v>
      </c>
      <c r="AE10" s="138">
        <f t="shared" si="1"/>
        <v>-3.4526854219948389E-3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2.3400000000000001E-2</v>
      </c>
      <c r="W11" s="133">
        <v>42534</v>
      </c>
      <c r="X11" s="10">
        <v>78.53</v>
      </c>
      <c r="Y11" s="10">
        <v>78.790000000000006</v>
      </c>
      <c r="Z11" s="10">
        <v>78.150000000000006</v>
      </c>
      <c r="AA11" s="10">
        <v>78.2</v>
      </c>
      <c r="AB11" s="95">
        <v>2042100</v>
      </c>
      <c r="AC11" s="10">
        <v>78.2</v>
      </c>
      <c r="AD11" s="2">
        <f t="shared" si="0"/>
        <v>0.64000000000000057</v>
      </c>
      <c r="AE11" s="138">
        <f t="shared" si="1"/>
        <v>-4.2022157137399097E-3</v>
      </c>
    </row>
    <row r="12" spans="1:31" x14ac:dyDescent="0.25">
      <c r="H12" s="72"/>
      <c r="W12" s="133">
        <v>42531</v>
      </c>
      <c r="X12" s="10">
        <v>79</v>
      </c>
      <c r="Y12" s="10">
        <v>79.06</v>
      </c>
      <c r="Z12" s="10">
        <v>78.05</v>
      </c>
      <c r="AA12" s="10">
        <v>78.53</v>
      </c>
      <c r="AB12" s="95">
        <v>2714500</v>
      </c>
      <c r="AC12" s="10">
        <v>78.53</v>
      </c>
      <c r="AD12" s="2">
        <f t="shared" si="0"/>
        <v>1.0100000000000051</v>
      </c>
      <c r="AE12" s="138">
        <f t="shared" si="1"/>
        <v>-9.5850674738302555E-3</v>
      </c>
    </row>
    <row r="13" spans="1:31" x14ac:dyDescent="0.25">
      <c r="H13" s="72"/>
      <c r="W13" s="133">
        <v>42530</v>
      </c>
      <c r="X13" s="10">
        <v>79.56</v>
      </c>
      <c r="Y13" s="10">
        <v>79.959999999999994</v>
      </c>
      <c r="Z13" s="10">
        <v>79.11</v>
      </c>
      <c r="AA13" s="10">
        <v>79.290000000000006</v>
      </c>
      <c r="AB13" s="95">
        <v>3082300</v>
      </c>
      <c r="AC13" s="10">
        <v>79.290000000000006</v>
      </c>
      <c r="AD13" s="2">
        <f t="shared" si="0"/>
        <v>0.84999999999999432</v>
      </c>
      <c r="AE13" s="138">
        <f t="shared" si="1"/>
        <v>-4.6447401456187754E-3</v>
      </c>
    </row>
    <row r="14" spans="1:31" x14ac:dyDescent="0.25">
      <c r="H14" s="72"/>
      <c r="W14" s="133">
        <v>42529</v>
      </c>
      <c r="X14" s="10">
        <v>79.849999999999994</v>
      </c>
      <c r="Y14" s="10">
        <v>80.13</v>
      </c>
      <c r="Z14" s="10">
        <v>79.5</v>
      </c>
      <c r="AA14" s="10">
        <v>79.66</v>
      </c>
      <c r="AB14" s="95">
        <v>3437900</v>
      </c>
      <c r="AC14" s="10">
        <v>79.66</v>
      </c>
      <c r="AD14" s="2">
        <f t="shared" si="0"/>
        <v>0.62999999999999545</v>
      </c>
      <c r="AE14" s="138">
        <f t="shared" si="1"/>
        <v>-4.250000000000087E-3</v>
      </c>
    </row>
    <row r="15" spans="1:31" x14ac:dyDescent="0.25">
      <c r="H15" s="72"/>
      <c r="W15" s="133">
        <v>42528</v>
      </c>
      <c r="X15" s="10">
        <v>80.099999999999994</v>
      </c>
      <c r="Y15" s="10">
        <v>80.41</v>
      </c>
      <c r="Z15" s="10">
        <v>79.72</v>
      </c>
      <c r="AA15" s="10">
        <v>80</v>
      </c>
      <c r="AB15" s="95">
        <v>2142200</v>
      </c>
      <c r="AC15" s="10">
        <v>80</v>
      </c>
      <c r="AD15" s="2">
        <f t="shared" si="0"/>
        <v>0.68999999999999773</v>
      </c>
      <c r="AE15" s="138">
        <f t="shared" si="1"/>
        <v>-5.2225814474011756E-3</v>
      </c>
    </row>
    <row r="16" spans="1:31" x14ac:dyDescent="0.25">
      <c r="H16" s="72"/>
      <c r="W16" s="133">
        <v>42527</v>
      </c>
      <c r="X16" s="10">
        <v>79.72</v>
      </c>
      <c r="Y16" s="10">
        <v>80.52</v>
      </c>
      <c r="Z16" s="10">
        <v>79.37</v>
      </c>
      <c r="AA16" s="10">
        <v>80.42</v>
      </c>
      <c r="AB16" s="95">
        <v>2021800</v>
      </c>
      <c r="AC16" s="10">
        <v>80.42</v>
      </c>
      <c r="AD16" s="2">
        <f t="shared" si="0"/>
        <v>1.1499999999999915</v>
      </c>
      <c r="AE16" s="138">
        <f t="shared" si="1"/>
        <v>7.8957262814889351E-3</v>
      </c>
    </row>
    <row r="17" spans="1:31" x14ac:dyDescent="0.25">
      <c r="W17" s="133">
        <v>42524</v>
      </c>
      <c r="X17" s="10">
        <v>79.72</v>
      </c>
      <c r="Y17" s="10">
        <v>79.989999999999995</v>
      </c>
      <c r="Z17" s="10">
        <v>79.209999999999994</v>
      </c>
      <c r="AA17" s="10">
        <v>79.790000000000006</v>
      </c>
      <c r="AB17" s="95">
        <v>1988000</v>
      </c>
      <c r="AC17" s="10">
        <v>79.790000000000006</v>
      </c>
      <c r="AD17" s="2">
        <f t="shared" si="0"/>
        <v>0.78000000000000114</v>
      </c>
      <c r="AE17" s="138">
        <f t="shared" si="1"/>
        <v>-1.2517211165351538E-3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42523</v>
      </c>
      <c r="X18" s="10">
        <v>78.7</v>
      </c>
      <c r="Y18" s="10">
        <v>79.89</v>
      </c>
      <c r="Z18" s="10">
        <v>78.61</v>
      </c>
      <c r="AA18" s="10">
        <v>79.89</v>
      </c>
      <c r="AB18" s="95">
        <v>2361100</v>
      </c>
      <c r="AC18" s="10">
        <v>79.89</v>
      </c>
      <c r="AD18" s="2">
        <f t="shared" si="0"/>
        <v>1.2800000000000011</v>
      </c>
      <c r="AE18" s="138">
        <f t="shared" si="1"/>
        <v>1.4862804878048808E-2</v>
      </c>
    </row>
    <row r="19" spans="1:31" x14ac:dyDescent="0.25">
      <c r="W19" s="133">
        <v>42522</v>
      </c>
      <c r="X19" s="10">
        <v>78.58</v>
      </c>
      <c r="Y19" s="10">
        <v>79.05</v>
      </c>
      <c r="Z19" s="10">
        <v>78.44</v>
      </c>
      <c r="AA19" s="10">
        <v>78.72</v>
      </c>
      <c r="AB19" s="95">
        <v>2595700</v>
      </c>
      <c r="AC19" s="10">
        <v>78.72</v>
      </c>
      <c r="AD19" s="2">
        <f t="shared" si="0"/>
        <v>0.60999999999999943</v>
      </c>
      <c r="AE19" s="138">
        <f t="shared" si="1"/>
        <v>-2.9132362254592481E-3</v>
      </c>
    </row>
    <row r="20" spans="1:31" x14ac:dyDescent="0.25">
      <c r="W20" s="133">
        <v>42521</v>
      </c>
      <c r="X20" s="10">
        <v>78.16</v>
      </c>
      <c r="Y20" s="10">
        <v>79.17</v>
      </c>
      <c r="Z20" s="10">
        <v>78.150000000000006</v>
      </c>
      <c r="AA20" s="10">
        <v>78.95</v>
      </c>
      <c r="AB20" s="95">
        <v>3613000</v>
      </c>
      <c r="AC20" s="10">
        <v>78.95</v>
      </c>
      <c r="AD20" s="2">
        <f t="shared" si="0"/>
        <v>1.019999999999996</v>
      </c>
      <c r="AE20" s="138">
        <f t="shared" si="1"/>
        <v>1.0236724248240625E-2</v>
      </c>
    </row>
    <row r="21" spans="1:31" x14ac:dyDescent="0.25">
      <c r="W21" s="133">
        <v>42517</v>
      </c>
      <c r="X21" s="10">
        <v>77.55</v>
      </c>
      <c r="Y21" s="10">
        <v>78.36</v>
      </c>
      <c r="Z21" s="10">
        <v>77.45</v>
      </c>
      <c r="AA21" s="10">
        <v>78.150000000000006</v>
      </c>
      <c r="AB21" s="95">
        <v>1857200</v>
      </c>
      <c r="AC21" s="10">
        <v>78.150000000000006</v>
      </c>
      <c r="AD21" s="2">
        <f t="shared" si="0"/>
        <v>0.90999999999999659</v>
      </c>
      <c r="AE21" s="138">
        <f t="shared" si="1"/>
        <v>1.1126924569802021E-2</v>
      </c>
    </row>
    <row r="22" spans="1:31" x14ac:dyDescent="0.25">
      <c r="W22" s="133">
        <v>42516</v>
      </c>
      <c r="X22" s="10">
        <v>76.650000000000006</v>
      </c>
      <c r="Y22" s="10">
        <v>77.459999999999994</v>
      </c>
      <c r="Z22" s="10">
        <v>76.400000000000006</v>
      </c>
      <c r="AA22" s="10">
        <v>77.290000000000006</v>
      </c>
      <c r="AB22" s="95">
        <v>2036500</v>
      </c>
      <c r="AC22" s="10">
        <v>77.290000000000006</v>
      </c>
      <c r="AD22" s="2">
        <f t="shared" si="0"/>
        <v>1.0599999999999881</v>
      </c>
      <c r="AE22" s="138">
        <f t="shared" si="1"/>
        <v>7.2983187801380911E-3</v>
      </c>
    </row>
    <row r="23" spans="1:31" x14ac:dyDescent="0.25">
      <c r="W23" s="133">
        <v>42515</v>
      </c>
      <c r="X23" s="10">
        <v>77.78</v>
      </c>
      <c r="Y23" s="10">
        <v>77.989999999999995</v>
      </c>
      <c r="Z23" s="10">
        <v>76.69</v>
      </c>
      <c r="AA23" s="10">
        <v>76.73</v>
      </c>
      <c r="AB23" s="95">
        <v>3011000</v>
      </c>
      <c r="AC23" s="10">
        <v>76.73</v>
      </c>
      <c r="AD23" s="2">
        <f t="shared" si="0"/>
        <v>1.2999999999999972</v>
      </c>
      <c r="AE23" s="138">
        <f t="shared" si="1"/>
        <v>-9.4242189517168562E-3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77.069999999999993</v>
      </c>
      <c r="Y24" s="10">
        <v>77.66</v>
      </c>
      <c r="Z24" s="10">
        <v>76.92</v>
      </c>
      <c r="AA24" s="10">
        <v>77.459999999999994</v>
      </c>
      <c r="AB24" s="95">
        <v>1674500</v>
      </c>
      <c r="AC24" s="10">
        <v>77.459999999999994</v>
      </c>
      <c r="AD24" s="2">
        <f t="shared" si="0"/>
        <v>0.73999999999999488</v>
      </c>
      <c r="AE24" s="138">
        <f t="shared" si="1"/>
        <v>9.3823299452697739E-3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5" si="2">C25*(E25-D25)</f>
        <v>-25.199999999999676</v>
      </c>
      <c r="G25" s="40">
        <f t="shared" ref="G25:G35" si="3">D25*C25</f>
        <v>2380.5</v>
      </c>
      <c r="H25" s="243">
        <f t="shared" ref="H25:H35" si="4">(E25-D25)/D25</f>
        <v>-1.0586011342154875E-2</v>
      </c>
      <c r="I25" s="40"/>
      <c r="W25" s="133">
        <v>42513</v>
      </c>
      <c r="X25" s="10">
        <v>77.27</v>
      </c>
      <c r="Y25" s="10">
        <v>77.62</v>
      </c>
      <c r="Z25" s="10">
        <v>76.73</v>
      </c>
      <c r="AA25" s="10">
        <v>76.739999999999995</v>
      </c>
      <c r="AB25" s="95">
        <v>2032500</v>
      </c>
      <c r="AC25" s="10">
        <v>76.739999999999995</v>
      </c>
      <c r="AD25" s="2">
        <f t="shared" si="0"/>
        <v>0.89000000000000057</v>
      </c>
      <c r="AE25" s="138">
        <f t="shared" si="1"/>
        <v>-8.6552125048443562E-3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42510</v>
      </c>
      <c r="X26" s="10">
        <v>77.819999999999993</v>
      </c>
      <c r="Y26" s="10">
        <v>77.87</v>
      </c>
      <c r="Z26" s="10">
        <v>77.069999999999993</v>
      </c>
      <c r="AA26" s="10">
        <v>77.41</v>
      </c>
      <c r="AB26" s="95">
        <v>2707500</v>
      </c>
      <c r="AC26" s="10">
        <v>77.41</v>
      </c>
      <c r="AD26" s="2">
        <f t="shared" si="0"/>
        <v>0.80000000000001137</v>
      </c>
      <c r="AE26" s="138">
        <f t="shared" si="1"/>
        <v>1.0345273503167274E-3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42509</v>
      </c>
      <c r="X27" s="10">
        <v>77.19</v>
      </c>
      <c r="Y27" s="10">
        <v>78.2</v>
      </c>
      <c r="Z27" s="10">
        <v>76.709999999999994</v>
      </c>
      <c r="AA27" s="10">
        <v>77.33</v>
      </c>
      <c r="AB27" s="95">
        <v>1692500</v>
      </c>
      <c r="AC27" s="10">
        <v>77.33</v>
      </c>
      <c r="AD27" s="2">
        <f t="shared" si="0"/>
        <v>1.4900000000000091</v>
      </c>
      <c r="AE27" s="138">
        <f t="shared" si="1"/>
        <v>-6.4242579982012327E-3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42508</v>
      </c>
      <c r="X28" s="10">
        <v>77.08</v>
      </c>
      <c r="Y28" s="10">
        <v>78.239999999999995</v>
      </c>
      <c r="Z28" s="10">
        <v>76.739999999999995</v>
      </c>
      <c r="AA28" s="10">
        <v>77.83</v>
      </c>
      <c r="AB28" s="95">
        <v>2440300</v>
      </c>
      <c r="AC28" s="10">
        <v>77.83</v>
      </c>
      <c r="AD28" s="2">
        <f t="shared" si="0"/>
        <v>1.5</v>
      </c>
      <c r="AE28" s="138">
        <f t="shared" si="1"/>
        <v>9.4682230869000961E-3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42507</v>
      </c>
      <c r="X29" s="10">
        <v>77.39</v>
      </c>
      <c r="Y29" s="10">
        <v>77.69</v>
      </c>
      <c r="Z29" s="10">
        <v>76.69</v>
      </c>
      <c r="AA29" s="10">
        <v>77.099999999999994</v>
      </c>
      <c r="AB29" s="95">
        <v>2864400</v>
      </c>
      <c r="AC29" s="10">
        <v>77.099999999999994</v>
      </c>
      <c r="AD29" s="2">
        <f t="shared" si="0"/>
        <v>1</v>
      </c>
      <c r="AE29" s="138">
        <f t="shared" si="1"/>
        <v>-3.7472541672051163E-3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42506</v>
      </c>
      <c r="X30" s="10">
        <v>76.34</v>
      </c>
      <c r="Y30" s="10">
        <v>77.459999999999994</v>
      </c>
      <c r="Z30" s="10">
        <v>76.22</v>
      </c>
      <c r="AA30" s="10">
        <v>77.39</v>
      </c>
      <c r="AB30" s="95">
        <v>1704100</v>
      </c>
      <c r="AC30" s="10">
        <v>77.39</v>
      </c>
      <c r="AD30" s="2">
        <f t="shared" si="0"/>
        <v>1.2399999999999949</v>
      </c>
      <c r="AE30" s="138">
        <f t="shared" si="1"/>
        <v>1.4950819672131077E-2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42503</v>
      </c>
      <c r="X31" s="10">
        <v>77.040000000000006</v>
      </c>
      <c r="Y31" s="10">
        <v>77.31</v>
      </c>
      <c r="Z31" s="10">
        <v>76.180000000000007</v>
      </c>
      <c r="AA31" s="10">
        <v>76.25</v>
      </c>
      <c r="AB31" s="95">
        <v>2173700</v>
      </c>
      <c r="AC31" s="10">
        <v>76.25</v>
      </c>
      <c r="AD31" s="2">
        <f t="shared" si="0"/>
        <v>1.1299999999999955</v>
      </c>
      <c r="AE31" s="138">
        <f t="shared" si="1"/>
        <v>-9.7402597402597157E-3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42502</v>
      </c>
      <c r="X32" s="10">
        <v>77.31</v>
      </c>
      <c r="Y32" s="10">
        <v>77.459999999999994</v>
      </c>
      <c r="Z32" s="10">
        <v>76.61</v>
      </c>
      <c r="AA32" s="10">
        <v>77</v>
      </c>
      <c r="AB32" s="95">
        <v>2850200</v>
      </c>
      <c r="AC32" s="10">
        <v>77</v>
      </c>
      <c r="AD32" s="2">
        <f t="shared" si="0"/>
        <v>0.84999999999999432</v>
      </c>
      <c r="AE32" s="138">
        <f t="shared" si="1"/>
        <v>5.197505197505059E-4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42501</v>
      </c>
      <c r="X33" s="10">
        <v>78.599999999999994</v>
      </c>
      <c r="Y33" s="10">
        <v>78.78</v>
      </c>
      <c r="Z33" s="10">
        <v>76.92</v>
      </c>
      <c r="AA33" s="10">
        <v>76.959999999999994</v>
      </c>
      <c r="AB33" s="95">
        <v>3106200</v>
      </c>
      <c r="AC33" s="10">
        <v>76.959999999999994</v>
      </c>
      <c r="AD33" s="2">
        <f t="shared" si="0"/>
        <v>1.8599999999999994</v>
      </c>
      <c r="AE33" s="138">
        <f t="shared" si="1"/>
        <v>-1.9243022811265553E-2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42500</v>
      </c>
      <c r="X34" s="10">
        <v>78.67</v>
      </c>
      <c r="Y34" s="10">
        <v>79.239999999999995</v>
      </c>
      <c r="Z34" s="10">
        <v>78.28</v>
      </c>
      <c r="AA34" s="10">
        <v>78.47</v>
      </c>
      <c r="AB34" s="95">
        <v>2568000</v>
      </c>
      <c r="AC34" s="10">
        <v>78.47</v>
      </c>
      <c r="AD34" s="2">
        <f t="shared" si="0"/>
        <v>0.95999999999999375</v>
      </c>
      <c r="AE34" s="138">
        <f t="shared" si="1"/>
        <v>0</v>
      </c>
    </row>
    <row r="35" spans="2:31" x14ac:dyDescent="0.25">
      <c r="B35" s="201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3">
        <f t="shared" si="4"/>
        <v>-1.6986802561087117E-2</v>
      </c>
      <c r="I35" s="40"/>
      <c r="W35" s="133">
        <v>42499</v>
      </c>
      <c r="X35" s="10">
        <v>77.05</v>
      </c>
      <c r="Y35" s="10">
        <v>78.73</v>
      </c>
      <c r="Z35" s="10">
        <v>76.91</v>
      </c>
      <c r="AA35" s="10">
        <v>78.47</v>
      </c>
      <c r="AB35" s="95">
        <v>2785000</v>
      </c>
      <c r="AC35" s="10">
        <v>78.47</v>
      </c>
      <c r="AD35" s="2">
        <f t="shared" si="0"/>
        <v>1.8200000000000074</v>
      </c>
      <c r="AE35" s="138">
        <f t="shared" si="1"/>
        <v>2.1080026024723475E-2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42496</v>
      </c>
      <c r="X36" s="10">
        <v>78.55</v>
      </c>
      <c r="Y36" s="10">
        <v>78.819999999999993</v>
      </c>
      <c r="Z36" s="10">
        <v>76.599999999999994</v>
      </c>
      <c r="AA36" s="10">
        <v>76.849999999999994</v>
      </c>
      <c r="AB36" s="95">
        <v>3745600</v>
      </c>
      <c r="AC36" s="10">
        <v>76.849999999999994</v>
      </c>
      <c r="AD36" s="2">
        <f t="shared" si="0"/>
        <v>2.2199999999999989</v>
      </c>
      <c r="AE36" s="138">
        <f t="shared" si="1"/>
        <v>-2.1642266072565253E-2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42495</v>
      </c>
      <c r="X37" s="10">
        <v>76.5</v>
      </c>
      <c r="Y37" s="10">
        <v>79.069999999999993</v>
      </c>
      <c r="Z37" s="10">
        <v>75.5</v>
      </c>
      <c r="AA37" s="10">
        <v>78.55</v>
      </c>
      <c r="AB37" s="95">
        <v>5766300</v>
      </c>
      <c r="AC37" s="10">
        <v>78.55</v>
      </c>
      <c r="AD37" s="2">
        <f t="shared" si="0"/>
        <v>3.5699999999999932</v>
      </c>
      <c r="AE37" s="138">
        <f t="shared" si="1"/>
        <v>1.3417623532447243E-2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42494</v>
      </c>
      <c r="X38" s="10">
        <v>79.09</v>
      </c>
      <c r="Y38" s="10">
        <v>79.430000000000007</v>
      </c>
      <c r="Z38" s="10">
        <v>77.36</v>
      </c>
      <c r="AA38" s="10">
        <v>77.510000000000005</v>
      </c>
      <c r="AB38" s="95">
        <v>3899400</v>
      </c>
      <c r="AC38" s="10">
        <v>77.510000000000005</v>
      </c>
      <c r="AD38" s="2">
        <f t="shared" si="0"/>
        <v>2.0700000000000074</v>
      </c>
      <c r="AE38" s="138">
        <f t="shared" si="1"/>
        <v>-2.1832407874810555E-2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42493</v>
      </c>
      <c r="X39" s="10">
        <v>79.150000000000006</v>
      </c>
      <c r="Y39" s="10">
        <v>79.84</v>
      </c>
      <c r="Z39" s="10">
        <v>78.489999999999995</v>
      </c>
      <c r="AA39" s="10">
        <v>79.239999999999995</v>
      </c>
      <c r="AB39" s="95">
        <v>2777200</v>
      </c>
      <c r="AC39" s="10">
        <v>79.239999999999995</v>
      </c>
      <c r="AD39" s="2">
        <f t="shared" si="0"/>
        <v>1.3500000000000085</v>
      </c>
      <c r="AE39" s="138">
        <f t="shared" si="1"/>
        <v>-3.2704402515724151E-3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7" t="s">
        <v>78</v>
      </c>
      <c r="P40" s="477"/>
      <c r="W40" s="133">
        <v>42492</v>
      </c>
      <c r="X40" s="10">
        <v>77.5</v>
      </c>
      <c r="Y40" s="10">
        <v>79.599999999999994</v>
      </c>
      <c r="Z40" s="10">
        <v>77.14</v>
      </c>
      <c r="AA40" s="10">
        <v>79.5</v>
      </c>
      <c r="AB40" s="95">
        <v>3795100</v>
      </c>
      <c r="AC40" s="10">
        <v>79.5</v>
      </c>
      <c r="AD40" s="2">
        <f t="shared" si="0"/>
        <v>2.4599999999999937</v>
      </c>
      <c r="AE40" s="138">
        <f t="shared" si="1"/>
        <v>1.3255161865919129E-2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82.753000000000014</v>
      </c>
      <c r="Q41" s="2"/>
      <c r="W41" s="133">
        <v>42489</v>
      </c>
      <c r="X41" s="10">
        <v>78.02</v>
      </c>
      <c r="Y41" s="10">
        <v>80.02</v>
      </c>
      <c r="Z41" s="10">
        <v>76.540000000000006</v>
      </c>
      <c r="AA41" s="10">
        <v>78.459999999999994</v>
      </c>
      <c r="AB41" s="95">
        <v>6334900</v>
      </c>
      <c r="AC41" s="10">
        <v>78.459999999999994</v>
      </c>
      <c r="AD41" s="2">
        <f t="shared" si="0"/>
        <v>3.4799999999999898</v>
      </c>
      <c r="AE41" s="138">
        <f t="shared" si="1"/>
        <v>-6.368615462999383E-4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82.000700000000009</v>
      </c>
      <c r="Q42" s="2"/>
      <c r="T42" s="91" t="s">
        <v>113</v>
      </c>
      <c r="W42" s="133">
        <v>42488</v>
      </c>
      <c r="X42" s="10">
        <v>82.82</v>
      </c>
      <c r="Y42" s="10">
        <v>83.91</v>
      </c>
      <c r="Z42" s="10">
        <v>78.13</v>
      </c>
      <c r="AA42" s="10">
        <v>78.510000000000005</v>
      </c>
      <c r="AB42" s="95">
        <v>7081400</v>
      </c>
      <c r="AC42" s="10">
        <v>78.510000000000005</v>
      </c>
      <c r="AD42" s="2">
        <f t="shared" si="0"/>
        <v>5.7800000000000011</v>
      </c>
      <c r="AE42" s="138">
        <f t="shared" si="1"/>
        <v>-9.2789461520684124E-2</v>
      </c>
    </row>
    <row r="43" spans="2:31" ht="15.75" thickTop="1" x14ac:dyDescent="0.25">
      <c r="O43" s="83">
        <v>1.08</v>
      </c>
      <c r="P43" s="83">
        <f t="shared" si="5"/>
        <v>81.248400000000004</v>
      </c>
      <c r="Q43" s="2"/>
      <c r="T43" s="128" t="s">
        <v>98</v>
      </c>
      <c r="U43" s="98">
        <v>78.12</v>
      </c>
      <c r="W43" s="133">
        <v>42487</v>
      </c>
      <c r="X43" s="10">
        <v>86.89</v>
      </c>
      <c r="Y43" s="10">
        <v>87.16</v>
      </c>
      <c r="Z43" s="10">
        <v>86.37</v>
      </c>
      <c r="AA43" s="10">
        <v>86.54</v>
      </c>
      <c r="AB43" s="95">
        <v>1907200</v>
      </c>
      <c r="AC43" s="10">
        <v>86.54</v>
      </c>
      <c r="AD43" s="2">
        <f t="shared" si="0"/>
        <v>0.78999999999999204</v>
      </c>
      <c r="AE43" s="138">
        <f t="shared" si="1"/>
        <v>-4.6200046200040035E-4</v>
      </c>
    </row>
    <row r="44" spans="2:31" x14ac:dyDescent="0.25">
      <c r="O44" s="83">
        <v>1.07</v>
      </c>
      <c r="P44" s="83">
        <f t="shared" si="5"/>
        <v>80.496100000000013</v>
      </c>
      <c r="Q44" s="2"/>
      <c r="T44" s="93" t="s">
        <v>99</v>
      </c>
      <c r="U44" s="88">
        <v>75.64</v>
      </c>
      <c r="W44" s="133">
        <v>42486</v>
      </c>
      <c r="X44" s="10">
        <v>86.49</v>
      </c>
      <c r="Y44" s="10">
        <v>86.91</v>
      </c>
      <c r="Z44" s="10">
        <v>86.28</v>
      </c>
      <c r="AA44" s="10">
        <v>86.58</v>
      </c>
      <c r="AB44" s="95">
        <v>1135200</v>
      </c>
      <c r="AC44" s="10">
        <v>86.58</v>
      </c>
      <c r="AD44" s="2">
        <f t="shared" si="0"/>
        <v>0.62999999999999545</v>
      </c>
      <c r="AE44" s="138">
        <f t="shared" si="1"/>
        <v>2.6635784597568435E-3</v>
      </c>
    </row>
    <row r="45" spans="2:31" x14ac:dyDescent="0.25">
      <c r="O45" s="83">
        <v>1.06</v>
      </c>
      <c r="P45" s="83">
        <f t="shared" si="5"/>
        <v>79.743800000000007</v>
      </c>
      <c r="Q45" s="2"/>
      <c r="T45" s="93" t="s">
        <v>100</v>
      </c>
      <c r="U45" s="88" t="s">
        <v>487</v>
      </c>
      <c r="W45" s="133">
        <v>42485</v>
      </c>
      <c r="X45" s="10">
        <v>86.56</v>
      </c>
      <c r="Y45" s="10">
        <v>86.91</v>
      </c>
      <c r="Z45" s="10">
        <v>85.72</v>
      </c>
      <c r="AA45" s="10">
        <v>86.35</v>
      </c>
      <c r="AB45" s="95">
        <v>1157200</v>
      </c>
      <c r="AC45" s="10">
        <v>86.35</v>
      </c>
      <c r="AD45" s="2">
        <f t="shared" si="0"/>
        <v>1.1899999999999977</v>
      </c>
      <c r="AE45" s="138">
        <f t="shared" si="1"/>
        <v>-6.4434472442757018E-3</v>
      </c>
    </row>
    <row r="46" spans="2:31" x14ac:dyDescent="0.25">
      <c r="O46" s="83">
        <v>1.05</v>
      </c>
      <c r="P46" s="83">
        <f t="shared" si="5"/>
        <v>78.991500000000002</v>
      </c>
      <c r="Q46" s="2"/>
      <c r="T46" s="93" t="s">
        <v>101</v>
      </c>
      <c r="U46" s="88" t="s">
        <v>488</v>
      </c>
      <c r="W46" s="133">
        <v>42482</v>
      </c>
      <c r="X46" s="10">
        <v>86.9</v>
      </c>
      <c r="Y46" s="10">
        <v>87.33</v>
      </c>
      <c r="Z46" s="10">
        <v>86.1</v>
      </c>
      <c r="AA46" s="10">
        <v>86.91</v>
      </c>
      <c r="AB46" s="95">
        <v>1371900</v>
      </c>
      <c r="AC46" s="10">
        <v>86.91</v>
      </c>
      <c r="AD46" s="2">
        <f t="shared" si="0"/>
        <v>1.230000000000004</v>
      </c>
      <c r="AE46" s="138">
        <f t="shared" si="1"/>
        <v>1.0366275051831852E-3</v>
      </c>
    </row>
    <row r="47" spans="2:31" x14ac:dyDescent="0.25">
      <c r="O47" s="83">
        <v>1.04</v>
      </c>
      <c r="P47" s="83">
        <f t="shared" si="5"/>
        <v>78.239200000000011</v>
      </c>
      <c r="Q47" s="2"/>
      <c r="T47" s="93" t="s">
        <v>102</v>
      </c>
      <c r="U47" s="88">
        <v>91.38</v>
      </c>
      <c r="W47" s="133">
        <v>42481</v>
      </c>
      <c r="X47" s="10">
        <v>87.11</v>
      </c>
      <c r="Y47" s="10">
        <v>87.85</v>
      </c>
      <c r="Z47" s="10">
        <v>86.5</v>
      </c>
      <c r="AA47" s="10">
        <v>86.82</v>
      </c>
      <c r="AB47" s="95">
        <v>1990800</v>
      </c>
      <c r="AC47" s="10">
        <v>86.82</v>
      </c>
      <c r="AD47" s="2">
        <f t="shared" si="0"/>
        <v>1.3499999999999943</v>
      </c>
      <c r="AE47" s="138">
        <f t="shared" si="1"/>
        <v>-4.3577981651377051E-3</v>
      </c>
    </row>
    <row r="48" spans="2:31" x14ac:dyDescent="0.25">
      <c r="O48" s="83">
        <v>1.03</v>
      </c>
      <c r="P48" s="83">
        <f t="shared" si="5"/>
        <v>77.486900000000006</v>
      </c>
      <c r="Q48" s="2"/>
      <c r="T48" s="93" t="s">
        <v>103</v>
      </c>
      <c r="U48" s="88">
        <v>0.78440900000000002</v>
      </c>
      <c r="W48" s="133">
        <v>42480</v>
      </c>
      <c r="X48" s="10">
        <v>85.45</v>
      </c>
      <c r="Y48" s="10">
        <v>87.76</v>
      </c>
      <c r="Z48" s="10">
        <v>85.45</v>
      </c>
      <c r="AA48" s="10">
        <v>87.2</v>
      </c>
      <c r="AB48" s="95">
        <v>2165000</v>
      </c>
      <c r="AC48" s="10">
        <v>87.2</v>
      </c>
      <c r="AD48" s="2">
        <f t="shared" si="0"/>
        <v>2.3100000000000023</v>
      </c>
      <c r="AE48" s="138">
        <f t="shared" si="1"/>
        <v>1.88106087159714E-2</v>
      </c>
    </row>
    <row r="49" spans="15:31" x14ac:dyDescent="0.25">
      <c r="O49" s="83">
        <v>1.02</v>
      </c>
      <c r="P49" s="83">
        <f t="shared" si="5"/>
        <v>76.7346</v>
      </c>
      <c r="Q49" s="2"/>
      <c r="T49" s="93" t="s">
        <v>104</v>
      </c>
      <c r="U49" s="88" t="s">
        <v>342</v>
      </c>
      <c r="W49" s="133">
        <v>42479</v>
      </c>
      <c r="X49" s="10">
        <v>85.21</v>
      </c>
      <c r="Y49" s="10">
        <v>86.17</v>
      </c>
      <c r="Z49" s="10">
        <v>85.02</v>
      </c>
      <c r="AA49" s="10">
        <v>85.59</v>
      </c>
      <c r="AB49" s="95">
        <v>1495600</v>
      </c>
      <c r="AC49" s="10">
        <v>85.59</v>
      </c>
      <c r="AD49" s="2">
        <f t="shared" si="0"/>
        <v>1.1500000000000057</v>
      </c>
      <c r="AE49" s="138">
        <f t="shared" si="1"/>
        <v>1.2061014544164639E-2</v>
      </c>
    </row>
    <row r="50" spans="15:31" x14ac:dyDescent="0.25">
      <c r="O50" s="83">
        <v>1.01</v>
      </c>
      <c r="P50" s="83">
        <f t="shared" si="5"/>
        <v>75.982300000000009</v>
      </c>
      <c r="Q50" s="2"/>
      <c r="T50" s="93"/>
      <c r="U50" s="88"/>
      <c r="W50" s="133">
        <v>42478</v>
      </c>
      <c r="X50" s="10">
        <v>83.79</v>
      </c>
      <c r="Y50" s="10">
        <v>84.64</v>
      </c>
      <c r="Z50" s="10">
        <v>83.58</v>
      </c>
      <c r="AA50" s="10">
        <v>84.57</v>
      </c>
      <c r="AB50" s="95">
        <v>946600</v>
      </c>
      <c r="AC50" s="10">
        <v>84.57</v>
      </c>
      <c r="AD50" s="2">
        <f t="shared" si="0"/>
        <v>1.0600000000000023</v>
      </c>
      <c r="AE50" s="138">
        <f t="shared" si="1"/>
        <v>3.7982195845696065E-3</v>
      </c>
    </row>
    <row r="51" spans="15:31" x14ac:dyDescent="0.25">
      <c r="O51" s="83">
        <v>1</v>
      </c>
      <c r="P51" s="83">
        <f t="shared" si="5"/>
        <v>75.23</v>
      </c>
      <c r="Q51" s="2"/>
      <c r="T51" s="93" t="s">
        <v>105</v>
      </c>
      <c r="U51" s="88" t="s">
        <v>489</v>
      </c>
      <c r="W51" s="133">
        <v>42475</v>
      </c>
      <c r="X51" s="10">
        <v>83.72</v>
      </c>
      <c r="Y51" s="10">
        <v>84.34</v>
      </c>
      <c r="Z51" s="10">
        <v>83.45</v>
      </c>
      <c r="AA51" s="10">
        <v>84.25</v>
      </c>
      <c r="AB51" s="95">
        <v>1216600</v>
      </c>
      <c r="AC51" s="10">
        <v>84.25</v>
      </c>
      <c r="AD51" s="2">
        <f t="shared" si="0"/>
        <v>0.89000000000000057</v>
      </c>
      <c r="AE51" s="138">
        <f t="shared" si="1"/>
        <v>4.0519604337980741E-3</v>
      </c>
    </row>
    <row r="52" spans="15:31" x14ac:dyDescent="0.25">
      <c r="O52" s="83">
        <v>0.99</v>
      </c>
      <c r="P52" s="83">
        <f t="shared" si="5"/>
        <v>74.477699999999999</v>
      </c>
      <c r="Q52" s="2"/>
      <c r="T52" s="93" t="s">
        <v>106</v>
      </c>
      <c r="U52" s="88" t="s">
        <v>233</v>
      </c>
      <c r="W52" s="133">
        <v>42474</v>
      </c>
      <c r="X52" s="10">
        <v>83.87</v>
      </c>
      <c r="Y52" s="10">
        <v>84.38</v>
      </c>
      <c r="Z52" s="10">
        <v>83.44</v>
      </c>
      <c r="AA52" s="10">
        <v>83.91</v>
      </c>
      <c r="AB52" s="95">
        <v>1181000</v>
      </c>
      <c r="AC52" s="10">
        <v>83.91</v>
      </c>
      <c r="AD52" s="2">
        <f t="shared" si="0"/>
        <v>0.93999999999999773</v>
      </c>
      <c r="AE52" s="138">
        <f t="shared" si="1"/>
        <v>4.7692857994507953E-4</v>
      </c>
    </row>
    <row r="53" spans="15:31" x14ac:dyDescent="0.25">
      <c r="O53" s="83">
        <v>0.98</v>
      </c>
      <c r="P53" s="83">
        <f t="shared" si="5"/>
        <v>73.725400000000008</v>
      </c>
      <c r="Q53" s="2"/>
      <c r="T53" s="93" t="s">
        <v>107</v>
      </c>
      <c r="U53" s="90">
        <v>3282019</v>
      </c>
      <c r="W53" s="133">
        <v>42473</v>
      </c>
      <c r="X53" s="10">
        <v>83.04</v>
      </c>
      <c r="Y53" s="10">
        <v>83.92</v>
      </c>
      <c r="Z53" s="10">
        <v>82.67</v>
      </c>
      <c r="AA53" s="10">
        <v>83.87</v>
      </c>
      <c r="AB53" s="95">
        <v>1238800</v>
      </c>
      <c r="AC53" s="10">
        <v>83.87</v>
      </c>
      <c r="AD53" s="2">
        <f t="shared" si="0"/>
        <v>1.25</v>
      </c>
      <c r="AE53" s="138">
        <f t="shared" si="1"/>
        <v>1.5867248062015449E-2</v>
      </c>
    </row>
    <row r="54" spans="15:31" x14ac:dyDescent="0.25">
      <c r="O54" s="83">
        <v>0.97</v>
      </c>
      <c r="P54" s="83">
        <f t="shared" si="5"/>
        <v>72.973100000000002</v>
      </c>
      <c r="T54" s="93" t="s">
        <v>110</v>
      </c>
      <c r="U54" s="90">
        <v>2388620</v>
      </c>
      <c r="W54" s="133">
        <v>42472</v>
      </c>
      <c r="X54" s="10">
        <v>82.33</v>
      </c>
      <c r="Y54" s="10">
        <v>82.86</v>
      </c>
      <c r="Z54" s="10">
        <v>81.92</v>
      </c>
      <c r="AA54" s="10">
        <v>82.56</v>
      </c>
      <c r="AB54" s="95">
        <v>1405000</v>
      </c>
      <c r="AC54" s="10">
        <v>82.56</v>
      </c>
      <c r="AD54" s="2">
        <f t="shared" si="0"/>
        <v>0.93999999999999773</v>
      </c>
      <c r="AE54" s="138">
        <f t="shared" si="1"/>
        <v>4.3795620437956373E-3</v>
      </c>
    </row>
    <row r="55" spans="15:31" x14ac:dyDescent="0.25">
      <c r="O55" s="83">
        <v>0.96</v>
      </c>
      <c r="P55" s="83">
        <f t="shared" si="5"/>
        <v>72.220799999999997</v>
      </c>
      <c r="T55" s="93" t="s">
        <v>108</v>
      </c>
      <c r="U55" s="88" t="s">
        <v>490</v>
      </c>
      <c r="W55" s="133">
        <v>42471</v>
      </c>
      <c r="X55" s="10">
        <v>83.11</v>
      </c>
      <c r="Y55" s="10">
        <v>83.27</v>
      </c>
      <c r="Z55" s="10">
        <v>82.01</v>
      </c>
      <c r="AA55" s="10">
        <v>82.2</v>
      </c>
      <c r="AB55" s="95">
        <v>1185800</v>
      </c>
      <c r="AC55" s="10">
        <v>82.2</v>
      </c>
      <c r="AD55" s="2">
        <f t="shared" si="0"/>
        <v>1.2599999999999909</v>
      </c>
      <c r="AE55" s="138">
        <f t="shared" si="1"/>
        <v>-9.6385542168674343E-3</v>
      </c>
    </row>
    <row r="56" spans="15:31" x14ac:dyDescent="0.25">
      <c r="O56" s="83">
        <v>0.95</v>
      </c>
      <c r="P56" s="83">
        <f t="shared" si="5"/>
        <v>71.468500000000006</v>
      </c>
      <c r="T56" s="93" t="s">
        <v>111</v>
      </c>
      <c r="U56" s="88">
        <v>18.010000000000002</v>
      </c>
      <c r="W56" s="133">
        <v>42468</v>
      </c>
      <c r="X56" s="10">
        <v>84.11</v>
      </c>
      <c r="Y56" s="10">
        <v>84.63</v>
      </c>
      <c r="Z56" s="10">
        <v>82.64</v>
      </c>
      <c r="AA56" s="10">
        <v>83</v>
      </c>
      <c r="AB56" s="95">
        <v>1408100</v>
      </c>
      <c r="AC56" s="10">
        <v>83</v>
      </c>
      <c r="AD56" s="2">
        <f t="shared" si="0"/>
        <v>1.9899999999999949</v>
      </c>
      <c r="AE56" s="138">
        <f t="shared" si="1"/>
        <v>-9.0735434574976681E-3</v>
      </c>
    </row>
    <row r="57" spans="15:31" x14ac:dyDescent="0.25">
      <c r="O57" s="83">
        <v>0.94</v>
      </c>
      <c r="P57" s="83">
        <f t="shared" si="5"/>
        <v>70.716200000000001</v>
      </c>
      <c r="T57" s="93" t="s">
        <v>112</v>
      </c>
      <c r="U57" s="88">
        <v>4.18</v>
      </c>
      <c r="W57" s="133">
        <v>42467</v>
      </c>
      <c r="X57" s="10">
        <v>83.66</v>
      </c>
      <c r="Y57" s="10">
        <v>84.71</v>
      </c>
      <c r="Z57" s="10">
        <v>83.34</v>
      </c>
      <c r="AA57" s="10">
        <v>83.76</v>
      </c>
      <c r="AB57" s="95">
        <v>1858900</v>
      </c>
      <c r="AC57" s="10">
        <v>83.76</v>
      </c>
      <c r="AD57" s="2">
        <f t="shared" si="0"/>
        <v>1.3699999999999903</v>
      </c>
      <c r="AE57" s="138">
        <f t="shared" si="1"/>
        <v>-3.5688793718772205E-3</v>
      </c>
    </row>
    <row r="58" spans="15:31" x14ac:dyDescent="0.25">
      <c r="O58" s="83">
        <v>0.93</v>
      </c>
      <c r="P58" s="83">
        <f t="shared" si="5"/>
        <v>69.96390000000001</v>
      </c>
      <c r="T58" s="93" t="s">
        <v>109</v>
      </c>
      <c r="U58" s="88" t="s">
        <v>343</v>
      </c>
      <c r="W58" s="133">
        <v>42466</v>
      </c>
      <c r="X58" s="10">
        <v>81.62</v>
      </c>
      <c r="Y58" s="10">
        <v>84.12</v>
      </c>
      <c r="Z58" s="10">
        <v>81.62</v>
      </c>
      <c r="AA58" s="10">
        <v>84.06</v>
      </c>
      <c r="AB58" s="95">
        <v>2460000</v>
      </c>
      <c r="AC58" s="10">
        <v>84.06</v>
      </c>
      <c r="AD58" s="2">
        <f t="shared" si="0"/>
        <v>2.5</v>
      </c>
      <c r="AE58" s="138">
        <f t="shared" si="1"/>
        <v>3.3821178206862701E-2</v>
      </c>
    </row>
    <row r="59" spans="15:31" x14ac:dyDescent="0.25">
      <c r="O59" s="83">
        <v>0.92</v>
      </c>
      <c r="P59" s="83">
        <f t="shared" si="5"/>
        <v>69.211600000000004</v>
      </c>
      <c r="W59" s="133">
        <v>42465</v>
      </c>
      <c r="X59" s="10">
        <v>82.54</v>
      </c>
      <c r="Y59" s="10">
        <v>82.86</v>
      </c>
      <c r="Z59" s="10">
        <v>81.19</v>
      </c>
      <c r="AA59" s="10">
        <v>81.31</v>
      </c>
      <c r="AB59" s="95">
        <v>1883300</v>
      </c>
      <c r="AC59" s="10">
        <v>81.31</v>
      </c>
      <c r="AD59" s="2">
        <f t="shared" si="0"/>
        <v>1.6700000000000017</v>
      </c>
      <c r="AE59" s="138">
        <f t="shared" si="1"/>
        <v>-2.1893419944664871E-2</v>
      </c>
    </row>
    <row r="60" spans="15:31" x14ac:dyDescent="0.25">
      <c r="O60" s="83">
        <v>0.91</v>
      </c>
      <c r="P60" s="83">
        <f t="shared" si="5"/>
        <v>68.459299999999999</v>
      </c>
      <c r="W60" s="133">
        <v>42464</v>
      </c>
      <c r="X60" s="10">
        <v>82.29</v>
      </c>
      <c r="Y60" s="10">
        <v>83.27</v>
      </c>
      <c r="Z60" s="10">
        <v>82.29</v>
      </c>
      <c r="AA60" s="10">
        <v>83.13</v>
      </c>
      <c r="AB60" s="95">
        <v>1793000</v>
      </c>
      <c r="AC60" s="10">
        <v>83.13</v>
      </c>
      <c r="AD60" s="2">
        <f t="shared" si="0"/>
        <v>0.97999999999998977</v>
      </c>
      <c r="AE60" s="138">
        <f t="shared" si="1"/>
        <v>1.1806231742940598E-2</v>
      </c>
    </row>
    <row r="61" spans="15:31" x14ac:dyDescent="0.25">
      <c r="O61" s="83">
        <v>0.9</v>
      </c>
      <c r="P61" s="83">
        <f t="shared" si="5"/>
        <v>67.707000000000008</v>
      </c>
      <c r="W61" s="133">
        <v>42461</v>
      </c>
      <c r="X61" s="10">
        <v>81.680000000000007</v>
      </c>
      <c r="Y61" s="10">
        <v>82.28</v>
      </c>
      <c r="Z61" s="10">
        <v>81.33</v>
      </c>
      <c r="AA61" s="10">
        <v>82.16</v>
      </c>
      <c r="AB61" s="95">
        <v>1765700</v>
      </c>
      <c r="AC61" s="10">
        <v>82.16</v>
      </c>
      <c r="AD61" s="2">
        <f t="shared" si="0"/>
        <v>0.95000000000000284</v>
      </c>
      <c r="AE61" s="138">
        <f t="shared" si="1"/>
        <v>2.5625381330078856E-3</v>
      </c>
    </row>
    <row r="62" spans="15:31" x14ac:dyDescent="0.25">
      <c r="W62" s="133">
        <v>42460</v>
      </c>
      <c r="X62" s="10">
        <v>81.78</v>
      </c>
      <c r="Y62" s="10">
        <v>82.43</v>
      </c>
      <c r="Z62" s="10">
        <v>81.459999999999994</v>
      </c>
      <c r="AA62" s="10">
        <v>81.95</v>
      </c>
      <c r="AB62" s="95">
        <v>1663000</v>
      </c>
      <c r="AC62" s="10">
        <v>81.95</v>
      </c>
      <c r="AD62" s="2">
        <f t="shared" si="0"/>
        <v>0.97000000000001307</v>
      </c>
      <c r="AE62" s="138">
        <f t="shared" si="1"/>
        <v>2.0787478601125287E-3</v>
      </c>
    </row>
    <row r="63" spans="15:31" x14ac:dyDescent="0.25">
      <c r="W63" s="133">
        <v>42459</v>
      </c>
      <c r="X63" s="10">
        <v>82.24</v>
      </c>
      <c r="Y63" s="10">
        <v>82.46</v>
      </c>
      <c r="Z63" s="10">
        <v>81.58</v>
      </c>
      <c r="AA63" s="10">
        <v>81.78</v>
      </c>
      <c r="AB63" s="95">
        <v>1151500</v>
      </c>
      <c r="AC63" s="10">
        <v>81.78</v>
      </c>
      <c r="AD63" s="2">
        <f t="shared" si="0"/>
        <v>0.87999999999999545</v>
      </c>
      <c r="AE63" s="138" t="e">
        <f t="shared" si="1"/>
        <v>#DIV/0!</v>
      </c>
    </row>
    <row r="64" spans="15:31" x14ac:dyDescent="0.25">
      <c r="W64" s="133">
        <v>42459</v>
      </c>
      <c r="X64" s="10" t="s">
        <v>231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42458</v>
      </c>
      <c r="X65" s="10">
        <v>80.81</v>
      </c>
      <c r="Y65" s="10">
        <v>81.89</v>
      </c>
      <c r="Z65" s="10">
        <v>80.290000000000006</v>
      </c>
      <c r="AA65" s="10">
        <v>81.819999999999993</v>
      </c>
      <c r="AB65" s="95">
        <v>1904200</v>
      </c>
      <c r="AC65" s="10">
        <v>81.430000000000007</v>
      </c>
      <c r="AD65" s="2">
        <f t="shared" si="0"/>
        <v>1.5999999999999943</v>
      </c>
      <c r="AE65" s="138">
        <f t="shared" si="1"/>
        <v>1.2936932454285399E-2</v>
      </c>
    </row>
    <row r="66" spans="23:31" x14ac:dyDescent="0.25">
      <c r="W66" s="133">
        <v>42457</v>
      </c>
      <c r="X66" s="10">
        <v>81.55</v>
      </c>
      <c r="Y66" s="10">
        <v>81.709999999999994</v>
      </c>
      <c r="Z66" s="10">
        <v>80.28</v>
      </c>
      <c r="AA66" s="10">
        <v>80.77</v>
      </c>
      <c r="AB66" s="95">
        <v>1563100</v>
      </c>
      <c r="AC66" s="10">
        <v>80.39</v>
      </c>
      <c r="AD66" s="2">
        <f t="shared" si="0"/>
        <v>1.4299999999999926</v>
      </c>
      <c r="AE66" s="138">
        <f t="shared" si="1"/>
        <v>-8.6323837711185236E-3</v>
      </c>
    </row>
    <row r="67" spans="23:31" x14ac:dyDescent="0.25">
      <c r="W67" s="133">
        <v>42453</v>
      </c>
      <c r="X67" s="10">
        <v>80.92</v>
      </c>
      <c r="Y67" s="10">
        <v>82.13</v>
      </c>
      <c r="Z67" s="10">
        <v>80.59</v>
      </c>
      <c r="AA67" s="10">
        <v>81.48</v>
      </c>
      <c r="AB67" s="95">
        <v>1729000</v>
      </c>
      <c r="AC67" s="10">
        <v>81.09</v>
      </c>
      <c r="AD67" s="2">
        <f>Y67-Z67</f>
        <v>1.539999999999992</v>
      </c>
      <c r="AE67" s="138" t="e">
        <f>AC67/#REF!-1</f>
        <v>#REF!</v>
      </c>
    </row>
    <row r="68" spans="23:31" x14ac:dyDescent="0.25">
      <c r="W68" s="133">
        <v>42452</v>
      </c>
      <c r="X68" s="10">
        <v>81.349999999999994</v>
      </c>
      <c r="Y68" s="10">
        <v>82.2</v>
      </c>
      <c r="Z68" s="10">
        <v>81.03</v>
      </c>
      <c r="AA68" s="10">
        <v>81.28</v>
      </c>
      <c r="AB68" s="95">
        <v>1731200</v>
      </c>
      <c r="AC68" s="10">
        <v>80.900000000000006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2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500</v>
      </c>
      <c r="T2" s="1" t="s">
        <v>241</v>
      </c>
      <c r="W2" s="133">
        <v>42545</v>
      </c>
      <c r="X2" s="10">
        <v>36.090000000000003</v>
      </c>
      <c r="Y2" s="10">
        <v>37.08</v>
      </c>
      <c r="Z2" s="10">
        <v>35.17</v>
      </c>
      <c r="AA2" s="10">
        <v>35.18</v>
      </c>
      <c r="AB2" s="95">
        <v>25240600</v>
      </c>
      <c r="AC2" s="10">
        <v>35.18</v>
      </c>
      <c r="AD2" s="2">
        <f>Y2-Z2</f>
        <v>1.9099999999999966</v>
      </c>
      <c r="AE2" s="138">
        <f>AC2/AC3-1</f>
        <v>-8.1701905507700401E-2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309</v>
      </c>
      <c r="M3" s="4"/>
      <c r="O3" s="11" t="s">
        <v>58</v>
      </c>
      <c r="Q3" s="242">
        <f>IF(Q2=0, Q4, (F18-K18-M18)/Q2)</f>
        <v>39.48706</v>
      </c>
      <c r="T3" s="1"/>
      <c r="W3" s="133">
        <v>42544</v>
      </c>
      <c r="X3" s="10">
        <v>39</v>
      </c>
      <c r="Y3" s="10">
        <v>39.07</v>
      </c>
      <c r="Z3" s="10">
        <v>37.729999999999997</v>
      </c>
      <c r="AA3" s="10">
        <v>38.31</v>
      </c>
      <c r="AB3" s="95">
        <v>10935600</v>
      </c>
      <c r="AC3" s="10">
        <v>38.31</v>
      </c>
      <c r="AD3" s="2">
        <f t="shared" ref="AD3:AD66" si="1">Y3-Z3</f>
        <v>1.3400000000000034</v>
      </c>
      <c r="AE3" s="138">
        <f t="shared" ref="AE3:AE66" si="2">AC3/AC4-1</f>
        <v>-6.2256809338520069E-3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35.18</v>
      </c>
      <c r="T4" s="163"/>
      <c r="W4" s="133">
        <v>42543</v>
      </c>
      <c r="X4" s="10">
        <v>38.57</v>
      </c>
      <c r="Y4" s="10">
        <v>39.159999999999997</v>
      </c>
      <c r="Z4" s="10">
        <v>38.5</v>
      </c>
      <c r="AA4" s="10">
        <v>38.549999999999997</v>
      </c>
      <c r="AB4" s="95">
        <v>7029400</v>
      </c>
      <c r="AC4" s="10">
        <v>38.549999999999997</v>
      </c>
      <c r="AD4" s="2">
        <f t="shared" si="1"/>
        <v>0.65999999999999659</v>
      </c>
      <c r="AE4" s="138">
        <f t="shared" si="2"/>
        <v>-3.1031807602793782E-3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17590</v>
      </c>
      <c r="W5" s="133">
        <v>42542</v>
      </c>
      <c r="X5" s="10">
        <v>38.67</v>
      </c>
      <c r="Y5" s="10">
        <v>39</v>
      </c>
      <c r="Z5" s="10">
        <v>38.049999999999997</v>
      </c>
      <c r="AA5" s="10">
        <v>38.67</v>
      </c>
      <c r="AB5" s="95">
        <v>11898200</v>
      </c>
      <c r="AC5" s="10">
        <v>38.67</v>
      </c>
      <c r="AD5" s="2">
        <f t="shared" si="1"/>
        <v>0.95000000000000284</v>
      </c>
      <c r="AE5" s="138">
        <f t="shared" si="2"/>
        <v>1.5227093725387109E-2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19743.53</v>
      </c>
      <c r="W6" s="133">
        <v>42541</v>
      </c>
      <c r="X6" s="10">
        <v>38.43</v>
      </c>
      <c r="Y6" s="10">
        <v>38.729999999999997</v>
      </c>
      <c r="Z6" s="10">
        <v>38</v>
      </c>
      <c r="AA6" s="10">
        <v>38.090000000000003</v>
      </c>
      <c r="AB6" s="95">
        <v>9918900</v>
      </c>
      <c r="AC6" s="10">
        <v>38.090000000000003</v>
      </c>
      <c r="AD6" s="2">
        <f t="shared" si="1"/>
        <v>0.72999999999999687</v>
      </c>
      <c r="AE6" s="138">
        <f t="shared" si="2"/>
        <v>2.1047092870298822E-3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193</v>
      </c>
      <c r="Q7" s="2">
        <f>Q10+Q8</f>
        <v>-1948.5099999999989</v>
      </c>
      <c r="R7" s="196"/>
      <c r="W7" s="133">
        <v>42538</v>
      </c>
      <c r="X7" s="10">
        <v>37.94</v>
      </c>
      <c r="Y7" s="10">
        <v>38.24</v>
      </c>
      <c r="Z7" s="10">
        <v>37.68</v>
      </c>
      <c r="AA7" s="10">
        <v>38.01</v>
      </c>
      <c r="AB7" s="95">
        <v>11148800</v>
      </c>
      <c r="AC7" s="10">
        <v>38.01</v>
      </c>
      <c r="AD7" s="2">
        <f t="shared" si="1"/>
        <v>0.56000000000000227</v>
      </c>
      <c r="AE7" s="138">
        <f t="shared" si="2"/>
        <v>-2.6301946344042815E-4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-2153.5299999999988</v>
      </c>
      <c r="R8" s="458"/>
      <c r="W8" s="133">
        <v>42537</v>
      </c>
      <c r="X8" s="10">
        <v>38.369999999999997</v>
      </c>
      <c r="Y8" s="10">
        <v>38.57</v>
      </c>
      <c r="Z8" s="10">
        <v>37.840000000000003</v>
      </c>
      <c r="AA8" s="10">
        <v>38.020000000000003</v>
      </c>
      <c r="AB8" s="95">
        <v>13084500</v>
      </c>
      <c r="AC8" s="10">
        <v>38.020000000000003</v>
      </c>
      <c r="AD8" s="2">
        <f t="shared" si="1"/>
        <v>0.72999999999999687</v>
      </c>
      <c r="AE8" s="138">
        <f t="shared" si="2"/>
        <v>-2.2370789406016889E-2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262</v>
      </c>
      <c r="Q9" s="138">
        <f>IF(Q2=0, 0, Q8/Q6)</f>
        <v>-0.1090752261626973</v>
      </c>
      <c r="W9" s="133">
        <v>42536</v>
      </c>
      <c r="X9" s="10">
        <v>39.369999999999997</v>
      </c>
      <c r="Y9" s="10">
        <v>39.78</v>
      </c>
      <c r="Z9" s="10">
        <v>38.83</v>
      </c>
      <c r="AA9" s="10">
        <v>38.89</v>
      </c>
      <c r="AB9" s="95">
        <v>11025900</v>
      </c>
      <c r="AC9" s="10">
        <v>38.89</v>
      </c>
      <c r="AD9" s="2">
        <f t="shared" si="1"/>
        <v>0.95000000000000284</v>
      </c>
      <c r="AE9" s="138">
        <f t="shared" si="2"/>
        <v>-5.6251598056762386E-3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261</v>
      </c>
      <c r="P10" s="34"/>
      <c r="Q10" s="2">
        <f>M48</f>
        <v>205.01999999999998</v>
      </c>
      <c r="W10" s="133">
        <v>42535</v>
      </c>
      <c r="X10" s="10">
        <v>40.409999999999997</v>
      </c>
      <c r="Y10" s="10">
        <v>40.56</v>
      </c>
      <c r="Z10" s="10">
        <v>38.64</v>
      </c>
      <c r="AA10" s="10">
        <v>39.11</v>
      </c>
      <c r="AB10" s="95">
        <v>14977600</v>
      </c>
      <c r="AC10" s="10">
        <v>39.11</v>
      </c>
      <c r="AD10" s="2">
        <f t="shared" si="1"/>
        <v>1.9200000000000017</v>
      </c>
      <c r="AE10" s="138">
        <f t="shared" si="2"/>
        <v>-3.5987182647276295E-2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1.4E-2</v>
      </c>
      <c r="W11" s="133">
        <v>42534</v>
      </c>
      <c r="X11" s="10">
        <v>41.59</v>
      </c>
      <c r="Y11" s="10">
        <v>41.7</v>
      </c>
      <c r="Z11" s="10">
        <v>40.53</v>
      </c>
      <c r="AA11" s="10">
        <v>40.57</v>
      </c>
      <c r="AB11" s="95">
        <v>9921800</v>
      </c>
      <c r="AC11" s="10">
        <v>40.57</v>
      </c>
      <c r="AD11" s="2">
        <f t="shared" si="1"/>
        <v>1.1700000000000017</v>
      </c>
      <c r="AE11" s="138">
        <f t="shared" si="2"/>
        <v>-3.4966698382492889E-2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42531</v>
      </c>
      <c r="X12" s="10">
        <v>42.06</v>
      </c>
      <c r="Y12" s="10">
        <v>42.29</v>
      </c>
      <c r="Z12" s="10">
        <v>41.41</v>
      </c>
      <c r="AA12" s="10">
        <v>42.04</v>
      </c>
      <c r="AB12" s="95">
        <v>6754800</v>
      </c>
      <c r="AC12" s="10">
        <v>42.04</v>
      </c>
      <c r="AD12" s="2">
        <f t="shared" si="1"/>
        <v>0.88000000000000256</v>
      </c>
      <c r="AE12" s="138">
        <f t="shared" si="2"/>
        <v>-8.4905660377357917E-3</v>
      </c>
    </row>
    <row r="13" spans="1:31" x14ac:dyDescent="0.25">
      <c r="W13" s="133">
        <v>42530</v>
      </c>
      <c r="X13" s="10">
        <v>41.75</v>
      </c>
      <c r="Y13" s="10">
        <v>42.58</v>
      </c>
      <c r="Z13" s="10">
        <v>41.52</v>
      </c>
      <c r="AA13" s="10">
        <v>42.4</v>
      </c>
      <c r="AB13" s="95">
        <v>7617000</v>
      </c>
      <c r="AC13" s="10">
        <v>42.4</v>
      </c>
      <c r="AD13" s="2">
        <f t="shared" si="1"/>
        <v>1.0599999999999952</v>
      </c>
      <c r="AE13" s="138">
        <f t="shared" si="2"/>
        <v>1.3142174432496878E-2</v>
      </c>
    </row>
    <row r="14" spans="1:31" x14ac:dyDescent="0.25">
      <c r="W14" s="133">
        <v>42529</v>
      </c>
      <c r="X14" s="10">
        <v>42.2</v>
      </c>
      <c r="Y14" s="10">
        <v>42.45</v>
      </c>
      <c r="Z14" s="10">
        <v>41.1</v>
      </c>
      <c r="AA14" s="10">
        <v>41.85</v>
      </c>
      <c r="AB14" s="95">
        <v>13861700</v>
      </c>
      <c r="AC14" s="10">
        <v>41.85</v>
      </c>
      <c r="AD14" s="2">
        <f t="shared" si="1"/>
        <v>1.3500000000000014</v>
      </c>
      <c r="AE14" s="138">
        <f t="shared" si="2"/>
        <v>-5.9382422802850554E-3</v>
      </c>
    </row>
    <row r="15" spans="1:31" x14ac:dyDescent="0.25">
      <c r="W15" s="133">
        <v>42528</v>
      </c>
      <c r="X15" s="10">
        <v>41.35</v>
      </c>
      <c r="Y15" s="10">
        <v>42.81</v>
      </c>
      <c r="Z15" s="10">
        <v>41</v>
      </c>
      <c r="AA15" s="10">
        <v>42.1</v>
      </c>
      <c r="AB15" s="95">
        <v>11430000</v>
      </c>
      <c r="AC15" s="10">
        <v>42.1</v>
      </c>
      <c r="AD15" s="2">
        <f t="shared" si="1"/>
        <v>1.8100000000000023</v>
      </c>
      <c r="AE15" s="138">
        <f t="shared" si="2"/>
        <v>1.9864341085271242E-2</v>
      </c>
    </row>
    <row r="16" spans="1:31" x14ac:dyDescent="0.25">
      <c r="W16" s="133">
        <v>42527</v>
      </c>
      <c r="X16" s="10">
        <v>41.54</v>
      </c>
      <c r="Y16" s="10">
        <v>41.6</v>
      </c>
      <c r="Z16" s="10">
        <v>41</v>
      </c>
      <c r="AA16" s="10">
        <v>41.28</v>
      </c>
      <c r="AB16" s="95">
        <v>11532000</v>
      </c>
      <c r="AC16" s="10">
        <v>41.28</v>
      </c>
      <c r="AD16" s="2">
        <f t="shared" si="1"/>
        <v>0.60000000000000142</v>
      </c>
      <c r="AE16" s="138">
        <f t="shared" si="2"/>
        <v>-6.9761847486167206E-3</v>
      </c>
    </row>
    <row r="17" spans="1:31" x14ac:dyDescent="0.25">
      <c r="H17" s="72"/>
      <c r="W17" s="133">
        <v>42524</v>
      </c>
      <c r="X17" s="10">
        <v>42.22</v>
      </c>
      <c r="Y17" s="10">
        <v>42.4</v>
      </c>
      <c r="Z17" s="10">
        <v>41.25</v>
      </c>
      <c r="AA17" s="10">
        <v>41.57</v>
      </c>
      <c r="AB17" s="95">
        <v>15910400</v>
      </c>
      <c r="AC17" s="10">
        <v>41.57</v>
      </c>
      <c r="AD17" s="2">
        <f t="shared" si="1"/>
        <v>1.1499999999999986</v>
      </c>
      <c r="AE17" s="138">
        <f t="shared" si="2"/>
        <v>-2.0730270906949455E-2</v>
      </c>
    </row>
    <row r="18" spans="1:31" x14ac:dyDescent="0.25">
      <c r="A18" s="32" t="s">
        <v>81</v>
      </c>
      <c r="B18" s="14"/>
      <c r="C18" s="14">
        <f>SUM(C2:C12)</f>
        <v>800</v>
      </c>
      <c r="D18" s="18"/>
      <c r="E18" s="18"/>
      <c r="F18" s="18">
        <f>SUM(F2:F12)</f>
        <v>32190.5</v>
      </c>
      <c r="G18" s="14"/>
      <c r="H18" s="73">
        <f>SUM(H2:H5)</f>
        <v>300</v>
      </c>
      <c r="I18" s="18"/>
      <c r="J18" s="18"/>
      <c r="K18" s="18">
        <f>SUM(K2:K5)</f>
        <v>12413.22</v>
      </c>
      <c r="L18" s="14"/>
      <c r="M18" s="18">
        <f>SUM(M2:M17)</f>
        <v>33.75</v>
      </c>
      <c r="W18" s="133">
        <v>42523</v>
      </c>
      <c r="X18" s="10">
        <v>42.77</v>
      </c>
      <c r="Y18" s="10">
        <v>43.46</v>
      </c>
      <c r="Z18" s="10">
        <v>42.4</v>
      </c>
      <c r="AA18" s="10">
        <v>42.45</v>
      </c>
      <c r="AB18" s="95">
        <v>10003900</v>
      </c>
      <c r="AC18" s="10">
        <v>42.45</v>
      </c>
      <c r="AD18" s="2">
        <f t="shared" si="1"/>
        <v>1.0600000000000023</v>
      </c>
      <c r="AE18" s="138">
        <f t="shared" si="2"/>
        <v>-2.4362215582624525E-2</v>
      </c>
    </row>
    <row r="19" spans="1:31" x14ac:dyDescent="0.25">
      <c r="W19" s="133">
        <v>42522</v>
      </c>
      <c r="X19" s="10">
        <v>43.46</v>
      </c>
      <c r="Y19" s="10">
        <v>43.71</v>
      </c>
      <c r="Z19" s="10">
        <v>43.07</v>
      </c>
      <c r="AA19" s="10">
        <v>43.51</v>
      </c>
      <c r="AB19" s="95">
        <v>7047600</v>
      </c>
      <c r="AC19" s="10">
        <v>43.51</v>
      </c>
      <c r="AD19" s="2">
        <f t="shared" si="1"/>
        <v>0.64000000000000057</v>
      </c>
      <c r="AE19" s="138">
        <f t="shared" si="2"/>
        <v>1.1504832029451961E-3</v>
      </c>
    </row>
    <row r="20" spans="1:31" x14ac:dyDescent="0.25">
      <c r="W20" s="133">
        <v>42521</v>
      </c>
      <c r="X20" s="10">
        <v>43.25</v>
      </c>
      <c r="Y20" s="10">
        <v>43.51</v>
      </c>
      <c r="Z20" s="10">
        <v>42.65</v>
      </c>
      <c r="AA20" s="10">
        <v>43.46</v>
      </c>
      <c r="AB20" s="95">
        <v>9193400</v>
      </c>
      <c r="AC20" s="10">
        <v>43.46</v>
      </c>
      <c r="AD20" s="2">
        <f t="shared" si="1"/>
        <v>0.85999999999999943</v>
      </c>
      <c r="AE20" s="138">
        <f t="shared" si="2"/>
        <v>7.8849721706866216E-3</v>
      </c>
    </row>
    <row r="21" spans="1:31" x14ac:dyDescent="0.25">
      <c r="W21" s="133">
        <v>42517</v>
      </c>
      <c r="X21" s="10">
        <v>42.83</v>
      </c>
      <c r="Y21" s="10">
        <v>43.44</v>
      </c>
      <c r="Z21" s="10">
        <v>42.81</v>
      </c>
      <c r="AA21" s="10">
        <v>43.12</v>
      </c>
      <c r="AB21" s="95">
        <v>5470900</v>
      </c>
      <c r="AC21" s="10">
        <v>43.12</v>
      </c>
      <c r="AD21" s="2">
        <f t="shared" si="1"/>
        <v>0.62999999999999545</v>
      </c>
      <c r="AE21" s="138">
        <f t="shared" si="2"/>
        <v>8.4190832553787676E-3</v>
      </c>
    </row>
    <row r="22" spans="1:31" x14ac:dyDescent="0.25">
      <c r="W22" s="133">
        <v>42516</v>
      </c>
      <c r="X22" s="10">
        <v>43.47</v>
      </c>
      <c r="Y22" s="10">
        <v>43.6</v>
      </c>
      <c r="Z22" s="10">
        <v>42.4</v>
      </c>
      <c r="AA22" s="10">
        <v>42.76</v>
      </c>
      <c r="AB22" s="95">
        <v>8492700</v>
      </c>
      <c r="AC22" s="10">
        <v>42.76</v>
      </c>
      <c r="AD22" s="2">
        <f t="shared" si="1"/>
        <v>1.2000000000000028</v>
      </c>
      <c r="AE22" s="138">
        <f t="shared" si="2"/>
        <v>-1.7011494252873627E-2</v>
      </c>
    </row>
    <row r="23" spans="1:31" x14ac:dyDescent="0.25">
      <c r="W23" s="133">
        <v>42515</v>
      </c>
      <c r="X23" s="10">
        <v>43.68</v>
      </c>
      <c r="Y23" s="10">
        <v>44.11</v>
      </c>
      <c r="Z23" s="10">
        <v>43.38</v>
      </c>
      <c r="AA23" s="10">
        <v>43.5</v>
      </c>
      <c r="AB23" s="95">
        <v>7600800</v>
      </c>
      <c r="AC23" s="10">
        <v>43.5</v>
      </c>
      <c r="AD23" s="2">
        <f t="shared" si="1"/>
        <v>0.72999999999999687</v>
      </c>
      <c r="AE23" s="138">
        <f t="shared" si="2"/>
        <v>-2.9796011918404863E-3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43.1</v>
      </c>
      <c r="Y24" s="10">
        <v>43.77</v>
      </c>
      <c r="Z24" s="10">
        <v>43.05</v>
      </c>
      <c r="AA24" s="10">
        <v>43.63</v>
      </c>
      <c r="AB24" s="95">
        <v>9359900</v>
      </c>
      <c r="AC24" s="10">
        <v>43.63</v>
      </c>
      <c r="AD24" s="2">
        <f t="shared" si="1"/>
        <v>0.72000000000000597</v>
      </c>
      <c r="AE24" s="138">
        <f t="shared" si="2"/>
        <v>1.5832363213038381E-2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3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42513</v>
      </c>
      <c r="X25" s="10">
        <v>43</v>
      </c>
      <c r="Y25" s="10">
        <v>43.6</v>
      </c>
      <c r="Z25" s="10">
        <v>42.91</v>
      </c>
      <c r="AA25" s="10">
        <v>42.95</v>
      </c>
      <c r="AB25" s="95">
        <v>5225500</v>
      </c>
      <c r="AC25" s="10">
        <v>42.95</v>
      </c>
      <c r="AD25" s="2">
        <f t="shared" si="1"/>
        <v>0.69000000000000483</v>
      </c>
      <c r="AE25" s="138">
        <f t="shared" si="2"/>
        <v>-3.4802784222737193E-3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42510</v>
      </c>
      <c r="X26" s="10">
        <v>43.42</v>
      </c>
      <c r="Y26" s="10">
        <v>43.82</v>
      </c>
      <c r="Z26" s="10">
        <v>42.97</v>
      </c>
      <c r="AA26" s="10">
        <v>43.1</v>
      </c>
      <c r="AB26" s="95">
        <v>5937200</v>
      </c>
      <c r="AC26" s="10">
        <v>43.1</v>
      </c>
      <c r="AD26" s="2">
        <f t="shared" si="1"/>
        <v>0.85000000000000142</v>
      </c>
      <c r="AE26" s="138">
        <f t="shared" si="2"/>
        <v>0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42509</v>
      </c>
      <c r="X27" s="10">
        <v>43.27</v>
      </c>
      <c r="Y27" s="10">
        <v>43.88</v>
      </c>
      <c r="Z27" s="10">
        <v>42.55</v>
      </c>
      <c r="AA27" s="10">
        <v>43.1</v>
      </c>
      <c r="AB27" s="95">
        <v>8860800</v>
      </c>
      <c r="AC27" s="10">
        <v>43.1</v>
      </c>
      <c r="AD27" s="2">
        <f t="shared" si="1"/>
        <v>1.3300000000000054</v>
      </c>
      <c r="AE27" s="138">
        <f t="shared" si="2"/>
        <v>-1.7327861377108955E-2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3" si="10">D28*C28</f>
        <v>8471.9599999999991</v>
      </c>
      <c r="H28" s="243">
        <f t="shared" ref="H28:H33" si="11">(E28-D28)/D28</f>
        <v>-4.2252324137507721E-2</v>
      </c>
      <c r="I28" s="40"/>
      <c r="W28" s="133">
        <v>42508</v>
      </c>
      <c r="X28" s="10">
        <v>43.45</v>
      </c>
      <c r="Y28" s="10">
        <v>44.66</v>
      </c>
      <c r="Z28" s="10">
        <v>43.45</v>
      </c>
      <c r="AA28" s="10">
        <v>43.86</v>
      </c>
      <c r="AB28" s="95">
        <v>10382900</v>
      </c>
      <c r="AC28" s="10">
        <v>43.86</v>
      </c>
      <c r="AD28" s="2">
        <f t="shared" si="1"/>
        <v>1.2099999999999937</v>
      </c>
      <c r="AE28" s="138">
        <f t="shared" si="2"/>
        <v>4.3508129150446884E-3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42507</v>
      </c>
      <c r="X29" s="10">
        <v>42.79</v>
      </c>
      <c r="Y29" s="10">
        <v>44.4</v>
      </c>
      <c r="Z29" s="10">
        <v>42.75</v>
      </c>
      <c r="AA29" s="10">
        <v>43.67</v>
      </c>
      <c r="AB29" s="95">
        <v>16203000</v>
      </c>
      <c r="AC29" s="10">
        <v>43.67</v>
      </c>
      <c r="AD29" s="2">
        <f t="shared" si="1"/>
        <v>1.6499999999999986</v>
      </c>
      <c r="AE29" s="138">
        <f t="shared" si="2"/>
        <v>1.558139534883729E-2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42506</v>
      </c>
      <c r="X30" s="10">
        <v>42.55</v>
      </c>
      <c r="Y30" s="10">
        <v>43.16</v>
      </c>
      <c r="Z30" s="10">
        <v>42.05</v>
      </c>
      <c r="AA30" s="10">
        <v>43</v>
      </c>
      <c r="AB30" s="95">
        <v>12303100</v>
      </c>
      <c r="AC30" s="10">
        <v>43</v>
      </c>
      <c r="AD30" s="2">
        <f t="shared" si="1"/>
        <v>1.1099999999999994</v>
      </c>
      <c r="AE30" s="138">
        <f t="shared" si="2"/>
        <v>3.3653846153846034E-2</v>
      </c>
    </row>
    <row r="31" spans="1:31" x14ac:dyDescent="0.25">
      <c r="B31" s="201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3">
        <f t="shared" si="11"/>
        <v>-4.7651884378486317E-2</v>
      </c>
      <c r="I31" s="40"/>
      <c r="W31" s="133">
        <v>42503</v>
      </c>
      <c r="X31" s="10">
        <v>40.75</v>
      </c>
      <c r="Y31" s="10">
        <v>42.18</v>
      </c>
      <c r="Z31" s="10">
        <v>40.75</v>
      </c>
      <c r="AA31" s="10">
        <v>41.6</v>
      </c>
      <c r="AB31" s="95">
        <v>10758600</v>
      </c>
      <c r="AC31" s="10">
        <v>41.6</v>
      </c>
      <c r="AD31" s="2">
        <f t="shared" si="1"/>
        <v>1.4299999999999997</v>
      </c>
      <c r="AE31" s="138">
        <f t="shared" si="2"/>
        <v>1.2904796688580467E-2</v>
      </c>
    </row>
    <row r="32" spans="1:31" x14ac:dyDescent="0.25">
      <c r="B32" s="201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3">
        <f t="shared" si="11"/>
        <v>-3.466974416606388E-2</v>
      </c>
      <c r="I32" s="40"/>
      <c r="W32" s="133">
        <v>42502</v>
      </c>
      <c r="X32" s="10">
        <v>42.44</v>
      </c>
      <c r="Y32" s="10">
        <v>42.47</v>
      </c>
      <c r="Z32" s="10">
        <v>40.64</v>
      </c>
      <c r="AA32" s="10">
        <v>41.07</v>
      </c>
      <c r="AB32" s="95">
        <v>13454000</v>
      </c>
      <c r="AC32" s="10">
        <v>41.07</v>
      </c>
      <c r="AD32" s="2">
        <f t="shared" si="1"/>
        <v>1.8299999999999983</v>
      </c>
      <c r="AE32" s="138">
        <f t="shared" si="2"/>
        <v>-2.9078014184397039E-2</v>
      </c>
    </row>
    <row r="33" spans="2:31" x14ac:dyDescent="0.25">
      <c r="B33" s="201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3">
        <f t="shared" si="11"/>
        <v>-0.10907612865973948</v>
      </c>
      <c r="I33" s="40"/>
      <c r="W33" s="133">
        <v>42501</v>
      </c>
      <c r="X33" s="10">
        <v>42.69</v>
      </c>
      <c r="Y33" s="10">
        <v>43.31</v>
      </c>
      <c r="Z33" s="10">
        <v>42.29</v>
      </c>
      <c r="AA33" s="10">
        <v>42.3</v>
      </c>
      <c r="AB33" s="95">
        <v>9037700</v>
      </c>
      <c r="AC33" s="10">
        <v>42.3</v>
      </c>
      <c r="AD33" s="2">
        <f t="shared" si="1"/>
        <v>1.0200000000000031</v>
      </c>
      <c r="AE33" s="138">
        <f t="shared" si="2"/>
        <v>-1.5133876600698648E-2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42500</v>
      </c>
      <c r="X34" s="10">
        <v>42.49</v>
      </c>
      <c r="Y34" s="10">
        <v>43.04</v>
      </c>
      <c r="Z34" s="10">
        <v>42.41</v>
      </c>
      <c r="AA34" s="10">
        <v>42.95</v>
      </c>
      <c r="AB34" s="95">
        <v>9299300</v>
      </c>
      <c r="AC34" s="10">
        <v>42.95</v>
      </c>
      <c r="AD34" s="2">
        <f t="shared" si="1"/>
        <v>0.63000000000000256</v>
      </c>
      <c r="AE34" s="138">
        <f t="shared" si="2"/>
        <v>1.2971698113207752E-2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42499</v>
      </c>
      <c r="X35" s="10">
        <v>42.11</v>
      </c>
      <c r="Y35" s="10">
        <v>42.84</v>
      </c>
      <c r="Z35" s="10">
        <v>41.99</v>
      </c>
      <c r="AA35" s="10">
        <v>42.4</v>
      </c>
      <c r="AB35" s="95">
        <v>10512100</v>
      </c>
      <c r="AC35" s="10">
        <v>42.4</v>
      </c>
      <c r="AD35" s="2">
        <f t="shared" si="1"/>
        <v>0.85000000000000142</v>
      </c>
      <c r="AE35" s="138" t="e">
        <f t="shared" si="2"/>
        <v>#DIV/0!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42499</v>
      </c>
      <c r="X36" s="10" t="s">
        <v>188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201"/>
      <c r="C37" s="454"/>
      <c r="D37" s="376"/>
      <c r="E37" s="40"/>
      <c r="F37" s="40"/>
      <c r="G37" s="40"/>
      <c r="H37" s="243"/>
      <c r="I37" s="40"/>
      <c r="W37" s="133">
        <v>42496</v>
      </c>
      <c r="X37" s="10">
        <v>41.61</v>
      </c>
      <c r="Y37" s="10">
        <v>42.26</v>
      </c>
      <c r="Z37" s="10">
        <v>40.950000000000003</v>
      </c>
      <c r="AA37" s="10">
        <v>42.04</v>
      </c>
      <c r="AB37" s="95">
        <v>10777200</v>
      </c>
      <c r="AC37" s="10">
        <v>41.91</v>
      </c>
      <c r="AD37" s="2">
        <f t="shared" si="1"/>
        <v>1.3099999999999952</v>
      </c>
      <c r="AE37" s="138">
        <f t="shared" si="2"/>
        <v>6.9678039404132974E-3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42495</v>
      </c>
      <c r="X38" s="10">
        <v>41.59</v>
      </c>
      <c r="Y38" s="10">
        <v>42.27</v>
      </c>
      <c r="Z38" s="10">
        <v>41.45</v>
      </c>
      <c r="AA38" s="10">
        <v>41.75</v>
      </c>
      <c r="AB38" s="95">
        <v>10271100</v>
      </c>
      <c r="AC38" s="10">
        <v>41.62</v>
      </c>
      <c r="AD38" s="2">
        <f t="shared" si="1"/>
        <v>0.82000000000000028</v>
      </c>
      <c r="AE38" s="138">
        <f t="shared" si="2"/>
        <v>7.7481840193704965E-3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42494</v>
      </c>
      <c r="X39" s="10">
        <v>42.37</v>
      </c>
      <c r="Y39" s="10">
        <v>42.56</v>
      </c>
      <c r="Z39" s="10">
        <v>41.17</v>
      </c>
      <c r="AA39" s="10">
        <v>41.43</v>
      </c>
      <c r="AB39" s="95">
        <v>14860400</v>
      </c>
      <c r="AC39" s="10">
        <v>41.3</v>
      </c>
      <c r="AD39" s="2">
        <f t="shared" si="1"/>
        <v>1.3900000000000006</v>
      </c>
      <c r="AE39" s="138">
        <f t="shared" si="2"/>
        <v>-3.4595605423095033E-2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42493</v>
      </c>
      <c r="X40" s="10">
        <v>42.92</v>
      </c>
      <c r="Y40" s="10">
        <v>43.2</v>
      </c>
      <c r="Z40" s="10">
        <v>41.83</v>
      </c>
      <c r="AA40" s="10">
        <v>42.92</v>
      </c>
      <c r="AB40" s="95">
        <v>14319500</v>
      </c>
      <c r="AC40" s="10">
        <v>42.78</v>
      </c>
      <c r="AD40" s="2">
        <f t="shared" si="1"/>
        <v>1.3700000000000045</v>
      </c>
      <c r="AE40" s="138">
        <f t="shared" si="2"/>
        <v>1.7844396859386213E-2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42492</v>
      </c>
      <c r="X41" s="10">
        <v>42.11</v>
      </c>
      <c r="Y41" s="10">
        <v>42.49</v>
      </c>
      <c r="Z41" s="10">
        <v>41.8</v>
      </c>
      <c r="AA41" s="10">
        <v>42.17</v>
      </c>
      <c r="AB41" s="95">
        <v>10701800</v>
      </c>
      <c r="AC41" s="10">
        <v>42.03</v>
      </c>
      <c r="AD41" s="2">
        <f t="shared" si="1"/>
        <v>0.69000000000000483</v>
      </c>
      <c r="AE41" s="138">
        <f t="shared" si="2"/>
        <v>1.1795859412614407E-2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7" t="s">
        <v>78</v>
      </c>
      <c r="P42" s="477"/>
      <c r="Q42" s="2"/>
      <c r="T42" s="91" t="s">
        <v>113</v>
      </c>
      <c r="W42" s="133">
        <v>42489</v>
      </c>
      <c r="X42" s="10">
        <v>42.55</v>
      </c>
      <c r="Y42" s="10">
        <v>42.71</v>
      </c>
      <c r="Z42" s="10">
        <v>41.22</v>
      </c>
      <c r="AA42" s="10">
        <v>41.67</v>
      </c>
      <c r="AB42" s="95">
        <v>16658500</v>
      </c>
      <c r="AC42" s="10">
        <v>41.54</v>
      </c>
      <c r="AD42" s="2">
        <f t="shared" si="1"/>
        <v>1.490000000000002</v>
      </c>
      <c r="AE42" s="138">
        <f t="shared" si="2"/>
        <v>-2.7621722846441932E-2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38.698</v>
      </c>
      <c r="Q43" s="2"/>
      <c r="T43" s="128" t="s">
        <v>98</v>
      </c>
      <c r="U43" s="98">
        <v>38.31</v>
      </c>
      <c r="W43" s="133">
        <v>42488</v>
      </c>
      <c r="X43" s="10">
        <v>43.44</v>
      </c>
      <c r="Y43" s="10">
        <v>43.8</v>
      </c>
      <c r="Z43" s="10">
        <v>42.76</v>
      </c>
      <c r="AA43" s="10">
        <v>42.86</v>
      </c>
      <c r="AB43" s="95">
        <v>10229800</v>
      </c>
      <c r="AC43" s="10">
        <v>42.72</v>
      </c>
      <c r="AD43" s="2">
        <f t="shared" si="1"/>
        <v>1.0399999999999991</v>
      </c>
      <c r="AE43" s="138">
        <f t="shared" si="2"/>
        <v>-1.9058553386911536E-2</v>
      </c>
    </row>
    <row r="44" spans="2:31" x14ac:dyDescent="0.25">
      <c r="B44" s="201"/>
      <c r="C44" s="454"/>
      <c r="D44" s="376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38.346200000000003</v>
      </c>
      <c r="Q44" s="2"/>
      <c r="T44" s="93" t="s">
        <v>99</v>
      </c>
      <c r="U44" s="88">
        <v>36.090000000000003</v>
      </c>
      <c r="W44" s="133">
        <v>42487</v>
      </c>
      <c r="X44" s="10">
        <v>43.75</v>
      </c>
      <c r="Y44" s="10">
        <v>44.24</v>
      </c>
      <c r="Z44" s="10">
        <v>43.28</v>
      </c>
      <c r="AA44" s="10">
        <v>43.69</v>
      </c>
      <c r="AB44" s="95">
        <v>9097500</v>
      </c>
      <c r="AC44" s="10">
        <v>43.55</v>
      </c>
      <c r="AD44" s="2">
        <f t="shared" si="1"/>
        <v>0.96000000000000085</v>
      </c>
      <c r="AE44" s="138">
        <f t="shared" si="2"/>
        <v>2.3014959723819395E-3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37.994399999999999</v>
      </c>
      <c r="Q45" s="2"/>
      <c r="T45" s="93" t="s">
        <v>100</v>
      </c>
      <c r="U45" s="88" t="s">
        <v>422</v>
      </c>
      <c r="W45" s="133">
        <v>42486</v>
      </c>
      <c r="X45" s="10">
        <v>44.15</v>
      </c>
      <c r="Y45" s="10">
        <v>44.52</v>
      </c>
      <c r="Z45" s="10">
        <v>43.06</v>
      </c>
      <c r="AA45" s="10">
        <v>43.59</v>
      </c>
      <c r="AB45" s="95">
        <v>11545700</v>
      </c>
      <c r="AC45" s="10">
        <v>43.45</v>
      </c>
      <c r="AD45" s="2">
        <f t="shared" si="1"/>
        <v>1.4600000000000009</v>
      </c>
      <c r="AE45" s="138">
        <f t="shared" si="2"/>
        <v>-7.7643297556518887E-3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37.642600000000002</v>
      </c>
      <c r="Q46" s="2"/>
      <c r="T46" s="93" t="s">
        <v>101</v>
      </c>
      <c r="U46" s="88" t="s">
        <v>423</v>
      </c>
      <c r="W46" s="133">
        <v>42485</v>
      </c>
      <c r="X46" s="10">
        <v>44.52</v>
      </c>
      <c r="Y46" s="10">
        <v>44.88</v>
      </c>
      <c r="Z46" s="10">
        <v>43.79</v>
      </c>
      <c r="AA46" s="10">
        <v>43.93</v>
      </c>
      <c r="AB46" s="95">
        <v>8774300</v>
      </c>
      <c r="AC46" s="10">
        <v>43.79</v>
      </c>
      <c r="AD46" s="2">
        <f t="shared" si="1"/>
        <v>1.0900000000000034</v>
      </c>
      <c r="AE46" s="138">
        <f t="shared" si="2"/>
        <v>-1.5512589928057485E-2</v>
      </c>
    </row>
    <row r="47" spans="2:31" x14ac:dyDescent="0.25">
      <c r="O47" s="83">
        <v>1.06</v>
      </c>
      <c r="P47" s="83">
        <f t="shared" si="12"/>
        <v>37.290800000000004</v>
      </c>
      <c r="Q47" s="2"/>
      <c r="T47" s="93" t="s">
        <v>102</v>
      </c>
      <c r="U47" s="88">
        <v>60.07</v>
      </c>
      <c r="W47" s="133">
        <v>42482</v>
      </c>
      <c r="X47" s="10">
        <v>43.43</v>
      </c>
      <c r="Y47" s="10">
        <v>44.67</v>
      </c>
      <c r="Z47" s="10">
        <v>43.16</v>
      </c>
      <c r="AA47" s="10">
        <v>44.62</v>
      </c>
      <c r="AB47" s="95">
        <v>14258600</v>
      </c>
      <c r="AC47" s="10">
        <v>44.48</v>
      </c>
      <c r="AD47" s="2">
        <f t="shared" si="1"/>
        <v>1.5100000000000051</v>
      </c>
      <c r="AE47" s="138">
        <f t="shared" si="2"/>
        <v>-7.8072719161276227E-3</v>
      </c>
    </row>
    <row r="48" spans="2:31" x14ac:dyDescent="0.25">
      <c r="L48" t="s">
        <v>261</v>
      </c>
      <c r="M48" s="2">
        <f>M66+K66-F66</f>
        <v>205.01999999999998</v>
      </c>
      <c r="O48" s="83">
        <v>1.05</v>
      </c>
      <c r="P48" s="83">
        <f t="shared" si="12"/>
        <v>36.939</v>
      </c>
      <c r="Q48" s="2"/>
      <c r="T48" s="93" t="s">
        <v>103</v>
      </c>
      <c r="U48" s="88">
        <v>1.1104799999999999</v>
      </c>
      <c r="W48" s="133">
        <v>42481</v>
      </c>
      <c r="X48" s="10">
        <v>46.28</v>
      </c>
      <c r="Y48" s="10">
        <v>46.31</v>
      </c>
      <c r="Z48" s="10">
        <v>44.74</v>
      </c>
      <c r="AA48" s="10">
        <v>44.97</v>
      </c>
      <c r="AB48" s="95">
        <v>15330300</v>
      </c>
      <c r="AC48" s="10">
        <v>44.83</v>
      </c>
      <c r="AD48" s="2">
        <f t="shared" si="1"/>
        <v>1.5700000000000003</v>
      </c>
      <c r="AE48" s="138">
        <f t="shared" si="2"/>
        <v>-3.4876210979547961E-2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36.587200000000003</v>
      </c>
      <c r="Q49" s="2"/>
      <c r="T49" s="93" t="s">
        <v>123</v>
      </c>
      <c r="U49" s="88" t="s">
        <v>219</v>
      </c>
      <c r="W49" s="133">
        <v>42480</v>
      </c>
      <c r="X49" s="10">
        <v>46.9</v>
      </c>
      <c r="Y49" s="10">
        <v>47.53</v>
      </c>
      <c r="Z49" s="10">
        <v>46.58</v>
      </c>
      <c r="AA49" s="10">
        <v>46.6</v>
      </c>
      <c r="AB49" s="95">
        <v>8397200</v>
      </c>
      <c r="AC49" s="10">
        <v>46.45</v>
      </c>
      <c r="AD49" s="2">
        <f t="shared" si="1"/>
        <v>0.95000000000000284</v>
      </c>
      <c r="AE49" s="138">
        <f t="shared" si="2"/>
        <v>-5.7791095890410427E-3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36.235399999999998</v>
      </c>
      <c r="Q50" s="2"/>
      <c r="T50" s="93"/>
      <c r="U50" s="88"/>
      <c r="W50" s="133">
        <v>42479</v>
      </c>
      <c r="X50" s="10">
        <v>46.69</v>
      </c>
      <c r="Y50" s="10">
        <v>47.42</v>
      </c>
      <c r="Z50" s="10">
        <v>46.6</v>
      </c>
      <c r="AA50" s="10">
        <v>46.87</v>
      </c>
      <c r="AB50" s="95">
        <v>8759000</v>
      </c>
      <c r="AC50" s="10">
        <v>46.72</v>
      </c>
      <c r="AD50" s="2">
        <f t="shared" si="1"/>
        <v>0.82000000000000028</v>
      </c>
      <c r="AE50" s="138">
        <f t="shared" si="2"/>
        <v>6.8965517241379448E-3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35.883600000000001</v>
      </c>
      <c r="Q51" s="2"/>
      <c r="T51" s="93" t="s">
        <v>105</v>
      </c>
      <c r="U51" s="88" t="s">
        <v>424</v>
      </c>
      <c r="W51" s="133">
        <v>42478</v>
      </c>
      <c r="X51" s="10">
        <v>47.65</v>
      </c>
      <c r="Y51" s="10">
        <v>47.65</v>
      </c>
      <c r="Z51" s="10">
        <v>46.21</v>
      </c>
      <c r="AA51" s="10">
        <v>46.55</v>
      </c>
      <c r="AB51" s="95">
        <v>11664700</v>
      </c>
      <c r="AC51" s="10">
        <v>46.4</v>
      </c>
      <c r="AD51" s="2">
        <f t="shared" si="1"/>
        <v>1.4399999999999977</v>
      </c>
      <c r="AE51" s="138">
        <f t="shared" si="2"/>
        <v>-2.0063357972544993E-2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35.531799999999997</v>
      </c>
      <c r="Q52" s="2"/>
      <c r="T52" s="93" t="s">
        <v>106</v>
      </c>
      <c r="U52" s="88" t="s">
        <v>197</v>
      </c>
      <c r="W52" s="133">
        <v>42475</v>
      </c>
      <c r="X52" s="10">
        <v>48.74</v>
      </c>
      <c r="Y52" s="10">
        <v>48.81</v>
      </c>
      <c r="Z52" s="10">
        <v>47.15</v>
      </c>
      <c r="AA52" s="10">
        <v>47.5</v>
      </c>
      <c r="AB52" s="95">
        <v>11822200</v>
      </c>
      <c r="AC52" s="10">
        <v>47.35</v>
      </c>
      <c r="AD52" s="2">
        <f t="shared" si="1"/>
        <v>1.6600000000000037</v>
      </c>
      <c r="AE52" s="138">
        <f t="shared" si="2"/>
        <v>-2.0277260500724092E-2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35.18</v>
      </c>
      <c r="Q53" s="2"/>
      <c r="T53" s="93" t="s">
        <v>107</v>
      </c>
      <c r="U53" s="90">
        <v>26090715</v>
      </c>
      <c r="W53" s="133">
        <v>42474</v>
      </c>
      <c r="X53" s="10">
        <v>48.95</v>
      </c>
      <c r="Y53" s="10">
        <v>49.8</v>
      </c>
      <c r="Z53" s="10">
        <v>48.27</v>
      </c>
      <c r="AA53" s="10">
        <v>48.49</v>
      </c>
      <c r="AB53" s="95">
        <v>15906500</v>
      </c>
      <c r="AC53" s="10">
        <v>48.33</v>
      </c>
      <c r="AD53" s="2">
        <f t="shared" si="1"/>
        <v>1.529999999999994</v>
      </c>
      <c r="AE53" s="138">
        <f t="shared" si="2"/>
        <v>9.1877218626017498E-3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34.828200000000002</v>
      </c>
      <c r="T54" s="93" t="s">
        <v>110</v>
      </c>
      <c r="U54" s="90">
        <v>10455400</v>
      </c>
      <c r="W54" s="133">
        <v>42473</v>
      </c>
      <c r="X54" s="10">
        <v>47.15</v>
      </c>
      <c r="Y54" s="10">
        <v>48.13</v>
      </c>
      <c r="Z54" s="10">
        <v>46.86</v>
      </c>
      <c r="AA54" s="10">
        <v>48.04</v>
      </c>
      <c r="AB54" s="95">
        <v>10882500</v>
      </c>
      <c r="AC54" s="10">
        <v>47.89</v>
      </c>
      <c r="AD54" s="2">
        <f t="shared" si="1"/>
        <v>1.2700000000000031</v>
      </c>
      <c r="AE54" s="138">
        <f t="shared" si="2"/>
        <v>3.0335628227194489E-2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34.476399999999998</v>
      </c>
      <c r="T55" s="93" t="s">
        <v>108</v>
      </c>
      <c r="U55" s="88" t="s">
        <v>425</v>
      </c>
      <c r="W55" s="133">
        <v>42472</v>
      </c>
      <c r="X55" s="10">
        <v>46.83</v>
      </c>
      <c r="Y55" s="10">
        <v>47.26</v>
      </c>
      <c r="Z55" s="10">
        <v>46.52</v>
      </c>
      <c r="AA55" s="10">
        <v>46.63</v>
      </c>
      <c r="AB55" s="95">
        <v>8254600</v>
      </c>
      <c r="AC55" s="10">
        <v>46.48</v>
      </c>
      <c r="AD55" s="2">
        <f t="shared" si="1"/>
        <v>0.73999999999999488</v>
      </c>
      <c r="AE55" s="138">
        <f t="shared" si="2"/>
        <v>1.7241379310344307E-3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34.124600000000001</v>
      </c>
      <c r="T56" s="93" t="s">
        <v>111</v>
      </c>
      <c r="U56" s="88">
        <v>5.9</v>
      </c>
      <c r="W56" s="133">
        <v>42471</v>
      </c>
      <c r="X56" s="10">
        <v>46.87</v>
      </c>
      <c r="Y56" s="10">
        <v>47.8</v>
      </c>
      <c r="Z56" s="10">
        <v>46.5</v>
      </c>
      <c r="AA56" s="10">
        <v>46.55</v>
      </c>
      <c r="AB56" s="95">
        <v>8880400</v>
      </c>
      <c r="AC56" s="10">
        <v>46.4</v>
      </c>
      <c r="AD56" s="2">
        <f t="shared" si="1"/>
        <v>1.2999999999999972</v>
      </c>
      <c r="AE56" s="138">
        <f t="shared" si="2"/>
        <v>5.6350238404854203E-3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33.772799999999997</v>
      </c>
      <c r="T57" s="93" t="s">
        <v>112</v>
      </c>
      <c r="U57" s="88">
        <v>5.97</v>
      </c>
      <c r="W57" s="133">
        <v>42468</v>
      </c>
      <c r="X57" s="10">
        <v>46.1</v>
      </c>
      <c r="Y57" s="10">
        <v>46.62</v>
      </c>
      <c r="Z57" s="10">
        <v>45.66</v>
      </c>
      <c r="AA57" s="10">
        <v>46.29</v>
      </c>
      <c r="AB57" s="95">
        <v>5845000</v>
      </c>
      <c r="AC57" s="10">
        <v>46.14</v>
      </c>
      <c r="AD57" s="2">
        <f t="shared" si="1"/>
        <v>0.96000000000000085</v>
      </c>
      <c r="AE57" s="138">
        <f t="shared" si="2"/>
        <v>1.0733844468784337E-2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33.420999999999999</v>
      </c>
      <c r="T58" s="93" t="s">
        <v>109</v>
      </c>
      <c r="U58" s="88" t="s">
        <v>426</v>
      </c>
      <c r="W58" s="133">
        <v>42467</v>
      </c>
      <c r="X58" s="10">
        <v>47</v>
      </c>
      <c r="Y58" s="10">
        <v>47.19</v>
      </c>
      <c r="Z58" s="10">
        <v>45.41</v>
      </c>
      <c r="AA58" s="10">
        <v>45.8</v>
      </c>
      <c r="AB58" s="95">
        <v>10434300</v>
      </c>
      <c r="AC58" s="10">
        <v>45.65</v>
      </c>
      <c r="AD58" s="2">
        <f t="shared" si="1"/>
        <v>1.7800000000000011</v>
      </c>
      <c r="AE58" s="138">
        <f t="shared" si="2"/>
        <v>-2.9755579171094504E-2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33.069199999999995</v>
      </c>
      <c r="W59" s="133">
        <v>42466</v>
      </c>
      <c r="X59" s="10">
        <v>47.22</v>
      </c>
      <c r="Y59" s="10">
        <v>47.32</v>
      </c>
      <c r="Z59" s="10">
        <v>46.85</v>
      </c>
      <c r="AA59" s="10">
        <v>47.2</v>
      </c>
      <c r="AB59" s="95">
        <v>5542600</v>
      </c>
      <c r="AC59" s="10">
        <v>47.05</v>
      </c>
      <c r="AD59" s="2">
        <f t="shared" si="1"/>
        <v>0.46999999999999886</v>
      </c>
      <c r="AE59" s="138">
        <f t="shared" si="2"/>
        <v>8.50882790895513E-4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32.717400000000005</v>
      </c>
      <c r="W60" s="133">
        <v>42465</v>
      </c>
      <c r="X60" s="10">
        <v>46.97</v>
      </c>
      <c r="Y60" s="10">
        <v>47.81</v>
      </c>
      <c r="Z60" s="10">
        <v>46.72</v>
      </c>
      <c r="AA60" s="10">
        <v>47.16</v>
      </c>
      <c r="AB60" s="95">
        <v>6506900</v>
      </c>
      <c r="AC60" s="10">
        <v>47.01</v>
      </c>
      <c r="AD60" s="2">
        <f t="shared" si="1"/>
        <v>1.0900000000000034</v>
      </c>
      <c r="AE60" s="138">
        <f t="shared" si="2"/>
        <v>2.1276595744668114E-4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32.365600000000001</v>
      </c>
      <c r="W61" s="133">
        <v>42464</v>
      </c>
      <c r="X61" s="10">
        <v>47.11</v>
      </c>
      <c r="Y61" s="10">
        <v>48.32</v>
      </c>
      <c r="Z61" s="10">
        <v>46.76</v>
      </c>
      <c r="AA61" s="10">
        <v>47.15</v>
      </c>
      <c r="AB61" s="95">
        <v>7863200</v>
      </c>
      <c r="AC61" s="10">
        <v>47</v>
      </c>
      <c r="AD61" s="2">
        <f t="shared" si="1"/>
        <v>1.5600000000000023</v>
      </c>
      <c r="AE61" s="138">
        <f t="shared" si="2"/>
        <v>2.9876227059326688E-3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32.013800000000003</v>
      </c>
      <c r="W62" s="133">
        <v>42461</v>
      </c>
      <c r="X62" s="10">
        <v>47.5</v>
      </c>
      <c r="Y62" s="10">
        <v>47.57</v>
      </c>
      <c r="Z62" s="10">
        <v>46.74</v>
      </c>
      <c r="AA62" s="10">
        <v>47.01</v>
      </c>
      <c r="AB62" s="95">
        <v>13932200</v>
      </c>
      <c r="AC62" s="10">
        <v>46.86</v>
      </c>
      <c r="AD62" s="2">
        <f t="shared" si="1"/>
        <v>0.82999999999999829</v>
      </c>
      <c r="AE62" s="138">
        <f t="shared" si="2"/>
        <v>-3.4212695795548309E-2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31.661999999999999</v>
      </c>
      <c r="W63" s="133">
        <v>42460</v>
      </c>
      <c r="X63" s="10">
        <v>49.37</v>
      </c>
      <c r="Y63" s="10">
        <v>49.74</v>
      </c>
      <c r="Z63" s="10">
        <v>48.66</v>
      </c>
      <c r="AA63" s="10">
        <v>48.68</v>
      </c>
      <c r="AB63" s="95">
        <v>6550500</v>
      </c>
      <c r="AC63" s="10">
        <v>48.52</v>
      </c>
      <c r="AD63" s="2">
        <f t="shared" si="1"/>
        <v>1.0800000000000054</v>
      </c>
      <c r="AE63" s="138">
        <f t="shared" si="2"/>
        <v>-1.3219442749644039E-2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42459</v>
      </c>
      <c r="X64" s="10">
        <v>49.54</v>
      </c>
      <c r="Y64" s="10">
        <v>50.08</v>
      </c>
      <c r="Z64" s="10">
        <v>49.29</v>
      </c>
      <c r="AA64" s="10">
        <v>49.33</v>
      </c>
      <c r="AB64" s="95">
        <v>5779300</v>
      </c>
      <c r="AC64" s="10">
        <v>49.17</v>
      </c>
      <c r="AD64" s="2">
        <f t="shared" si="1"/>
        <v>0.78999999999999915</v>
      </c>
      <c r="AE64" s="138">
        <f t="shared" si="2"/>
        <v>4.0841331427405869E-3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42458</v>
      </c>
      <c r="X65" s="10">
        <v>48.1</v>
      </c>
      <c r="Y65" s="10">
        <v>49.18</v>
      </c>
      <c r="Z65" s="10">
        <v>48.03</v>
      </c>
      <c r="AA65" s="10">
        <v>49.13</v>
      </c>
      <c r="AB65" s="95">
        <v>7302100</v>
      </c>
      <c r="AC65" s="10">
        <v>48.97</v>
      </c>
      <c r="AD65" s="2">
        <f t="shared" si="1"/>
        <v>1.1499999999999986</v>
      </c>
      <c r="AE65" s="138">
        <f t="shared" si="2"/>
        <v>1.9146722164412155E-2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42457</v>
      </c>
      <c r="X66" s="10">
        <v>47.9</v>
      </c>
      <c r="Y66" s="10">
        <v>48.51</v>
      </c>
      <c r="Z66" s="10">
        <v>47.77</v>
      </c>
      <c r="AA66" s="10">
        <v>48.2</v>
      </c>
      <c r="AB66" s="95">
        <v>5887600</v>
      </c>
      <c r="AC66" s="10">
        <v>48.05</v>
      </c>
      <c r="AD66" s="2">
        <f t="shared" si="1"/>
        <v>0.73999999999999488</v>
      </c>
      <c r="AE66" s="138">
        <f t="shared" si="2"/>
        <v>7.5487523589850003E-3</v>
      </c>
    </row>
    <row r="67" spans="1:31" x14ac:dyDescent="0.25">
      <c r="W67" s="133">
        <v>42453</v>
      </c>
      <c r="X67" s="10">
        <v>48.48</v>
      </c>
      <c r="Y67" s="10">
        <v>48.56</v>
      </c>
      <c r="Z67" s="10">
        <v>47.36</v>
      </c>
      <c r="AA67" s="10">
        <v>47.84</v>
      </c>
      <c r="AB67" s="95">
        <v>9139000</v>
      </c>
      <c r="AC67" s="10">
        <v>47.69</v>
      </c>
      <c r="AD67" s="2">
        <f>Y67-Z67</f>
        <v>1.2000000000000028</v>
      </c>
      <c r="AE67" s="138" t="e">
        <f>AC67/#REF!-1</f>
        <v>#REF!</v>
      </c>
    </row>
    <row r="68" spans="1:31" x14ac:dyDescent="0.25">
      <c r="W68" s="133">
        <v>42452</v>
      </c>
      <c r="X68" s="10">
        <v>49.59</v>
      </c>
      <c r="Y68" s="10">
        <v>49.73</v>
      </c>
      <c r="Z68" s="10">
        <v>48.6</v>
      </c>
      <c r="AA68" s="10">
        <v>48.91</v>
      </c>
      <c r="AB68" s="95">
        <v>8783100</v>
      </c>
      <c r="AC68" s="10">
        <v>48.75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310</v>
      </c>
      <c r="O2" s="11" t="s">
        <v>57</v>
      </c>
      <c r="Q2">
        <f>C18-H18</f>
        <v>15</v>
      </c>
      <c r="W2" s="133">
        <v>42545</v>
      </c>
      <c r="X2" s="10">
        <v>96.01</v>
      </c>
      <c r="Y2" s="10">
        <v>97.28</v>
      </c>
      <c r="Z2" s="10">
        <v>95.14</v>
      </c>
      <c r="AA2" s="10">
        <v>95.72</v>
      </c>
      <c r="AB2" s="95">
        <v>14195000</v>
      </c>
      <c r="AC2" s="10">
        <v>95.72</v>
      </c>
      <c r="AD2" s="2">
        <f>Y2-Z2</f>
        <v>2.1400000000000006</v>
      </c>
      <c r="AE2" s="138">
        <f>AC2/AC3-1</f>
        <v>-3.3326600686729879E-2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42544</v>
      </c>
      <c r="X3" s="10">
        <v>99.44</v>
      </c>
      <c r="Y3" s="10">
        <v>99.62</v>
      </c>
      <c r="Z3" s="10">
        <v>98.61</v>
      </c>
      <c r="AA3" s="10">
        <v>99.02</v>
      </c>
      <c r="AB3" s="95">
        <v>5781200</v>
      </c>
      <c r="AC3" s="10">
        <v>99.02</v>
      </c>
      <c r="AD3" s="2">
        <f t="shared" ref="AD3:AD66" si="1">Y3-Z3</f>
        <v>1.0100000000000051</v>
      </c>
      <c r="AE3" s="138">
        <f t="shared" ref="AE3:AE66" si="2">AC3/AC4-1</f>
        <v>2.3281708674967039E-3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95.72</v>
      </c>
      <c r="T4" s="163"/>
      <c r="W4" s="133">
        <v>42543</v>
      </c>
      <c r="X4" s="10">
        <v>99.08</v>
      </c>
      <c r="Y4" s="10">
        <v>99.62</v>
      </c>
      <c r="Z4" s="10">
        <v>98.7</v>
      </c>
      <c r="AA4" s="10">
        <v>98.79</v>
      </c>
      <c r="AB4" s="95">
        <v>4941500</v>
      </c>
      <c r="AC4" s="10">
        <v>98.79</v>
      </c>
      <c r="AD4" s="2">
        <f t="shared" si="1"/>
        <v>0.92000000000000171</v>
      </c>
      <c r="AE4" s="138">
        <f t="shared" si="2"/>
        <v>-3.0358227079529954E-4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1435.8</v>
      </c>
      <c r="W5" s="133">
        <v>42542</v>
      </c>
      <c r="X5" s="10">
        <v>99.73</v>
      </c>
      <c r="Y5" s="10">
        <v>99.79</v>
      </c>
      <c r="Z5" s="10">
        <v>98.77</v>
      </c>
      <c r="AA5" s="10">
        <v>98.82</v>
      </c>
      <c r="AB5" s="95">
        <v>5177800</v>
      </c>
      <c r="AC5" s="10">
        <v>98.82</v>
      </c>
      <c r="AD5" s="2">
        <f t="shared" si="1"/>
        <v>1.0200000000000102</v>
      </c>
      <c r="AE5" s="138">
        <f t="shared" si="2"/>
        <v>-7.532389273877671E-3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42541</v>
      </c>
      <c r="X6" s="10">
        <v>100.08</v>
      </c>
      <c r="Y6" s="10">
        <v>100.96</v>
      </c>
      <c r="Z6" s="10">
        <v>99.5</v>
      </c>
      <c r="AA6" s="10">
        <v>99.57</v>
      </c>
      <c r="AB6" s="95">
        <v>8254000</v>
      </c>
      <c r="AC6" s="10">
        <v>99.57</v>
      </c>
      <c r="AD6" s="2">
        <f t="shared" si="1"/>
        <v>1.4599999999999937</v>
      </c>
      <c r="AE6" s="138">
        <f t="shared" si="2"/>
        <v>5.7575757575756281E-3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53.189999999999372</v>
      </c>
      <c r="R7" s="196"/>
      <c r="W7" s="133">
        <v>42538</v>
      </c>
      <c r="X7" s="10">
        <v>98.41</v>
      </c>
      <c r="Y7" s="10">
        <v>99.14</v>
      </c>
      <c r="Z7" s="10">
        <v>98.27</v>
      </c>
      <c r="AA7" s="10">
        <v>99</v>
      </c>
      <c r="AB7" s="95">
        <v>8854300</v>
      </c>
      <c r="AC7" s="10">
        <v>99</v>
      </c>
      <c r="AD7" s="2">
        <f t="shared" si="1"/>
        <v>0.87000000000000455</v>
      </c>
      <c r="AE7" s="138">
        <f t="shared" si="2"/>
        <v>6.3020939215288063E-3</v>
      </c>
    </row>
    <row r="8" spans="1:31" x14ac:dyDescent="0.25">
      <c r="C8" s="4"/>
      <c r="D8" s="3"/>
      <c r="E8" s="3"/>
      <c r="F8" s="3"/>
      <c r="H8" s="72"/>
      <c r="O8" s="11" t="s">
        <v>198</v>
      </c>
      <c r="P8" s="34"/>
      <c r="Q8" s="2">
        <f>K18+M18-F18+Q2*Q4</f>
        <v>53.189999999999372</v>
      </c>
      <c r="W8" s="133">
        <v>42537</v>
      </c>
      <c r="X8" s="10">
        <v>97.8</v>
      </c>
      <c r="Y8" s="10">
        <v>98.63</v>
      </c>
      <c r="Z8" s="10">
        <v>96.86</v>
      </c>
      <c r="AA8" s="10">
        <v>98.38</v>
      </c>
      <c r="AB8" s="95">
        <v>7115500</v>
      </c>
      <c r="AC8" s="10">
        <v>98.38</v>
      </c>
      <c r="AD8" s="2">
        <f t="shared" si="1"/>
        <v>1.769999999999996</v>
      </c>
      <c r="AE8" s="138">
        <f t="shared" si="2"/>
        <v>1.1193650147551804E-3</v>
      </c>
    </row>
    <row r="9" spans="1:31" x14ac:dyDescent="0.25">
      <c r="C9" s="4"/>
      <c r="D9" s="3"/>
      <c r="E9" s="3"/>
      <c r="F9" s="3"/>
      <c r="H9" s="72"/>
      <c r="O9" s="11" t="s">
        <v>262</v>
      </c>
      <c r="Q9" s="138">
        <f>IF(Q2=0, 0, Q8/Q6)</f>
        <v>3.8470718423850074E-2</v>
      </c>
      <c r="W9" s="133">
        <v>42536</v>
      </c>
      <c r="X9" s="10">
        <v>98.19</v>
      </c>
      <c r="Y9" s="10">
        <v>99</v>
      </c>
      <c r="Z9" s="10">
        <v>98.19</v>
      </c>
      <c r="AA9" s="10">
        <v>98.27</v>
      </c>
      <c r="AB9" s="95">
        <v>6518200</v>
      </c>
      <c r="AC9" s="10">
        <v>98.27</v>
      </c>
      <c r="AD9" s="2">
        <f t="shared" si="1"/>
        <v>0.81000000000000227</v>
      </c>
      <c r="AE9" s="138">
        <f t="shared" si="2"/>
        <v>-1.3211382113822445E-3</v>
      </c>
    </row>
    <row r="10" spans="1:31" x14ac:dyDescent="0.25">
      <c r="O10" s="11" t="s">
        <v>261</v>
      </c>
      <c r="P10" s="34"/>
      <c r="Q10" s="2">
        <f>M32</f>
        <v>0</v>
      </c>
      <c r="W10" s="133">
        <v>42535</v>
      </c>
      <c r="X10" s="10">
        <v>97.2</v>
      </c>
      <c r="Y10" s="10">
        <v>98.55</v>
      </c>
      <c r="Z10" s="10">
        <v>97.18</v>
      </c>
      <c r="AA10" s="10">
        <v>98.4</v>
      </c>
      <c r="AB10" s="95">
        <v>5975100</v>
      </c>
      <c r="AC10" s="10">
        <v>98.4</v>
      </c>
      <c r="AD10" s="2">
        <f t="shared" si="1"/>
        <v>1.3699999999999903</v>
      </c>
      <c r="AE10" s="138">
        <f t="shared" si="2"/>
        <v>8.5067131290357256E-3</v>
      </c>
    </row>
    <row r="11" spans="1:31" x14ac:dyDescent="0.25">
      <c r="O11" s="11" t="s">
        <v>186</v>
      </c>
      <c r="P11" s="34"/>
      <c r="Q11" s="138">
        <f>VALUE(TRIM(CLEAN(MID(U58, FIND("(", U58)+1, 5))))</f>
        <v>1.44E-2</v>
      </c>
      <c r="W11" s="133">
        <v>42534</v>
      </c>
      <c r="X11" s="10">
        <v>96.75</v>
      </c>
      <c r="Y11" s="10">
        <v>98.98</v>
      </c>
      <c r="Z11" s="10">
        <v>96.7</v>
      </c>
      <c r="AA11" s="10">
        <v>97.57</v>
      </c>
      <c r="AB11" s="95">
        <v>8750000</v>
      </c>
      <c r="AC11" s="10">
        <v>97.57</v>
      </c>
      <c r="AD11" s="2">
        <f t="shared" si="1"/>
        <v>2.2800000000000011</v>
      </c>
      <c r="AE11" s="138">
        <f t="shared" si="2"/>
        <v>2.3628518594616121E-3</v>
      </c>
    </row>
    <row r="12" spans="1:31" x14ac:dyDescent="0.25">
      <c r="W12" s="133">
        <v>42531</v>
      </c>
      <c r="X12" s="10">
        <v>97.15</v>
      </c>
      <c r="Y12" s="10">
        <v>97.71</v>
      </c>
      <c r="Z12" s="10">
        <v>96.78</v>
      </c>
      <c r="AA12" s="10">
        <v>97.34</v>
      </c>
      <c r="AB12" s="95">
        <v>7183300</v>
      </c>
      <c r="AC12" s="10">
        <v>97.34</v>
      </c>
      <c r="AD12" s="2">
        <f t="shared" si="1"/>
        <v>0.92999999999999261</v>
      </c>
      <c r="AE12" s="138">
        <f t="shared" si="2"/>
        <v>-5.1103843008993843E-3</v>
      </c>
    </row>
    <row r="13" spans="1:31" x14ac:dyDescent="0.25">
      <c r="W13" s="133">
        <v>42530</v>
      </c>
      <c r="X13" s="10">
        <v>97.82</v>
      </c>
      <c r="Y13" s="10">
        <v>97.93</v>
      </c>
      <c r="Z13" s="10">
        <v>97.1</v>
      </c>
      <c r="AA13" s="10">
        <v>97.84</v>
      </c>
      <c r="AB13" s="95">
        <v>5339900</v>
      </c>
      <c r="AC13" s="10">
        <v>97.84</v>
      </c>
      <c r="AD13" s="2">
        <f t="shared" si="1"/>
        <v>0.83000000000001251</v>
      </c>
      <c r="AE13" s="138">
        <f t="shared" si="2"/>
        <v>-2.039983680130586E-3</v>
      </c>
    </row>
    <row r="14" spans="1:31" x14ac:dyDescent="0.25">
      <c r="W14" s="133">
        <v>42529</v>
      </c>
      <c r="X14" s="10">
        <v>98.49</v>
      </c>
      <c r="Y14" s="10">
        <v>98.82</v>
      </c>
      <c r="Z14" s="10">
        <v>97.7</v>
      </c>
      <c r="AA14" s="10">
        <v>98.04</v>
      </c>
      <c r="AB14" s="95">
        <v>5424700</v>
      </c>
      <c r="AC14" s="10">
        <v>98.04</v>
      </c>
      <c r="AD14" s="2">
        <f t="shared" si="1"/>
        <v>1.1199999999999903</v>
      </c>
      <c r="AE14" s="138">
        <f t="shared" si="2"/>
        <v>-3.1520081342144568E-3</v>
      </c>
    </row>
    <row r="15" spans="1:31" x14ac:dyDescent="0.25">
      <c r="W15" s="133">
        <v>42528</v>
      </c>
      <c r="X15" s="10">
        <v>99</v>
      </c>
      <c r="Y15" s="10">
        <v>99.04</v>
      </c>
      <c r="Z15" s="10">
        <v>98.32</v>
      </c>
      <c r="AA15" s="10">
        <v>98.35</v>
      </c>
      <c r="AB15" s="95">
        <v>5602200</v>
      </c>
      <c r="AC15" s="10">
        <v>98.35</v>
      </c>
      <c r="AD15" s="2">
        <f t="shared" si="1"/>
        <v>0.72000000000001307</v>
      </c>
      <c r="AE15" s="138">
        <f t="shared" si="2"/>
        <v>-4.3531079165823883E-3</v>
      </c>
    </row>
    <row r="16" spans="1:31" x14ac:dyDescent="0.25">
      <c r="W16" s="133">
        <v>42527</v>
      </c>
      <c r="X16" s="10">
        <v>98.96</v>
      </c>
      <c r="Y16" s="10">
        <v>99.12</v>
      </c>
      <c r="Z16" s="10">
        <v>98.47</v>
      </c>
      <c r="AA16" s="10">
        <v>98.78</v>
      </c>
      <c r="AB16" s="95">
        <v>4979200</v>
      </c>
      <c r="AC16" s="10">
        <v>98.78</v>
      </c>
      <c r="AD16" s="2">
        <f t="shared" si="1"/>
        <v>0.65000000000000568</v>
      </c>
      <c r="AE16" s="138">
        <f t="shared" si="2"/>
        <v>3.0379746835440535E-4</v>
      </c>
    </row>
    <row r="17" spans="1:31" x14ac:dyDescent="0.25">
      <c r="W17" s="133">
        <v>42524</v>
      </c>
      <c r="X17" s="10">
        <v>98.66</v>
      </c>
      <c r="Y17" s="10">
        <v>98.92</v>
      </c>
      <c r="Z17" s="10">
        <v>97.73</v>
      </c>
      <c r="AA17" s="10">
        <v>98.75</v>
      </c>
      <c r="AB17" s="95">
        <v>6845600</v>
      </c>
      <c r="AC17" s="10">
        <v>98.75</v>
      </c>
      <c r="AD17" s="2">
        <f t="shared" si="1"/>
        <v>1.1899999999999977</v>
      </c>
      <c r="AE17" s="138">
        <f t="shared" si="2"/>
        <v>3.0388978930306898E-4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42523</v>
      </c>
      <c r="X18" s="10">
        <v>98.07</v>
      </c>
      <c r="Y18" s="10">
        <v>98.72</v>
      </c>
      <c r="Z18" s="10">
        <v>97.87</v>
      </c>
      <c r="AA18" s="10">
        <v>98.72</v>
      </c>
      <c r="AB18" s="95">
        <v>4822100</v>
      </c>
      <c r="AC18" s="10">
        <v>98.72</v>
      </c>
      <c r="AD18" s="2">
        <f t="shared" si="1"/>
        <v>0.84999999999999432</v>
      </c>
      <c r="AE18" s="138">
        <f t="shared" si="2"/>
        <v>2.0300446609826661E-3</v>
      </c>
    </row>
    <row r="19" spans="1:31" x14ac:dyDescent="0.25">
      <c r="W19" s="133">
        <v>42522</v>
      </c>
      <c r="X19" s="10">
        <v>98.67</v>
      </c>
      <c r="Y19" s="10">
        <v>98.99</v>
      </c>
      <c r="Z19" s="10">
        <v>97.73</v>
      </c>
      <c r="AA19" s="10">
        <v>98.52</v>
      </c>
      <c r="AB19" s="95">
        <v>7228300</v>
      </c>
      <c r="AC19" s="10">
        <v>98.52</v>
      </c>
      <c r="AD19" s="2">
        <f t="shared" si="1"/>
        <v>1.2599999999999909</v>
      </c>
      <c r="AE19" s="138">
        <f t="shared" si="2"/>
        <v>-7.0550292279782933E-3</v>
      </c>
    </row>
    <row r="20" spans="1:31" x14ac:dyDescent="0.25">
      <c r="W20" s="133">
        <v>42521</v>
      </c>
      <c r="X20" s="10">
        <v>99.85</v>
      </c>
      <c r="Y20" s="10">
        <v>99.89</v>
      </c>
      <c r="Z20" s="10">
        <v>98.57</v>
      </c>
      <c r="AA20" s="10">
        <v>99.22</v>
      </c>
      <c r="AB20" s="95">
        <v>9986300</v>
      </c>
      <c r="AC20" s="10">
        <v>99.22</v>
      </c>
      <c r="AD20" s="2">
        <f t="shared" si="1"/>
        <v>1.3200000000000074</v>
      </c>
      <c r="AE20" s="138">
        <f t="shared" si="2"/>
        <v>-1.0669059726792329E-2</v>
      </c>
    </row>
    <row r="21" spans="1:31" x14ac:dyDescent="0.25">
      <c r="W21" s="133">
        <v>42517</v>
      </c>
      <c r="X21" s="10">
        <v>99.81</v>
      </c>
      <c r="Y21" s="10">
        <v>100.53</v>
      </c>
      <c r="Z21" s="10">
        <v>99.81</v>
      </c>
      <c r="AA21" s="10">
        <v>100.29</v>
      </c>
      <c r="AB21" s="95">
        <v>4473200</v>
      </c>
      <c r="AC21" s="10">
        <v>100.29</v>
      </c>
      <c r="AD21" s="2">
        <f t="shared" si="1"/>
        <v>0.71999999999999886</v>
      </c>
      <c r="AE21" s="138">
        <f t="shared" si="2"/>
        <v>4.8091373609859822E-3</v>
      </c>
    </row>
    <row r="22" spans="1:31" x14ac:dyDescent="0.25">
      <c r="W22" s="133">
        <v>42516</v>
      </c>
      <c r="X22" s="10">
        <v>99.89</v>
      </c>
      <c r="Y22" s="10">
        <v>100.49</v>
      </c>
      <c r="Z22" s="10">
        <v>99.57</v>
      </c>
      <c r="AA22" s="10">
        <v>99.81</v>
      </c>
      <c r="AB22" s="95">
        <v>3749700</v>
      </c>
      <c r="AC22" s="10">
        <v>99.81</v>
      </c>
      <c r="AD22" s="2">
        <f t="shared" si="1"/>
        <v>0.92000000000000171</v>
      </c>
      <c r="AE22" s="138">
        <f t="shared" si="2"/>
        <v>-5.0070098137389163E-4</v>
      </c>
    </row>
    <row r="23" spans="1:31" x14ac:dyDescent="0.25">
      <c r="W23" s="133">
        <v>42515</v>
      </c>
      <c r="X23" s="10">
        <v>99.92</v>
      </c>
      <c r="Y23" s="10">
        <v>100.8</v>
      </c>
      <c r="Z23" s="10">
        <v>99.81</v>
      </c>
      <c r="AA23" s="10">
        <v>99.86</v>
      </c>
      <c r="AB23" s="95">
        <v>5667300</v>
      </c>
      <c r="AC23" s="10">
        <v>99.86</v>
      </c>
      <c r="AD23" s="2">
        <f t="shared" si="1"/>
        <v>0.98999999999999488</v>
      </c>
      <c r="AE23" s="138">
        <f t="shared" si="2"/>
        <v>3.5172344487990337E-3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42514</v>
      </c>
      <c r="X24" s="10">
        <v>99.45</v>
      </c>
      <c r="Y24" s="10">
        <v>100.04</v>
      </c>
      <c r="Z24" s="10">
        <v>99.38</v>
      </c>
      <c r="AA24" s="10">
        <v>99.51</v>
      </c>
      <c r="AB24" s="95">
        <v>5246300</v>
      </c>
      <c r="AC24" s="10">
        <v>99.51</v>
      </c>
      <c r="AD24" s="2">
        <f t="shared" si="1"/>
        <v>0.6600000000000108</v>
      </c>
      <c r="AE24" s="138">
        <f t="shared" si="2"/>
        <v>3.3272837265576616E-3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42513</v>
      </c>
      <c r="X25" s="10">
        <v>99.6</v>
      </c>
      <c r="Y25" s="10">
        <v>100.33</v>
      </c>
      <c r="Z25" s="10">
        <v>99.12</v>
      </c>
      <c r="AA25" s="10">
        <v>99.18</v>
      </c>
      <c r="AB25" s="95">
        <v>5453400</v>
      </c>
      <c r="AC25" s="10">
        <v>99.18</v>
      </c>
      <c r="AD25" s="2">
        <f t="shared" si="1"/>
        <v>1.2099999999999937</v>
      </c>
      <c r="AE25" s="138">
        <f t="shared" si="2"/>
        <v>-6.0132291040287944E-3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42510</v>
      </c>
      <c r="X26" s="10">
        <v>99</v>
      </c>
      <c r="Y26" s="10">
        <v>99.93</v>
      </c>
      <c r="Z26" s="10">
        <v>98.77</v>
      </c>
      <c r="AA26" s="10">
        <v>99.78</v>
      </c>
      <c r="AB26" s="95">
        <v>7290000</v>
      </c>
      <c r="AC26" s="10">
        <v>99.78</v>
      </c>
      <c r="AD26" s="2">
        <f t="shared" si="1"/>
        <v>1.1600000000000108</v>
      </c>
      <c r="AE26" s="138">
        <f t="shared" si="2"/>
        <v>1.3921349456356147E-2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42509</v>
      </c>
      <c r="X27" s="10">
        <v>98.58</v>
      </c>
      <c r="Y27" s="10">
        <v>98.61</v>
      </c>
      <c r="Z27" s="10">
        <v>97.51</v>
      </c>
      <c r="AA27" s="10">
        <v>98.41</v>
      </c>
      <c r="AB27" s="95">
        <v>7050300</v>
      </c>
      <c r="AC27" s="10">
        <v>98.41</v>
      </c>
      <c r="AD27" s="2">
        <f t="shared" si="1"/>
        <v>1.0999999999999943</v>
      </c>
      <c r="AE27" s="138">
        <f t="shared" si="2"/>
        <v>-5.9595959595959425E-3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42508</v>
      </c>
      <c r="X28" s="10">
        <v>99.59</v>
      </c>
      <c r="Y28" s="10">
        <v>99.77</v>
      </c>
      <c r="Z28" s="10">
        <v>98.36</v>
      </c>
      <c r="AA28" s="10">
        <v>99</v>
      </c>
      <c r="AB28" s="95">
        <v>9302900</v>
      </c>
      <c r="AC28" s="10">
        <v>99</v>
      </c>
      <c r="AD28" s="2">
        <f t="shared" si="1"/>
        <v>1.4099999999999966</v>
      </c>
      <c r="AE28" s="138">
        <f t="shared" si="2"/>
        <v>-9.4056433860315591E-3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42507</v>
      </c>
      <c r="X29" s="10">
        <v>100.79</v>
      </c>
      <c r="Y29" s="10">
        <v>101.29</v>
      </c>
      <c r="Z29" s="10">
        <v>99.55</v>
      </c>
      <c r="AA29" s="10">
        <v>99.94</v>
      </c>
      <c r="AB29" s="95">
        <v>8510000</v>
      </c>
      <c r="AC29" s="10">
        <v>99.94</v>
      </c>
      <c r="AD29" s="2">
        <f t="shared" si="1"/>
        <v>1.7400000000000091</v>
      </c>
      <c r="AE29" s="138">
        <f t="shared" si="2"/>
        <v>-4.184934236747706E-3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42506</v>
      </c>
      <c r="X30" s="10">
        <v>100.41</v>
      </c>
      <c r="Y30" s="10">
        <v>100.67</v>
      </c>
      <c r="Z30" s="10">
        <v>99.37</v>
      </c>
      <c r="AA30" s="10">
        <v>100.36</v>
      </c>
      <c r="AB30" s="95">
        <v>9087500</v>
      </c>
      <c r="AC30" s="10">
        <v>100.36</v>
      </c>
      <c r="AD30" s="2">
        <f t="shared" si="1"/>
        <v>1.2999999999999972</v>
      </c>
      <c r="AE30" s="138">
        <f t="shared" si="2"/>
        <v>-1.591723040190951E-3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42503</v>
      </c>
      <c r="X31" s="10">
        <v>101.71</v>
      </c>
      <c r="Y31" s="10">
        <v>102.04</v>
      </c>
      <c r="Z31" s="10">
        <v>100.36</v>
      </c>
      <c r="AA31" s="10">
        <v>100.52</v>
      </c>
      <c r="AB31" s="95">
        <v>9314100</v>
      </c>
      <c r="AC31" s="10">
        <v>100.52</v>
      </c>
      <c r="AD31" s="2">
        <f t="shared" si="1"/>
        <v>1.6800000000000068</v>
      </c>
      <c r="AE31" s="138">
        <f t="shared" si="2"/>
        <v>-1.16999311768754E-2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42502</v>
      </c>
      <c r="X32" s="10">
        <v>102.5</v>
      </c>
      <c r="Y32" s="10">
        <v>102.85</v>
      </c>
      <c r="Z32" s="10">
        <v>101.13</v>
      </c>
      <c r="AA32" s="10">
        <v>101.71</v>
      </c>
      <c r="AB32" s="95">
        <v>11222000</v>
      </c>
      <c r="AC32" s="10">
        <v>101.71</v>
      </c>
      <c r="AD32" s="2">
        <f t="shared" si="1"/>
        <v>1.7199999999999989</v>
      </c>
      <c r="AE32" s="138">
        <f t="shared" si="2"/>
        <v>-5.6701534851892887E-3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42501</v>
      </c>
      <c r="X33" s="10">
        <v>101.46</v>
      </c>
      <c r="Y33" s="10">
        <v>102.5</v>
      </c>
      <c r="Z33" s="10">
        <v>100.62</v>
      </c>
      <c r="AA33" s="10">
        <v>102.29</v>
      </c>
      <c r="AB33" s="95">
        <v>26932700</v>
      </c>
      <c r="AC33" s="10">
        <v>102.29</v>
      </c>
      <c r="AD33" s="2">
        <f t="shared" si="1"/>
        <v>1.8799999999999955</v>
      </c>
      <c r="AE33" s="138">
        <f t="shared" si="2"/>
        <v>-4.0431519699812291E-2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42500</v>
      </c>
      <c r="X34" s="10">
        <v>105.53</v>
      </c>
      <c r="Y34" s="10">
        <v>106.75</v>
      </c>
      <c r="Z34" s="10">
        <v>105.45</v>
      </c>
      <c r="AA34" s="10">
        <v>106.6</v>
      </c>
      <c r="AB34" s="95">
        <v>10761800</v>
      </c>
      <c r="AC34" s="10">
        <v>106.6</v>
      </c>
      <c r="AD34" s="2">
        <f t="shared" si="1"/>
        <v>1.2999999999999972</v>
      </c>
      <c r="AE34" s="138">
        <f t="shared" si="2"/>
        <v>1.1961268274159886E-2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42499</v>
      </c>
      <c r="X35" s="10">
        <v>106.01</v>
      </c>
      <c r="Y35" s="10">
        <v>106.68</v>
      </c>
      <c r="Z35" s="10">
        <v>104.97</v>
      </c>
      <c r="AA35" s="10">
        <v>105.34</v>
      </c>
      <c r="AB35" s="95">
        <v>8048300</v>
      </c>
      <c r="AC35" s="10">
        <v>105.34</v>
      </c>
      <c r="AD35" s="2">
        <f t="shared" si="1"/>
        <v>1.710000000000008</v>
      </c>
      <c r="AE35" s="138">
        <f t="shared" si="2"/>
        <v>-1.895016107636982E-3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42496</v>
      </c>
      <c r="X36" s="10">
        <v>104.51</v>
      </c>
      <c r="Y36" s="10">
        <v>105.74</v>
      </c>
      <c r="Z36" s="10">
        <v>104.39</v>
      </c>
      <c r="AA36" s="10">
        <v>105.54</v>
      </c>
      <c r="AB36" s="95">
        <v>7383600</v>
      </c>
      <c r="AC36" s="10">
        <v>105.54</v>
      </c>
      <c r="AD36" s="2">
        <f t="shared" si="1"/>
        <v>1.3499999999999943</v>
      </c>
      <c r="AE36" s="138">
        <f t="shared" si="2"/>
        <v>5.813399409129838E-3</v>
      </c>
    </row>
    <row r="37" spans="2:31" x14ac:dyDescent="0.25">
      <c r="B37" s="201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3">
        <f t="shared" si="4"/>
        <v>3.8470718423850456E-2</v>
      </c>
      <c r="I37" s="40"/>
      <c r="W37" s="133">
        <v>42495</v>
      </c>
      <c r="X37" s="10">
        <v>103.98</v>
      </c>
      <c r="Y37" s="10">
        <v>105.13</v>
      </c>
      <c r="Z37" s="10">
        <v>103.45</v>
      </c>
      <c r="AA37" s="10">
        <v>104.93</v>
      </c>
      <c r="AB37" s="95">
        <v>6418000</v>
      </c>
      <c r="AC37" s="10">
        <v>104.93</v>
      </c>
      <c r="AD37" s="2">
        <f t="shared" si="1"/>
        <v>1.6799999999999926</v>
      </c>
      <c r="AE37" s="138">
        <f t="shared" si="2"/>
        <v>1.2153950033761074E-2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42494</v>
      </c>
      <c r="X38" s="10">
        <v>103.31</v>
      </c>
      <c r="Y38" s="10">
        <v>104.48</v>
      </c>
      <c r="Z38" s="10">
        <v>103.2</v>
      </c>
      <c r="AA38" s="10">
        <v>103.67</v>
      </c>
      <c r="AB38" s="95">
        <v>6423600</v>
      </c>
      <c r="AC38" s="10">
        <v>103.67</v>
      </c>
      <c r="AD38" s="2">
        <f t="shared" si="1"/>
        <v>1.2800000000000011</v>
      </c>
      <c r="AE38" s="138">
        <f t="shared" si="2"/>
        <v>-1.0599344767777685E-3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42493</v>
      </c>
      <c r="X39" s="10">
        <v>103.88</v>
      </c>
      <c r="Y39" s="10">
        <v>103.99</v>
      </c>
      <c r="Z39" s="10">
        <v>103.19</v>
      </c>
      <c r="AA39" s="10">
        <v>103.78</v>
      </c>
      <c r="AB39" s="95">
        <v>6218000</v>
      </c>
      <c r="AC39" s="10">
        <v>103.78</v>
      </c>
      <c r="AD39" s="2">
        <f t="shared" si="1"/>
        <v>0.79999999999999716</v>
      </c>
      <c r="AE39" s="138">
        <f t="shared" si="2"/>
        <v>-5.5576849367573455E-3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7" t="s">
        <v>78</v>
      </c>
      <c r="P40" s="477"/>
      <c r="W40" s="133">
        <v>42492</v>
      </c>
      <c r="X40" s="10">
        <v>103.3</v>
      </c>
      <c r="Y40" s="10">
        <v>104.57</v>
      </c>
      <c r="Z40" s="10">
        <v>102.8</v>
      </c>
      <c r="AA40" s="10">
        <v>104.36</v>
      </c>
      <c r="AB40" s="95">
        <v>5271700</v>
      </c>
      <c r="AC40" s="10">
        <v>104.36</v>
      </c>
      <c r="AD40" s="2">
        <f t="shared" si="1"/>
        <v>1.769999999999996</v>
      </c>
      <c r="AE40" s="138">
        <f t="shared" si="2"/>
        <v>1.0652721286073863E-2</v>
      </c>
    </row>
    <row r="41" spans="2:31" ht="15.75" thickTop="1" x14ac:dyDescent="0.25">
      <c r="O41" s="83">
        <v>1.1000000000000001</v>
      </c>
      <c r="P41" s="83">
        <f>O41*$Q$4</f>
        <v>105.292</v>
      </c>
      <c r="Q41" s="2"/>
      <c r="W41" s="133">
        <v>42489</v>
      </c>
      <c r="X41" s="10">
        <v>103.95</v>
      </c>
      <c r="Y41" s="10">
        <v>104.21</v>
      </c>
      <c r="Z41" s="10">
        <v>102.4</v>
      </c>
      <c r="AA41" s="10">
        <v>103.26</v>
      </c>
      <c r="AB41" s="95">
        <v>6954000</v>
      </c>
      <c r="AC41" s="10">
        <v>103.26</v>
      </c>
      <c r="AD41" s="2">
        <f t="shared" si="1"/>
        <v>1.8099999999999881</v>
      </c>
      <c r="AE41" s="138">
        <f t="shared" si="2"/>
        <v>-7.4017110448908463E-3</v>
      </c>
    </row>
    <row r="42" spans="2:31" ht="20.25" thickBot="1" x14ac:dyDescent="0.35">
      <c r="O42" s="83">
        <v>1.0900000000000001</v>
      </c>
      <c r="P42" s="83">
        <f t="shared" ref="P42:P61" si="6">O42*$Q$4</f>
        <v>104.3348</v>
      </c>
      <c r="Q42" s="2"/>
      <c r="T42" s="91" t="s">
        <v>113</v>
      </c>
      <c r="W42" s="133">
        <v>42488</v>
      </c>
      <c r="X42" s="10">
        <v>104.54</v>
      </c>
      <c r="Y42" s="10">
        <v>105.49</v>
      </c>
      <c r="Z42" s="10">
        <v>103.8</v>
      </c>
      <c r="AA42" s="10">
        <v>104.03</v>
      </c>
      <c r="AB42" s="95">
        <v>5569800</v>
      </c>
      <c r="AC42" s="10">
        <v>104.03</v>
      </c>
      <c r="AD42" s="2">
        <f t="shared" si="1"/>
        <v>1.6899999999999977</v>
      </c>
      <c r="AE42" s="138">
        <f t="shared" si="2"/>
        <v>-1.1873100303951389E-2</v>
      </c>
    </row>
    <row r="43" spans="2:31" ht="15.75" thickTop="1" x14ac:dyDescent="0.25">
      <c r="O43" s="83">
        <v>1.08</v>
      </c>
      <c r="P43" s="83">
        <f t="shared" si="6"/>
        <v>103.3776</v>
      </c>
      <c r="Q43" s="2"/>
      <c r="T43" s="128" t="s">
        <v>98</v>
      </c>
      <c r="U43" s="98">
        <v>99.02</v>
      </c>
      <c r="W43" s="133">
        <v>42487</v>
      </c>
      <c r="X43" s="10">
        <v>105.19</v>
      </c>
      <c r="Y43" s="10">
        <v>105.6</v>
      </c>
      <c r="Z43" s="10">
        <v>104.76</v>
      </c>
      <c r="AA43" s="10">
        <v>105.28</v>
      </c>
      <c r="AB43" s="95">
        <v>5971600</v>
      </c>
      <c r="AC43" s="10">
        <v>105.28</v>
      </c>
      <c r="AD43" s="2">
        <f t="shared" si="1"/>
        <v>0.8399999999999892</v>
      </c>
      <c r="AE43" s="138">
        <f t="shared" si="2"/>
        <v>3.7181809514730269E-3</v>
      </c>
    </row>
    <row r="44" spans="2:31" x14ac:dyDescent="0.25">
      <c r="O44" s="83">
        <v>1.07</v>
      </c>
      <c r="P44" s="83">
        <f t="shared" si="6"/>
        <v>102.4204</v>
      </c>
      <c r="Q44" s="2"/>
      <c r="T44" s="93" t="s">
        <v>99</v>
      </c>
      <c r="U44" s="88">
        <v>96.01</v>
      </c>
      <c r="W44" s="133">
        <v>42486</v>
      </c>
      <c r="X44" s="10">
        <v>104.58</v>
      </c>
      <c r="Y44" s="10">
        <v>105.57</v>
      </c>
      <c r="Z44" s="10">
        <v>104.18</v>
      </c>
      <c r="AA44" s="10">
        <v>104.89</v>
      </c>
      <c r="AB44" s="95">
        <v>6436300</v>
      </c>
      <c r="AC44" s="10">
        <v>104.89</v>
      </c>
      <c r="AD44" s="2">
        <f t="shared" si="1"/>
        <v>1.3899999999999864</v>
      </c>
      <c r="AE44" s="138">
        <f t="shared" si="2"/>
        <v>3.0601510949603838E-3</v>
      </c>
    </row>
    <row r="45" spans="2:31" x14ac:dyDescent="0.25">
      <c r="O45" s="83">
        <v>1.06</v>
      </c>
      <c r="P45" s="83">
        <f t="shared" si="6"/>
        <v>101.4632</v>
      </c>
      <c r="Q45" s="2"/>
      <c r="T45" s="93" t="s">
        <v>100</v>
      </c>
      <c r="U45" s="88" t="s">
        <v>427</v>
      </c>
      <c r="W45" s="133">
        <v>42485</v>
      </c>
      <c r="X45" s="10">
        <v>103.5</v>
      </c>
      <c r="Y45" s="10">
        <v>104.62</v>
      </c>
      <c r="Z45" s="10">
        <v>103.35</v>
      </c>
      <c r="AA45" s="10">
        <v>104.57</v>
      </c>
      <c r="AB45" s="95">
        <v>6065300</v>
      </c>
      <c r="AC45" s="10">
        <v>104.57</v>
      </c>
      <c r="AD45" s="2">
        <f t="shared" si="1"/>
        <v>1.2700000000000102</v>
      </c>
      <c r="AE45" s="138">
        <f t="shared" si="2"/>
        <v>7.7093572323407855E-3</v>
      </c>
    </row>
    <row r="46" spans="2:31" x14ac:dyDescent="0.25">
      <c r="O46" s="83">
        <v>1.05</v>
      </c>
      <c r="P46" s="83">
        <f t="shared" si="6"/>
        <v>100.506</v>
      </c>
      <c r="Q46" s="2"/>
      <c r="T46" s="93" t="s">
        <v>101</v>
      </c>
      <c r="U46" s="88" t="s">
        <v>428</v>
      </c>
      <c r="W46" s="133">
        <v>42482</v>
      </c>
      <c r="X46" s="10">
        <v>103.06</v>
      </c>
      <c r="Y46" s="10">
        <v>103.99</v>
      </c>
      <c r="Z46" s="10">
        <v>102.93</v>
      </c>
      <c r="AA46" s="10">
        <v>103.77</v>
      </c>
      <c r="AB46" s="95">
        <v>5702200</v>
      </c>
      <c r="AC46" s="10">
        <v>103.77</v>
      </c>
      <c r="AD46" s="2">
        <f t="shared" si="1"/>
        <v>1.0599999999999881</v>
      </c>
      <c r="AE46" s="138">
        <f t="shared" si="2"/>
        <v>8.356816635895381E-3</v>
      </c>
    </row>
    <row r="47" spans="2:31" x14ac:dyDescent="0.25">
      <c r="O47" s="83">
        <v>1.04</v>
      </c>
      <c r="P47" s="83">
        <f t="shared" si="6"/>
        <v>99.5488</v>
      </c>
      <c r="Q47" s="2"/>
      <c r="T47" s="93" t="s">
        <v>102</v>
      </c>
      <c r="U47" s="88">
        <v>109.11</v>
      </c>
      <c r="W47" s="133">
        <v>42481</v>
      </c>
      <c r="X47" s="10">
        <v>103.36</v>
      </c>
      <c r="Y47" s="10">
        <v>104.12</v>
      </c>
      <c r="Z47" s="10">
        <v>102.65</v>
      </c>
      <c r="AA47" s="10">
        <v>102.91</v>
      </c>
      <c r="AB47" s="95">
        <v>6802600</v>
      </c>
      <c r="AC47" s="10">
        <v>102.91</v>
      </c>
      <c r="AD47" s="2">
        <f t="shared" si="1"/>
        <v>1.4699999999999989</v>
      </c>
      <c r="AE47" s="138">
        <f t="shared" si="2"/>
        <v>-3.4860075530163126E-3</v>
      </c>
    </row>
    <row r="48" spans="2:31" x14ac:dyDescent="0.25">
      <c r="O48" s="83">
        <v>1.03</v>
      </c>
      <c r="P48" s="83">
        <f t="shared" si="6"/>
        <v>98.5916</v>
      </c>
      <c r="Q48" s="2"/>
      <c r="T48" s="93" t="s">
        <v>103</v>
      </c>
      <c r="U48" s="88">
        <v>1.4416500000000001</v>
      </c>
      <c r="W48" s="133">
        <v>42480</v>
      </c>
      <c r="X48" s="10">
        <v>103.02</v>
      </c>
      <c r="Y48" s="10">
        <v>103.48</v>
      </c>
      <c r="Z48" s="10">
        <v>101.96</v>
      </c>
      <c r="AA48" s="10">
        <v>103.27</v>
      </c>
      <c r="AB48" s="95">
        <v>7676600</v>
      </c>
      <c r="AC48" s="10">
        <v>103.27</v>
      </c>
      <c r="AD48" s="2">
        <f t="shared" si="1"/>
        <v>1.5200000000000102</v>
      </c>
      <c r="AE48" s="138">
        <f t="shared" si="2"/>
        <v>6.1379579111457971E-3</v>
      </c>
    </row>
    <row r="49" spans="15:31" x14ac:dyDescent="0.25">
      <c r="O49" s="83">
        <v>1.02</v>
      </c>
      <c r="P49" s="83">
        <f t="shared" si="6"/>
        <v>97.634399999999999</v>
      </c>
      <c r="Q49" s="2"/>
      <c r="T49" s="93" t="s">
        <v>123</v>
      </c>
      <c r="U49" s="88" t="s">
        <v>266</v>
      </c>
      <c r="W49" s="133">
        <v>42479</v>
      </c>
      <c r="X49" s="10">
        <v>102</v>
      </c>
      <c r="Y49" s="10">
        <v>103.64</v>
      </c>
      <c r="Z49" s="10">
        <v>101.93</v>
      </c>
      <c r="AA49" s="10">
        <v>102.64</v>
      </c>
      <c r="AB49" s="95">
        <v>10494900</v>
      </c>
      <c r="AC49" s="10">
        <v>102.64</v>
      </c>
      <c r="AD49" s="2">
        <f t="shared" si="1"/>
        <v>1.7099999999999937</v>
      </c>
      <c r="AE49" s="138">
        <f t="shared" si="2"/>
        <v>1.1430823807646817E-2</v>
      </c>
    </row>
    <row r="50" spans="15:31" x14ac:dyDescent="0.25">
      <c r="O50" s="83">
        <v>1.01</v>
      </c>
      <c r="P50" s="83">
        <f t="shared" si="6"/>
        <v>96.677199999999999</v>
      </c>
      <c r="Q50" s="2"/>
      <c r="T50" s="93"/>
      <c r="U50" s="88"/>
      <c r="W50" s="133">
        <v>42478</v>
      </c>
      <c r="X50" s="10">
        <v>99.6</v>
      </c>
      <c r="Y50" s="10">
        <v>101.95</v>
      </c>
      <c r="Z50" s="10">
        <v>99.5</v>
      </c>
      <c r="AA50" s="10">
        <v>101.48</v>
      </c>
      <c r="AB50" s="95">
        <v>10650400</v>
      </c>
      <c r="AC50" s="10">
        <v>101.48</v>
      </c>
      <c r="AD50" s="2">
        <f t="shared" si="1"/>
        <v>2.4500000000000028</v>
      </c>
      <c r="AE50" s="138">
        <f t="shared" si="2"/>
        <v>2.9313317780707893E-2</v>
      </c>
    </row>
    <row r="51" spans="15:31" x14ac:dyDescent="0.25">
      <c r="O51" s="83">
        <v>1</v>
      </c>
      <c r="P51" s="83">
        <f t="shared" si="6"/>
        <v>95.72</v>
      </c>
      <c r="Q51" s="2"/>
      <c r="T51" s="93" t="s">
        <v>105</v>
      </c>
      <c r="U51" s="88" t="s">
        <v>429</v>
      </c>
      <c r="W51" s="133">
        <v>42475</v>
      </c>
      <c r="X51" s="10">
        <v>98.5</v>
      </c>
      <c r="Y51" s="10">
        <v>98.89</v>
      </c>
      <c r="Z51" s="10">
        <v>98.18</v>
      </c>
      <c r="AA51" s="10">
        <v>98.59</v>
      </c>
      <c r="AB51" s="95">
        <v>6117100</v>
      </c>
      <c r="AC51" s="10">
        <v>98.59</v>
      </c>
      <c r="AD51" s="2">
        <f t="shared" si="1"/>
        <v>0.70999999999999375</v>
      </c>
      <c r="AE51" s="138">
        <f t="shared" si="2"/>
        <v>-4.0555611882786557E-4</v>
      </c>
    </row>
    <row r="52" spans="15:31" x14ac:dyDescent="0.25">
      <c r="O52" s="83">
        <v>0.99</v>
      </c>
      <c r="P52" s="83">
        <f t="shared" si="6"/>
        <v>94.762799999999999</v>
      </c>
      <c r="Q52" s="2"/>
      <c r="T52" s="93" t="s">
        <v>106</v>
      </c>
      <c r="U52" s="88" t="s">
        <v>189</v>
      </c>
      <c r="W52" s="133">
        <v>42474</v>
      </c>
      <c r="X52" s="10">
        <v>99.79</v>
      </c>
      <c r="Y52" s="10">
        <v>99.87</v>
      </c>
      <c r="Z52" s="10">
        <v>98.26</v>
      </c>
      <c r="AA52" s="10">
        <v>98.63</v>
      </c>
      <c r="AB52" s="95">
        <v>6641900</v>
      </c>
      <c r="AC52" s="10">
        <v>98.63</v>
      </c>
      <c r="AD52" s="2">
        <f t="shared" si="1"/>
        <v>1.6099999999999994</v>
      </c>
      <c r="AE52" s="138">
        <f t="shared" si="2"/>
        <v>-8.5444310414154456E-3</v>
      </c>
    </row>
    <row r="53" spans="15:31" x14ac:dyDescent="0.25">
      <c r="O53" s="83">
        <v>0.98</v>
      </c>
      <c r="P53" s="83">
        <f t="shared" si="6"/>
        <v>93.805599999999998</v>
      </c>
      <c r="Q53" s="2"/>
      <c r="T53" s="93" t="s">
        <v>107</v>
      </c>
      <c r="U53" s="90">
        <v>15079933</v>
      </c>
      <c r="W53" s="133">
        <v>42473</v>
      </c>
      <c r="X53" s="10">
        <v>98.03</v>
      </c>
      <c r="Y53" s="10">
        <v>99.81</v>
      </c>
      <c r="Z53" s="10">
        <v>97.96</v>
      </c>
      <c r="AA53" s="10">
        <v>99.48</v>
      </c>
      <c r="AB53" s="95">
        <v>7932100</v>
      </c>
      <c r="AC53" s="10">
        <v>99.48</v>
      </c>
      <c r="AD53" s="2">
        <f t="shared" si="1"/>
        <v>1.8500000000000085</v>
      </c>
      <c r="AE53" s="138">
        <f t="shared" si="2"/>
        <v>2.1879815100154243E-2</v>
      </c>
    </row>
    <row r="54" spans="15:31" x14ac:dyDescent="0.25">
      <c r="O54" s="83">
        <v>0.97</v>
      </c>
      <c r="P54" s="83">
        <f t="shared" si="6"/>
        <v>92.848399999999998</v>
      </c>
      <c r="T54" s="93" t="s">
        <v>110</v>
      </c>
      <c r="U54" s="90">
        <v>7438200</v>
      </c>
      <c r="W54" s="133">
        <v>42472</v>
      </c>
      <c r="X54" s="10">
        <v>96.28</v>
      </c>
      <c r="Y54" s="10">
        <v>97.53</v>
      </c>
      <c r="Z54" s="10">
        <v>96.07</v>
      </c>
      <c r="AA54" s="10">
        <v>97.35</v>
      </c>
      <c r="AB54" s="95">
        <v>6213400</v>
      </c>
      <c r="AC54" s="10">
        <v>97.35</v>
      </c>
      <c r="AD54" s="2">
        <f t="shared" si="1"/>
        <v>1.460000000000008</v>
      </c>
      <c r="AE54" s="138">
        <f t="shared" si="2"/>
        <v>1.1218448114677537E-2</v>
      </c>
    </row>
    <row r="55" spans="15:31" x14ac:dyDescent="0.25">
      <c r="O55" s="83">
        <v>0.96</v>
      </c>
      <c r="P55" s="83">
        <f t="shared" si="6"/>
        <v>91.891199999999998</v>
      </c>
      <c r="T55" s="93" t="s">
        <v>108</v>
      </c>
      <c r="U55" s="88" t="s">
        <v>430</v>
      </c>
      <c r="W55" s="133">
        <v>42471</v>
      </c>
      <c r="X55" s="10">
        <v>96.93</v>
      </c>
      <c r="Y55" s="10">
        <v>97.64</v>
      </c>
      <c r="Z55" s="10">
        <v>96.2</v>
      </c>
      <c r="AA55" s="10">
        <v>96.27</v>
      </c>
      <c r="AB55" s="95">
        <v>5889000</v>
      </c>
      <c r="AC55" s="10">
        <v>96.27</v>
      </c>
      <c r="AD55" s="2">
        <f t="shared" si="1"/>
        <v>1.4399999999999977</v>
      </c>
      <c r="AE55" s="138">
        <f t="shared" si="2"/>
        <v>-1.5556938394524211E-3</v>
      </c>
    </row>
    <row r="56" spans="15:31" x14ac:dyDescent="0.25">
      <c r="O56" s="83">
        <v>0.95</v>
      </c>
      <c r="P56" s="83">
        <f t="shared" si="6"/>
        <v>90.933999999999997</v>
      </c>
      <c r="T56" s="93" t="s">
        <v>111</v>
      </c>
      <c r="U56" s="88">
        <v>17.62</v>
      </c>
      <c r="W56" s="133">
        <v>42468</v>
      </c>
      <c r="X56" s="10">
        <v>96.63</v>
      </c>
      <c r="Y56" s="10">
        <v>96.84</v>
      </c>
      <c r="Z56" s="10">
        <v>95.8</v>
      </c>
      <c r="AA56" s="10">
        <v>96.42</v>
      </c>
      <c r="AB56" s="95">
        <v>6968300</v>
      </c>
      <c r="AC56" s="10">
        <v>96.42</v>
      </c>
      <c r="AD56" s="2">
        <f t="shared" si="1"/>
        <v>1.0400000000000063</v>
      </c>
      <c r="AE56" s="138">
        <f t="shared" si="2"/>
        <v>2.7038269550749838E-3</v>
      </c>
    </row>
    <row r="57" spans="15:31" x14ac:dyDescent="0.25">
      <c r="O57" s="83">
        <v>0.94</v>
      </c>
      <c r="P57" s="83">
        <f t="shared" si="6"/>
        <v>89.976799999999997</v>
      </c>
      <c r="T57" s="93" t="s">
        <v>112</v>
      </c>
      <c r="U57" s="88">
        <v>5.43</v>
      </c>
      <c r="W57" s="133">
        <v>42467</v>
      </c>
      <c r="X57" s="10">
        <v>97.11</v>
      </c>
      <c r="Y57" s="10">
        <v>97.42</v>
      </c>
      <c r="Z57" s="10">
        <v>95.92</v>
      </c>
      <c r="AA57" s="10">
        <v>96.16</v>
      </c>
      <c r="AB57" s="95">
        <v>7502200</v>
      </c>
      <c r="AC57" s="10">
        <v>96.16</v>
      </c>
      <c r="AD57" s="2">
        <f t="shared" si="1"/>
        <v>1.5</v>
      </c>
      <c r="AE57" s="138">
        <f t="shared" si="2"/>
        <v>-1.3541239228559765E-2</v>
      </c>
    </row>
    <row r="58" spans="15:31" x14ac:dyDescent="0.25">
      <c r="O58" s="83">
        <v>0.93</v>
      </c>
      <c r="P58" s="83">
        <f t="shared" si="6"/>
        <v>89.019599999999997</v>
      </c>
      <c r="T58" s="93" t="s">
        <v>109</v>
      </c>
      <c r="U58" s="88" t="s">
        <v>337</v>
      </c>
      <c r="W58" s="133">
        <v>42466</v>
      </c>
      <c r="X58" s="10">
        <v>96.96</v>
      </c>
      <c r="Y58" s="10">
        <v>97.63</v>
      </c>
      <c r="Z58" s="10">
        <v>96.83</v>
      </c>
      <c r="AA58" s="10">
        <v>97.48</v>
      </c>
      <c r="AB58" s="95">
        <v>6934400</v>
      </c>
      <c r="AC58" s="10">
        <v>97.48</v>
      </c>
      <c r="AD58" s="2">
        <f t="shared" si="1"/>
        <v>0.79999999999999716</v>
      </c>
      <c r="AE58" s="138">
        <f t="shared" si="2"/>
        <v>4.9484536082473607E-3</v>
      </c>
    </row>
    <row r="59" spans="15:31" x14ac:dyDescent="0.25">
      <c r="O59" s="83">
        <v>0.92</v>
      </c>
      <c r="P59" s="83">
        <f t="shared" si="6"/>
        <v>88.062399999999997</v>
      </c>
      <c r="W59" s="133">
        <v>42465</v>
      </c>
      <c r="X59" s="10">
        <v>96.85</v>
      </c>
      <c r="Y59" s="10">
        <v>97.61</v>
      </c>
      <c r="Z59" s="10">
        <v>96.15</v>
      </c>
      <c r="AA59" s="10">
        <v>97</v>
      </c>
      <c r="AB59" s="95">
        <v>10769600</v>
      </c>
      <c r="AC59" s="10">
        <v>97</v>
      </c>
      <c r="AD59" s="2">
        <f t="shared" si="1"/>
        <v>1.4599999999999937</v>
      </c>
      <c r="AE59" s="138">
        <f t="shared" si="2"/>
        <v>-1.7024726388325973E-2</v>
      </c>
    </row>
    <row r="60" spans="15:31" x14ac:dyDescent="0.25">
      <c r="O60" s="83">
        <v>0.91</v>
      </c>
      <c r="P60" s="83">
        <f t="shared" si="6"/>
        <v>87.105199999999996</v>
      </c>
      <c r="W60" s="133">
        <v>42464</v>
      </c>
      <c r="X60" s="10">
        <v>99.3</v>
      </c>
      <c r="Y60" s="10">
        <v>99.44</v>
      </c>
      <c r="Z60" s="10">
        <v>98.58</v>
      </c>
      <c r="AA60" s="10">
        <v>98.68</v>
      </c>
      <c r="AB60" s="95">
        <v>5262400</v>
      </c>
      <c r="AC60" s="10">
        <v>98.68</v>
      </c>
      <c r="AD60" s="2">
        <f t="shared" si="1"/>
        <v>0.85999999999999943</v>
      </c>
      <c r="AE60" s="138">
        <f t="shared" si="2"/>
        <v>-3.9366104774400945E-3</v>
      </c>
    </row>
    <row r="61" spans="15:31" x14ac:dyDescent="0.25">
      <c r="O61" s="83">
        <v>0.9</v>
      </c>
      <c r="P61" s="83">
        <f t="shared" si="6"/>
        <v>86.147999999999996</v>
      </c>
      <c r="W61" s="133">
        <v>42461</v>
      </c>
      <c r="X61" s="10">
        <v>98.8</v>
      </c>
      <c r="Y61" s="10">
        <v>99.34</v>
      </c>
      <c r="Z61" s="10">
        <v>98.58</v>
      </c>
      <c r="AA61" s="10">
        <v>99.07</v>
      </c>
      <c r="AB61" s="95">
        <v>5869100</v>
      </c>
      <c r="AC61" s="10">
        <v>99.07</v>
      </c>
      <c r="AD61" s="2">
        <f t="shared" si="1"/>
        <v>0.76000000000000512</v>
      </c>
      <c r="AE61" s="138">
        <f t="shared" si="2"/>
        <v>-2.4166750578995533E-3</v>
      </c>
    </row>
    <row r="62" spans="15:31" x14ac:dyDescent="0.25">
      <c r="W62" s="133">
        <v>42460</v>
      </c>
      <c r="X62" s="10">
        <v>99.01</v>
      </c>
      <c r="Y62" s="10">
        <v>100.37</v>
      </c>
      <c r="Z62" s="10">
        <v>99.01</v>
      </c>
      <c r="AA62" s="10">
        <v>99.31</v>
      </c>
      <c r="AB62" s="95">
        <v>6974000</v>
      </c>
      <c r="AC62" s="10">
        <v>99.31</v>
      </c>
      <c r="AD62" s="2">
        <f t="shared" si="1"/>
        <v>1.3599999999999994</v>
      </c>
      <c r="AE62" s="138">
        <f t="shared" si="2"/>
        <v>4.044080477201506E-3</v>
      </c>
    </row>
    <row r="63" spans="15:31" x14ac:dyDescent="0.25">
      <c r="W63" s="133">
        <v>42459</v>
      </c>
      <c r="X63" s="10">
        <v>98.9</v>
      </c>
      <c r="Y63" s="10">
        <v>99.09</v>
      </c>
      <c r="Z63" s="10">
        <v>98.35</v>
      </c>
      <c r="AA63" s="10">
        <v>98.91</v>
      </c>
      <c r="AB63" s="95">
        <v>5649700</v>
      </c>
      <c r="AC63" s="10">
        <v>98.91</v>
      </c>
      <c r="AD63" s="2">
        <f t="shared" si="1"/>
        <v>0.74000000000000909</v>
      </c>
      <c r="AE63" s="138">
        <f t="shared" si="2"/>
        <v>7.640586797065918E-3</v>
      </c>
    </row>
    <row r="64" spans="15:31" x14ac:dyDescent="0.25">
      <c r="W64" s="133">
        <v>42458</v>
      </c>
      <c r="X64" s="10">
        <v>98</v>
      </c>
      <c r="Y64" s="10">
        <v>98.37</v>
      </c>
      <c r="Z64" s="10">
        <v>97.36</v>
      </c>
      <c r="AA64" s="10">
        <v>98.16</v>
      </c>
      <c r="AB64" s="95">
        <v>5124300</v>
      </c>
      <c r="AC64" s="10">
        <v>98.16</v>
      </c>
      <c r="AD64" s="2">
        <f t="shared" si="1"/>
        <v>1.0100000000000051</v>
      </c>
      <c r="AE64" s="138">
        <f t="shared" si="2"/>
        <v>7.1363033948412813E-4</v>
      </c>
    </row>
    <row r="65" spans="23:31" x14ac:dyDescent="0.25">
      <c r="W65" s="133">
        <v>42457</v>
      </c>
      <c r="X65" s="10">
        <v>97.5</v>
      </c>
      <c r="Y65" s="10">
        <v>98.46</v>
      </c>
      <c r="Z65" s="10">
        <v>97.45</v>
      </c>
      <c r="AA65" s="10">
        <v>98.09</v>
      </c>
      <c r="AB65" s="95">
        <v>5297100</v>
      </c>
      <c r="AC65" s="10">
        <v>98.09</v>
      </c>
      <c r="AD65" s="2">
        <f t="shared" si="1"/>
        <v>1.0099999999999909</v>
      </c>
      <c r="AE65" s="138">
        <f t="shared" si="2"/>
        <v>8.9487759720223714E-3</v>
      </c>
    </row>
    <row r="66" spans="23:31" x14ac:dyDescent="0.25">
      <c r="W66" s="133">
        <v>42453</v>
      </c>
      <c r="X66" s="10">
        <v>96.55</v>
      </c>
      <c r="Y66" s="10">
        <v>97.49</v>
      </c>
      <c r="Z66" s="10">
        <v>96.3</v>
      </c>
      <c r="AA66" s="10">
        <v>97.22</v>
      </c>
      <c r="AB66" s="95">
        <v>5547400</v>
      </c>
      <c r="AC66" s="10">
        <v>97.22</v>
      </c>
      <c r="AD66" s="2">
        <f t="shared" si="1"/>
        <v>1.1899999999999977</v>
      </c>
      <c r="AE66" s="138">
        <f t="shared" si="2"/>
        <v>4.0276773727150328E-3</v>
      </c>
    </row>
    <row r="67" spans="23:31" x14ac:dyDescent="0.25">
      <c r="W67" s="133">
        <v>42452</v>
      </c>
      <c r="X67" s="10">
        <v>97.72</v>
      </c>
      <c r="Y67" s="10">
        <v>97.85</v>
      </c>
      <c r="Z67" s="10">
        <v>96.75</v>
      </c>
      <c r="AA67" s="10">
        <v>96.83</v>
      </c>
      <c r="AB67" s="95">
        <v>5466600</v>
      </c>
      <c r="AC67" s="10">
        <v>96.83</v>
      </c>
      <c r="AD67" s="2">
        <f>Y67-Z67</f>
        <v>1.0999999999999943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42545</v>
      </c>
      <c r="X2" s="9">
        <v>4.92</v>
      </c>
      <c r="Y2" s="9">
        <v>5.05</v>
      </c>
      <c r="Z2" s="9">
        <v>4.83</v>
      </c>
      <c r="AA2" s="9">
        <v>4.87</v>
      </c>
      <c r="AB2" s="104">
        <v>26798000</v>
      </c>
      <c r="AC2" s="9">
        <v>4.87</v>
      </c>
      <c r="AD2" s="40">
        <f>Y2-Z2</f>
        <v>0.21999999999999975</v>
      </c>
      <c r="AE2" s="162">
        <f>AC2/AC3-1</f>
        <v>-4.5098039215686225E-2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4.87</v>
      </c>
      <c r="T3" s="1"/>
      <c r="W3" s="110">
        <v>42544</v>
      </c>
      <c r="X3" s="9">
        <v>5.17</v>
      </c>
      <c r="Y3" s="9">
        <v>5.18</v>
      </c>
      <c r="Z3" s="9">
        <v>5.04</v>
      </c>
      <c r="AA3" s="9">
        <v>5.0999999999999996</v>
      </c>
      <c r="AB3" s="104">
        <v>13295600</v>
      </c>
      <c r="AC3" s="9">
        <v>5.0999999999999996</v>
      </c>
      <c r="AD3" s="40">
        <f t="shared" ref="AD3:AD66" si="0">Y3-Z3</f>
        <v>0.13999999999999968</v>
      </c>
      <c r="AE3" s="162">
        <f t="shared" ref="AE3:AE66" si="1">AC3/AC4-1</f>
        <v>1.9646365422396617E-3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4.87</v>
      </c>
      <c r="T4" s="163"/>
      <c r="W4" s="110">
        <v>42543</v>
      </c>
      <c r="X4" s="9">
        <v>5.19</v>
      </c>
      <c r="Y4" s="9">
        <v>5.22</v>
      </c>
      <c r="Z4" s="9">
        <v>5.07</v>
      </c>
      <c r="AA4" s="9">
        <v>5.09</v>
      </c>
      <c r="AB4" s="104">
        <v>22433700</v>
      </c>
      <c r="AC4" s="9">
        <v>5.09</v>
      </c>
      <c r="AD4" s="40">
        <f t="shared" si="0"/>
        <v>0.14999999999999947</v>
      </c>
      <c r="AE4" s="162">
        <f t="shared" si="1"/>
        <v>-2.303262955854124E-2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42542</v>
      </c>
      <c r="X5" s="9">
        <v>5.17</v>
      </c>
      <c r="Y5" s="9">
        <v>5.21</v>
      </c>
      <c r="Z5" s="9">
        <v>5.09</v>
      </c>
      <c r="AA5" s="9">
        <v>5.21</v>
      </c>
      <c r="AB5" s="104">
        <v>10720000</v>
      </c>
      <c r="AC5" s="9">
        <v>5.21</v>
      </c>
      <c r="AD5" s="40">
        <f t="shared" si="0"/>
        <v>0.12000000000000011</v>
      </c>
      <c r="AE5" s="162">
        <f t="shared" si="1"/>
        <v>7.7369439071566237E-3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42541</v>
      </c>
      <c r="X6" s="9">
        <v>5.16</v>
      </c>
      <c r="Y6" s="9">
        <v>5.2</v>
      </c>
      <c r="Z6" s="9">
        <v>5.14</v>
      </c>
      <c r="AA6" s="9">
        <v>5.17</v>
      </c>
      <c r="AB6" s="104">
        <v>14614300</v>
      </c>
      <c r="AC6" s="9">
        <v>5.17</v>
      </c>
      <c r="AD6" s="40">
        <f t="shared" si="0"/>
        <v>6.0000000000000497E-2</v>
      </c>
      <c r="AE6" s="162">
        <f t="shared" si="1"/>
        <v>1.1741682974559575E-2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434.93000000000029</v>
      </c>
      <c r="R7" s="196"/>
      <c r="W7" s="110">
        <v>42538</v>
      </c>
      <c r="X7" s="9">
        <v>5.04</v>
      </c>
      <c r="Y7" s="9">
        <v>5.15</v>
      </c>
      <c r="Z7" s="9">
        <v>5.0199999999999996</v>
      </c>
      <c r="AA7" s="9">
        <v>5.1100000000000003</v>
      </c>
      <c r="AB7" s="104">
        <v>18634800</v>
      </c>
      <c r="AC7" s="9">
        <v>5.1100000000000003</v>
      </c>
      <c r="AD7" s="40">
        <f t="shared" si="0"/>
        <v>0.13000000000000078</v>
      </c>
      <c r="AE7" s="162">
        <f t="shared" si="1"/>
        <v>1.388888888888884E-2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198</v>
      </c>
      <c r="P8" s="34"/>
      <c r="Q8" s="2">
        <f>K18+M18-F18+Q2*Q4</f>
        <v>0</v>
      </c>
      <c r="W8" s="110">
        <v>42537</v>
      </c>
      <c r="X8" s="9">
        <v>4.84</v>
      </c>
      <c r="Y8" s="9">
        <v>5.07</v>
      </c>
      <c r="Z8" s="9">
        <v>4.84</v>
      </c>
      <c r="AA8" s="9">
        <v>5.04</v>
      </c>
      <c r="AB8" s="104">
        <v>17525000</v>
      </c>
      <c r="AC8" s="9">
        <v>5.04</v>
      </c>
      <c r="AD8" s="40">
        <f t="shared" si="0"/>
        <v>0.23000000000000043</v>
      </c>
      <c r="AE8" s="162">
        <f t="shared" si="1"/>
        <v>3.7037037037036979E-2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262</v>
      </c>
      <c r="Q9" s="138">
        <f>IF(Q2=0, 0, Q8/Q6)</f>
        <v>0</v>
      </c>
      <c r="W9" s="110">
        <v>42536</v>
      </c>
      <c r="X9" s="9">
        <v>4.91</v>
      </c>
      <c r="Y9" s="9">
        <v>4.9800000000000004</v>
      </c>
      <c r="Z9" s="9">
        <v>4.82</v>
      </c>
      <c r="AA9" s="9">
        <v>4.8600000000000003</v>
      </c>
      <c r="AB9" s="104">
        <v>19216100</v>
      </c>
      <c r="AC9" s="9">
        <v>4.8600000000000003</v>
      </c>
      <c r="AD9" s="40">
        <f t="shared" si="0"/>
        <v>0.16000000000000014</v>
      </c>
      <c r="AE9" s="162">
        <f t="shared" si="1"/>
        <v>6.2111801242237252E-3</v>
      </c>
    </row>
    <row r="10" spans="1:31" x14ac:dyDescent="0.25">
      <c r="O10" s="11" t="s">
        <v>261</v>
      </c>
      <c r="P10" s="34"/>
      <c r="Q10" s="2">
        <f>M43</f>
        <v>434.93000000000029</v>
      </c>
      <c r="W10" s="110">
        <v>42535</v>
      </c>
      <c r="X10" s="9">
        <v>4.87</v>
      </c>
      <c r="Y10" s="9">
        <v>4.9000000000000004</v>
      </c>
      <c r="Z10" s="9">
        <v>4.75</v>
      </c>
      <c r="AA10" s="9">
        <v>4.83</v>
      </c>
      <c r="AB10" s="104">
        <v>17161100</v>
      </c>
      <c r="AC10" s="9">
        <v>4.83</v>
      </c>
      <c r="AD10" s="40">
        <f t="shared" si="0"/>
        <v>0.15000000000000036</v>
      </c>
      <c r="AE10" s="162">
        <f t="shared" si="1"/>
        <v>-8.2135523613963146E-3</v>
      </c>
    </row>
    <row r="11" spans="1:31" x14ac:dyDescent="0.25">
      <c r="O11" s="11" t="s">
        <v>186</v>
      </c>
      <c r="P11" s="34"/>
      <c r="Q11" s="138">
        <f>VALUE(TRIM(CLEAN(MID(U58, FIND("(", U58)+1, 5))))</f>
        <v>8.2600000000000007E-2</v>
      </c>
      <c r="W11" s="110">
        <v>42534</v>
      </c>
      <c r="X11" s="9">
        <v>4.97</v>
      </c>
      <c r="Y11" s="9">
        <v>5.05</v>
      </c>
      <c r="Z11" s="9">
        <v>4.87</v>
      </c>
      <c r="AA11" s="9">
        <v>4.87</v>
      </c>
      <c r="AB11" s="104">
        <v>18954900</v>
      </c>
      <c r="AC11" s="9">
        <v>4.87</v>
      </c>
      <c r="AD11" s="40">
        <f t="shared" si="0"/>
        <v>0.17999999999999972</v>
      </c>
      <c r="AE11" s="162" t="e">
        <f t="shared" si="1"/>
        <v>#DIV/0!</v>
      </c>
    </row>
    <row r="12" spans="1:31" x14ac:dyDescent="0.25">
      <c r="W12" s="110">
        <v>42534</v>
      </c>
      <c r="X12" s="9" t="s">
        <v>178</v>
      </c>
      <c r="Y12" s="9"/>
      <c r="Z12" s="9"/>
      <c r="AA12" s="9"/>
      <c r="AB12" s="104"/>
      <c r="AC12" s="9"/>
      <c r="AD12" s="40">
        <f t="shared" si="0"/>
        <v>0</v>
      </c>
      <c r="AE12" s="162">
        <f t="shared" si="1"/>
        <v>-1</v>
      </c>
    </row>
    <row r="13" spans="1:31" x14ac:dyDescent="0.25">
      <c r="W13" s="110">
        <v>42531</v>
      </c>
      <c r="X13" s="9">
        <v>5.1100000000000003</v>
      </c>
      <c r="Y13" s="9">
        <v>5.13</v>
      </c>
      <c r="Z13" s="9">
        <v>5.04</v>
      </c>
      <c r="AA13" s="9">
        <v>5.1100000000000003</v>
      </c>
      <c r="AB13" s="104">
        <v>13416900</v>
      </c>
      <c r="AC13" s="9">
        <v>5.01</v>
      </c>
      <c r="AD13" s="40">
        <f t="shared" si="0"/>
        <v>8.9999999999999858E-2</v>
      </c>
      <c r="AE13" s="162">
        <f t="shared" si="1"/>
        <v>0</v>
      </c>
    </row>
    <row r="14" spans="1:31" x14ac:dyDescent="0.25">
      <c r="W14" s="110">
        <v>42530</v>
      </c>
      <c r="X14" s="9">
        <v>5.21</v>
      </c>
      <c r="Y14" s="9">
        <v>5.24</v>
      </c>
      <c r="Z14" s="9">
        <v>5.1100000000000003</v>
      </c>
      <c r="AA14" s="9">
        <v>5.12</v>
      </c>
      <c r="AB14" s="104">
        <v>10560900</v>
      </c>
      <c r="AC14" s="9">
        <v>5.01</v>
      </c>
      <c r="AD14" s="40">
        <f t="shared" si="0"/>
        <v>0.12999999999999989</v>
      </c>
      <c r="AE14" s="162">
        <f t="shared" si="1"/>
        <v>-1.5717092337917515E-2</v>
      </c>
    </row>
    <row r="15" spans="1:31" x14ac:dyDescent="0.25">
      <c r="W15" s="110">
        <v>42529</v>
      </c>
      <c r="X15" s="9">
        <v>5.23</v>
      </c>
      <c r="Y15" s="9">
        <v>5.27</v>
      </c>
      <c r="Z15" s="9">
        <v>5.19</v>
      </c>
      <c r="AA15" s="9">
        <v>5.2</v>
      </c>
      <c r="AB15" s="104">
        <v>8946700</v>
      </c>
      <c r="AC15" s="9">
        <v>5.09</v>
      </c>
      <c r="AD15" s="40">
        <f t="shared" si="0"/>
        <v>7.9999999999999183E-2</v>
      </c>
      <c r="AE15" s="162">
        <f t="shared" si="1"/>
        <v>-1.9607843137254832E-3</v>
      </c>
    </row>
    <row r="16" spans="1:31" x14ac:dyDescent="0.25">
      <c r="W16" s="110">
        <v>42528</v>
      </c>
      <c r="X16" s="9">
        <v>5.22</v>
      </c>
      <c r="Y16" s="9">
        <v>5.27</v>
      </c>
      <c r="Z16" s="9">
        <v>5.16</v>
      </c>
      <c r="AA16" s="9">
        <v>5.21</v>
      </c>
      <c r="AB16" s="104">
        <v>16625100</v>
      </c>
      <c r="AC16" s="9">
        <v>5.0999999999999996</v>
      </c>
      <c r="AD16" s="40">
        <f t="shared" si="0"/>
        <v>0.10999999999999943</v>
      </c>
      <c r="AE16" s="162">
        <f t="shared" si="1"/>
        <v>3.937007874015741E-3</v>
      </c>
    </row>
    <row r="17" spans="1:31" x14ac:dyDescent="0.25">
      <c r="H17" s="72"/>
      <c r="W17" s="110">
        <v>42527</v>
      </c>
      <c r="X17" s="9">
        <v>5.24</v>
      </c>
      <c r="Y17" s="9">
        <v>5.3</v>
      </c>
      <c r="Z17" s="9">
        <v>5.17</v>
      </c>
      <c r="AA17" s="9">
        <v>5.19</v>
      </c>
      <c r="AB17" s="104">
        <v>15016200</v>
      </c>
      <c r="AC17" s="9">
        <v>5.08</v>
      </c>
      <c r="AD17" s="40">
        <f t="shared" si="0"/>
        <v>0.12999999999999989</v>
      </c>
      <c r="AE17" s="162">
        <f t="shared" si="1"/>
        <v>-7.8125E-3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42524</v>
      </c>
      <c r="X18" s="9">
        <v>5.07</v>
      </c>
      <c r="Y18" s="9">
        <v>5.24</v>
      </c>
      <c r="Z18" s="9">
        <v>5.07</v>
      </c>
      <c r="AA18" s="9">
        <v>5.23</v>
      </c>
      <c r="AB18" s="104">
        <v>9578000</v>
      </c>
      <c r="AC18" s="9">
        <v>5.12</v>
      </c>
      <c r="AD18" s="40">
        <f t="shared" si="0"/>
        <v>0.16999999999999993</v>
      </c>
      <c r="AE18" s="162">
        <f t="shared" si="1"/>
        <v>1.3861386138613874E-2</v>
      </c>
    </row>
    <row r="19" spans="1:31" x14ac:dyDescent="0.25">
      <c r="W19" s="110">
        <v>42523</v>
      </c>
      <c r="X19" s="9">
        <v>5.08</v>
      </c>
      <c r="Y19" s="9">
        <v>5.17</v>
      </c>
      <c r="Z19" s="9">
        <v>5.0199999999999996</v>
      </c>
      <c r="AA19" s="9">
        <v>5.16</v>
      </c>
      <c r="AB19" s="104">
        <v>9541300</v>
      </c>
      <c r="AC19" s="9">
        <v>5.05</v>
      </c>
      <c r="AD19" s="40">
        <f t="shared" si="0"/>
        <v>0.15000000000000036</v>
      </c>
      <c r="AE19" s="162">
        <f t="shared" si="1"/>
        <v>1.6096579476861272E-2</v>
      </c>
    </row>
    <row r="20" spans="1:31" x14ac:dyDescent="0.25">
      <c r="W20" s="110">
        <v>42522</v>
      </c>
      <c r="X20" s="9">
        <v>5.14</v>
      </c>
      <c r="Y20" s="9">
        <v>5.2</v>
      </c>
      <c r="Z20" s="9">
        <v>5.0599999999999996</v>
      </c>
      <c r="AA20" s="9">
        <v>5.07</v>
      </c>
      <c r="AB20" s="104">
        <v>13850200</v>
      </c>
      <c r="AC20" s="9">
        <v>4.97</v>
      </c>
      <c r="AD20" s="40">
        <f t="shared" si="0"/>
        <v>0.14000000000000057</v>
      </c>
      <c r="AE20" s="162">
        <f t="shared" si="1"/>
        <v>-1.7786561264822143E-2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42521</v>
      </c>
      <c r="X21" s="9">
        <v>5.18</v>
      </c>
      <c r="Y21" s="9">
        <v>5.2</v>
      </c>
      <c r="Z21" s="9">
        <v>5.14</v>
      </c>
      <c r="AA21" s="9">
        <v>5.17</v>
      </c>
      <c r="AB21" s="104">
        <v>9974500</v>
      </c>
      <c r="AC21" s="9">
        <v>5.0599999999999996</v>
      </c>
      <c r="AD21" s="40">
        <f t="shared" si="0"/>
        <v>6.0000000000000497E-2</v>
      </c>
      <c r="AE21" s="162">
        <f t="shared" si="1"/>
        <v>3.9682539682539542E-3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42517</v>
      </c>
      <c r="X22" s="9">
        <v>5.16</v>
      </c>
      <c r="Y22" s="9">
        <v>5.2</v>
      </c>
      <c r="Z22" s="9">
        <v>5.0999999999999996</v>
      </c>
      <c r="AA22" s="9">
        <v>5.15</v>
      </c>
      <c r="AB22" s="104">
        <v>6227100</v>
      </c>
      <c r="AC22" s="9">
        <v>5.04</v>
      </c>
      <c r="AD22" s="40">
        <f t="shared" si="0"/>
        <v>0.10000000000000053</v>
      </c>
      <c r="AE22" s="162">
        <f t="shared" si="1"/>
        <v>-1.980198019801982E-3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42516</v>
      </c>
      <c r="X23" s="9">
        <v>5.22</v>
      </c>
      <c r="Y23" s="9">
        <v>5.28</v>
      </c>
      <c r="Z23" s="9">
        <v>5.15</v>
      </c>
      <c r="AA23" s="9">
        <v>5.16</v>
      </c>
      <c r="AB23" s="104">
        <v>8489100</v>
      </c>
      <c r="AC23" s="9">
        <v>5.05</v>
      </c>
      <c r="AD23" s="40">
        <f t="shared" si="0"/>
        <v>0.12999999999999989</v>
      </c>
      <c r="AE23" s="162">
        <f t="shared" si="1"/>
        <v>-1.1741682974559797E-2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42515</v>
      </c>
      <c r="X24" s="9">
        <v>5.12</v>
      </c>
      <c r="Y24" s="9">
        <v>5.24</v>
      </c>
      <c r="Z24" s="9">
        <v>5.0999999999999996</v>
      </c>
      <c r="AA24" s="9">
        <v>5.22</v>
      </c>
      <c r="AB24" s="104">
        <v>10657200</v>
      </c>
      <c r="AC24" s="9">
        <v>5.1100000000000003</v>
      </c>
      <c r="AD24" s="40">
        <f t="shared" si="0"/>
        <v>0.14000000000000057</v>
      </c>
      <c r="AE24" s="162">
        <f t="shared" si="1"/>
        <v>2.4048096192384794E-2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42514</v>
      </c>
      <c r="X25" s="9">
        <v>4.9400000000000004</v>
      </c>
      <c r="Y25" s="9">
        <v>5.12</v>
      </c>
      <c r="Z25" s="9">
        <v>4.91</v>
      </c>
      <c r="AA25" s="9">
        <v>5.09</v>
      </c>
      <c r="AB25" s="104">
        <v>14852500</v>
      </c>
      <c r="AC25" s="9">
        <v>4.99</v>
      </c>
      <c r="AD25" s="40">
        <f t="shared" si="0"/>
        <v>0.20999999999999996</v>
      </c>
      <c r="AE25" s="162">
        <f t="shared" si="1"/>
        <v>4.175365344467652E-2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42513</v>
      </c>
      <c r="X26" s="9">
        <v>4.99</v>
      </c>
      <c r="Y26" s="9">
        <v>5.04</v>
      </c>
      <c r="Z26" s="9">
        <v>4.8899999999999997</v>
      </c>
      <c r="AA26" s="9">
        <v>4.8899999999999997</v>
      </c>
      <c r="AB26" s="104">
        <v>16998900</v>
      </c>
      <c r="AC26" s="9">
        <v>4.79</v>
      </c>
      <c r="AD26" s="40">
        <f t="shared" si="0"/>
        <v>0.15000000000000036</v>
      </c>
      <c r="AE26" s="162">
        <f t="shared" si="1"/>
        <v>-2.4439918533604943E-2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42510</v>
      </c>
      <c r="X27" s="9">
        <v>5</v>
      </c>
      <c r="Y27" s="9">
        <v>5.0199999999999996</v>
      </c>
      <c r="Z27" s="9">
        <v>4.95</v>
      </c>
      <c r="AA27" s="9">
        <v>5.01</v>
      </c>
      <c r="AB27" s="104">
        <v>11909400</v>
      </c>
      <c r="AC27" s="9">
        <v>4.91</v>
      </c>
      <c r="AD27" s="40">
        <f t="shared" si="0"/>
        <v>6.9999999999999396E-2</v>
      </c>
      <c r="AE27" s="162">
        <f t="shared" si="1"/>
        <v>1.0288065843621297E-2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42509</v>
      </c>
      <c r="X28" s="9">
        <v>5.01</v>
      </c>
      <c r="Y28" s="9">
        <v>5.0199999999999996</v>
      </c>
      <c r="Z28" s="9">
        <v>4.9000000000000004</v>
      </c>
      <c r="AA28" s="9">
        <v>4.96</v>
      </c>
      <c r="AB28" s="104">
        <v>16003700</v>
      </c>
      <c r="AC28" s="9">
        <v>4.8600000000000003</v>
      </c>
      <c r="AD28" s="40">
        <f t="shared" si="0"/>
        <v>0.11999999999999922</v>
      </c>
      <c r="AE28" s="162">
        <f t="shared" si="1"/>
        <v>-1.2195121951219412E-2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42508</v>
      </c>
      <c r="X29" s="9">
        <v>5.13</v>
      </c>
      <c r="Y29" s="9">
        <v>5.19</v>
      </c>
      <c r="Z29" s="9">
        <v>4.96</v>
      </c>
      <c r="AA29" s="9">
        <v>5.0199999999999996</v>
      </c>
      <c r="AB29" s="104">
        <v>17685500</v>
      </c>
      <c r="AC29" s="9">
        <v>4.92</v>
      </c>
      <c r="AD29" s="40">
        <f t="shared" si="0"/>
        <v>0.23000000000000043</v>
      </c>
      <c r="AE29" s="162">
        <f t="shared" si="1"/>
        <v>-2.1868787276342005E-2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42507</v>
      </c>
      <c r="X30" s="9">
        <v>5.23</v>
      </c>
      <c r="Y30" s="9">
        <v>5.31</v>
      </c>
      <c r="Z30" s="9">
        <v>5.12</v>
      </c>
      <c r="AA30" s="9">
        <v>5.14</v>
      </c>
      <c r="AB30" s="104">
        <v>16113500</v>
      </c>
      <c r="AC30" s="9">
        <v>5.03</v>
      </c>
      <c r="AD30" s="40">
        <f t="shared" si="0"/>
        <v>0.1899999999999995</v>
      </c>
      <c r="AE30" s="162">
        <f t="shared" si="1"/>
        <v>-1.9493177387914118E-2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42506</v>
      </c>
      <c r="X31" s="9">
        <v>5.25</v>
      </c>
      <c r="Y31" s="9">
        <v>5.31</v>
      </c>
      <c r="Z31" s="9">
        <v>5.22</v>
      </c>
      <c r="AA31" s="9">
        <v>5.24</v>
      </c>
      <c r="AB31" s="104">
        <v>8997200</v>
      </c>
      <c r="AC31" s="9">
        <v>5.13</v>
      </c>
      <c r="AD31" s="40">
        <f t="shared" si="0"/>
        <v>8.9999999999999858E-2</v>
      </c>
      <c r="AE31" s="162">
        <f t="shared" si="1"/>
        <v>-3.8834951456311328E-3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42503</v>
      </c>
      <c r="X32" s="9">
        <v>5.34</v>
      </c>
      <c r="Y32" s="9">
        <v>5.36</v>
      </c>
      <c r="Z32" s="9">
        <v>5.26</v>
      </c>
      <c r="AA32" s="9">
        <v>5.26</v>
      </c>
      <c r="AB32" s="104">
        <v>6623300</v>
      </c>
      <c r="AC32" s="9">
        <v>5.15</v>
      </c>
      <c r="AD32" s="40">
        <f t="shared" si="0"/>
        <v>0.10000000000000053</v>
      </c>
      <c r="AE32" s="162">
        <f t="shared" si="1"/>
        <v>-1.3409961685823646E-2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42502</v>
      </c>
      <c r="X33" s="9">
        <v>5.39</v>
      </c>
      <c r="Y33" s="9">
        <v>5.42</v>
      </c>
      <c r="Z33" s="9">
        <v>5.3</v>
      </c>
      <c r="AA33" s="9">
        <v>5.33</v>
      </c>
      <c r="AB33" s="104">
        <v>7834600</v>
      </c>
      <c r="AC33" s="9">
        <v>5.22</v>
      </c>
      <c r="AD33" s="40">
        <f t="shared" si="0"/>
        <v>0.12000000000000011</v>
      </c>
      <c r="AE33" s="162">
        <f t="shared" si="1"/>
        <v>-1.3232514177693777E-2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42501</v>
      </c>
      <c r="X34" s="9">
        <v>5.43</v>
      </c>
      <c r="Y34" s="9">
        <v>5.53</v>
      </c>
      <c r="Z34" s="9">
        <v>5.36</v>
      </c>
      <c r="AA34" s="9">
        <v>5.4</v>
      </c>
      <c r="AB34" s="104">
        <v>15083000</v>
      </c>
      <c r="AC34" s="9">
        <v>5.29</v>
      </c>
      <c r="AD34" s="40">
        <f t="shared" si="0"/>
        <v>0.16999999999999993</v>
      </c>
      <c r="AE34" s="162">
        <f t="shared" si="1"/>
        <v>-5.6390977443609991E-3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42500</v>
      </c>
      <c r="X35" s="9">
        <v>5.27</v>
      </c>
      <c r="Y35" s="9">
        <v>5.44</v>
      </c>
      <c r="Z35" s="9">
        <v>5.25</v>
      </c>
      <c r="AA35" s="9">
        <v>5.43</v>
      </c>
      <c r="AB35" s="104">
        <v>10999500</v>
      </c>
      <c r="AC35" s="9">
        <v>5.32</v>
      </c>
      <c r="AD35" s="40">
        <f t="shared" si="0"/>
        <v>0.19000000000000039</v>
      </c>
      <c r="AE35" s="162">
        <f t="shared" si="1"/>
        <v>3.5019455252918386E-2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42499</v>
      </c>
      <c r="X36" s="9">
        <v>5.3</v>
      </c>
      <c r="Y36" s="9">
        <v>5.31</v>
      </c>
      <c r="Z36" s="9">
        <v>5.2</v>
      </c>
      <c r="AA36" s="9">
        <v>5.25</v>
      </c>
      <c r="AB36" s="104">
        <v>11305100</v>
      </c>
      <c r="AC36" s="9">
        <v>5.14</v>
      </c>
      <c r="AD36" s="40">
        <f t="shared" si="0"/>
        <v>0.10999999999999943</v>
      </c>
      <c r="AE36" s="162">
        <f t="shared" si="1"/>
        <v>-3.8759689922481799E-3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42496</v>
      </c>
      <c r="X37" s="9">
        <v>5.2</v>
      </c>
      <c r="Y37" s="9">
        <v>5.28</v>
      </c>
      <c r="Z37" s="9">
        <v>5.0999999999999996</v>
      </c>
      <c r="AA37" s="9">
        <v>5.27</v>
      </c>
      <c r="AB37" s="104">
        <v>11187400</v>
      </c>
      <c r="AC37" s="9">
        <v>5.16</v>
      </c>
      <c r="AD37" s="40">
        <f t="shared" si="0"/>
        <v>0.1800000000000006</v>
      </c>
      <c r="AE37" s="162">
        <f t="shared" si="1"/>
        <v>1.7751479289940697E-2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42495</v>
      </c>
      <c r="X38" s="9">
        <v>5.31</v>
      </c>
      <c r="Y38" s="9">
        <v>5.32</v>
      </c>
      <c r="Z38" s="9">
        <v>5.17</v>
      </c>
      <c r="AA38" s="9">
        <v>5.18</v>
      </c>
      <c r="AB38" s="104">
        <v>18066400</v>
      </c>
      <c r="AC38" s="9">
        <v>5.07</v>
      </c>
      <c r="AD38" s="40">
        <f t="shared" si="0"/>
        <v>0.15000000000000036</v>
      </c>
      <c r="AE38" s="162">
        <f t="shared" si="1"/>
        <v>-3.244274809160308E-2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42494</v>
      </c>
      <c r="X39" s="9">
        <v>5.19</v>
      </c>
      <c r="Y39" s="9">
        <v>5.38</v>
      </c>
      <c r="Z39" s="9">
        <v>5.15</v>
      </c>
      <c r="AA39" s="9">
        <v>5.35</v>
      </c>
      <c r="AB39" s="104">
        <v>31823500</v>
      </c>
      <c r="AC39" s="9">
        <v>5.24</v>
      </c>
      <c r="AD39" s="40">
        <f t="shared" si="0"/>
        <v>0.22999999999999954</v>
      </c>
      <c r="AE39" s="162">
        <f t="shared" si="1"/>
        <v>2.5440313111545931E-2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7" t="s">
        <v>78</v>
      </c>
      <c r="P40" s="477"/>
      <c r="W40" s="110">
        <v>42493</v>
      </c>
      <c r="X40" s="9">
        <v>5.46</v>
      </c>
      <c r="Y40" s="9">
        <v>5.47</v>
      </c>
      <c r="Z40" s="9">
        <v>5.07</v>
      </c>
      <c r="AA40" s="9">
        <v>5.22</v>
      </c>
      <c r="AB40" s="104">
        <v>49253300</v>
      </c>
      <c r="AC40" s="9">
        <v>5.1100000000000003</v>
      </c>
      <c r="AD40" s="40">
        <f t="shared" si="0"/>
        <v>0.39999999999999947</v>
      </c>
      <c r="AE40" s="162">
        <f t="shared" si="1"/>
        <v>-4.1275797373358292E-2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5.3570000000000002</v>
      </c>
      <c r="Q41" s="2"/>
      <c r="W41" s="110">
        <v>42492</v>
      </c>
      <c r="X41" s="9">
        <v>5.57</v>
      </c>
      <c r="Y41" s="9">
        <v>5.58</v>
      </c>
      <c r="Z41" s="9">
        <v>5.38</v>
      </c>
      <c r="AA41" s="9">
        <v>5.44</v>
      </c>
      <c r="AB41" s="104">
        <v>41093600</v>
      </c>
      <c r="AC41" s="9">
        <v>5.33</v>
      </c>
      <c r="AD41" s="40">
        <f t="shared" si="0"/>
        <v>0.20000000000000018</v>
      </c>
      <c r="AE41" s="162">
        <f t="shared" si="1"/>
        <v>-2.2018348623853212E-2</v>
      </c>
    </row>
    <row r="42" spans="1:31" ht="20.25" thickBot="1" x14ac:dyDescent="0.35">
      <c r="O42" s="83">
        <v>1.0900000000000001</v>
      </c>
      <c r="P42" s="83">
        <f t="shared" ref="P42:P61" si="5">O42*$Q$4</f>
        <v>5.3083000000000009</v>
      </c>
      <c r="Q42" s="2"/>
      <c r="T42" s="91" t="s">
        <v>113</v>
      </c>
      <c r="W42" s="110">
        <v>42489</v>
      </c>
      <c r="X42" s="9">
        <v>5.54</v>
      </c>
      <c r="Y42" s="9">
        <v>5.56</v>
      </c>
      <c r="Z42" s="9">
        <v>5.41</v>
      </c>
      <c r="AA42" s="9">
        <v>5.56</v>
      </c>
      <c r="AB42" s="104">
        <v>17025000</v>
      </c>
      <c r="AC42" s="9">
        <v>5.45</v>
      </c>
      <c r="AD42" s="40">
        <f t="shared" si="0"/>
        <v>0.14999999999999947</v>
      </c>
      <c r="AE42" s="162">
        <f t="shared" si="1"/>
        <v>1.8382352941175295E-3</v>
      </c>
    </row>
    <row r="43" spans="1:31" ht="15.75" thickTop="1" x14ac:dyDescent="0.25">
      <c r="L43" t="s">
        <v>261</v>
      </c>
      <c r="M43" s="2">
        <f>K61+M61-F61</f>
        <v>434.93000000000029</v>
      </c>
      <c r="O43" s="83">
        <v>1.08</v>
      </c>
      <c r="P43" s="83">
        <f t="shared" si="5"/>
        <v>5.2596000000000007</v>
      </c>
      <c r="Q43" s="2"/>
      <c r="T43" s="128" t="s">
        <v>98</v>
      </c>
      <c r="U43" s="98">
        <v>5.0999999999999996</v>
      </c>
      <c r="W43" s="110">
        <v>42488</v>
      </c>
      <c r="X43" s="9">
        <v>5.61</v>
      </c>
      <c r="Y43" s="9">
        <v>5.66</v>
      </c>
      <c r="Z43" s="9">
        <v>5.52</v>
      </c>
      <c r="AA43" s="9">
        <v>5.55</v>
      </c>
      <c r="AB43" s="104">
        <v>11448500</v>
      </c>
      <c r="AC43" s="9">
        <v>5.44</v>
      </c>
      <c r="AD43" s="40">
        <f t="shared" si="0"/>
        <v>0.14000000000000057</v>
      </c>
      <c r="AE43" s="162">
        <f t="shared" si="1"/>
        <v>-1.270417422867498E-2</v>
      </c>
    </row>
    <row r="44" spans="1:31" x14ac:dyDescent="0.25">
      <c r="A44" s="413" t="s">
        <v>1</v>
      </c>
      <c r="B44" s="413" t="s">
        <v>2</v>
      </c>
      <c r="C44" s="413" t="s">
        <v>4</v>
      </c>
      <c r="D44" s="415" t="s">
        <v>5</v>
      </c>
      <c r="E44" s="415" t="s">
        <v>94</v>
      </c>
      <c r="F44" s="415" t="s">
        <v>60</v>
      </c>
      <c r="G44" s="413" t="s">
        <v>3</v>
      </c>
      <c r="H44" s="413" t="s">
        <v>6</v>
      </c>
      <c r="I44" s="415" t="s">
        <v>7</v>
      </c>
      <c r="J44" s="415" t="s">
        <v>95</v>
      </c>
      <c r="K44" s="415" t="s">
        <v>61</v>
      </c>
      <c r="L44" s="413" t="s">
        <v>37</v>
      </c>
      <c r="M44" s="413" t="s">
        <v>38</v>
      </c>
      <c r="O44" s="83">
        <v>1.07</v>
      </c>
      <c r="P44" s="83">
        <f t="shared" si="5"/>
        <v>5.2109000000000005</v>
      </c>
      <c r="Q44" s="2"/>
      <c r="T44" s="93" t="s">
        <v>99</v>
      </c>
      <c r="U44" s="88">
        <v>4.92</v>
      </c>
      <c r="W44" s="110">
        <v>42487</v>
      </c>
      <c r="X44" s="9">
        <v>5.62</v>
      </c>
      <c r="Y44" s="9">
        <v>5.7</v>
      </c>
      <c r="Z44" s="9">
        <v>5.54</v>
      </c>
      <c r="AA44" s="9">
        <v>5.63</v>
      </c>
      <c r="AB44" s="104">
        <v>9896500</v>
      </c>
      <c r="AC44" s="9">
        <v>5.51</v>
      </c>
      <c r="AD44" s="40">
        <f t="shared" si="0"/>
        <v>0.16000000000000014</v>
      </c>
      <c r="AE44" s="162">
        <f t="shared" si="1"/>
        <v>3.6429872495444826E-3</v>
      </c>
    </row>
    <row r="45" spans="1:31" x14ac:dyDescent="0.25">
      <c r="A45" s="416" t="s">
        <v>9</v>
      </c>
      <c r="B45" s="406">
        <v>42356</v>
      </c>
      <c r="C45" s="407">
        <v>250</v>
      </c>
      <c r="D45" s="408">
        <v>4.45</v>
      </c>
      <c r="E45" s="408">
        <v>0</v>
      </c>
      <c r="F45" s="408">
        <f>C45*D45+E45</f>
        <v>1112.5</v>
      </c>
      <c r="G45" s="406">
        <v>42398</v>
      </c>
      <c r="H45" s="411">
        <v>250</v>
      </c>
      <c r="I45" s="408">
        <v>4.5199999999999996</v>
      </c>
      <c r="J45" s="408">
        <v>0.02</v>
      </c>
      <c r="K45" s="408">
        <f>H45*I45-J45</f>
        <v>1129.98</v>
      </c>
      <c r="L45" s="407"/>
      <c r="M45" s="407"/>
      <c r="O45" s="83">
        <v>1.06</v>
      </c>
      <c r="P45" s="83">
        <f t="shared" si="5"/>
        <v>5.1622000000000003</v>
      </c>
      <c r="Q45" s="2"/>
      <c r="T45" s="93" t="s">
        <v>100</v>
      </c>
      <c r="U45" s="88" t="s">
        <v>431</v>
      </c>
      <c r="W45" s="110">
        <v>42486</v>
      </c>
      <c r="X45" s="9">
        <v>5.58</v>
      </c>
      <c r="Y45" s="9">
        <v>5.62</v>
      </c>
      <c r="Z45" s="9">
        <v>5.55</v>
      </c>
      <c r="AA45" s="9">
        <v>5.61</v>
      </c>
      <c r="AB45" s="104">
        <v>8752300</v>
      </c>
      <c r="AC45" s="9">
        <v>5.49</v>
      </c>
      <c r="AD45" s="40">
        <f t="shared" si="0"/>
        <v>7.0000000000000284E-2</v>
      </c>
      <c r="AE45" s="162">
        <f t="shared" si="1"/>
        <v>9.1911764705880916E-3</v>
      </c>
    </row>
    <row r="46" spans="1:31" x14ac:dyDescent="0.25">
      <c r="A46" s="417"/>
      <c r="B46" s="406">
        <v>42382</v>
      </c>
      <c r="C46" s="407">
        <v>250</v>
      </c>
      <c r="D46" s="408">
        <v>4.25</v>
      </c>
      <c r="E46" s="408">
        <v>0</v>
      </c>
      <c r="F46" s="408">
        <f>C46*D46+E46</f>
        <v>1062.5</v>
      </c>
      <c r="G46" s="406">
        <v>42418</v>
      </c>
      <c r="H46" s="411">
        <v>250</v>
      </c>
      <c r="I46" s="408">
        <v>4.45</v>
      </c>
      <c r="J46" s="408">
        <v>0.02</v>
      </c>
      <c r="K46" s="408">
        <f>H46*I46-J46</f>
        <v>1112.48</v>
      </c>
      <c r="L46" s="407"/>
      <c r="M46" s="407"/>
      <c r="O46" s="83">
        <v>1.05</v>
      </c>
      <c r="P46" s="83">
        <f t="shared" si="5"/>
        <v>5.1135000000000002</v>
      </c>
      <c r="Q46" s="2"/>
      <c r="T46" s="93" t="s">
        <v>101</v>
      </c>
      <c r="U46" s="88" t="s">
        <v>432</v>
      </c>
      <c r="W46" s="110">
        <v>42485</v>
      </c>
      <c r="X46" s="9">
        <v>5.61</v>
      </c>
      <c r="Y46" s="9">
        <v>5.64</v>
      </c>
      <c r="Z46" s="9">
        <v>5.51</v>
      </c>
      <c r="AA46" s="9">
        <v>5.55</v>
      </c>
      <c r="AB46" s="104">
        <v>7950200</v>
      </c>
      <c r="AC46" s="9">
        <v>5.44</v>
      </c>
      <c r="AD46" s="40">
        <f t="shared" si="0"/>
        <v>0.12999999999999989</v>
      </c>
      <c r="AE46" s="162">
        <f t="shared" si="1"/>
        <v>-1.270417422867498E-2</v>
      </c>
    </row>
    <row r="47" spans="1:31" x14ac:dyDescent="0.25">
      <c r="A47" s="407"/>
      <c r="B47" s="406">
        <v>42402</v>
      </c>
      <c r="C47" s="407">
        <v>250</v>
      </c>
      <c r="D47" s="408">
        <v>4.3600000000000003</v>
      </c>
      <c r="E47" s="408">
        <v>0</v>
      </c>
      <c r="F47" s="408">
        <f>C47*D47+E47</f>
        <v>1090</v>
      </c>
      <c r="G47" s="406">
        <v>42436</v>
      </c>
      <c r="H47" s="411">
        <v>250</v>
      </c>
      <c r="I47" s="408">
        <v>5.83</v>
      </c>
      <c r="J47" s="408">
        <v>0.03</v>
      </c>
      <c r="K47" s="408">
        <f>H47*I47-J47</f>
        <v>1457.47</v>
      </c>
      <c r="L47" s="407"/>
      <c r="M47" s="407"/>
      <c r="O47" s="83">
        <v>1.04</v>
      </c>
      <c r="P47" s="83">
        <f t="shared" si="5"/>
        <v>5.0648</v>
      </c>
      <c r="Q47" s="2"/>
      <c r="T47" s="93" t="s">
        <v>102</v>
      </c>
      <c r="U47" s="88">
        <v>6.06</v>
      </c>
      <c r="W47" s="110">
        <v>42482</v>
      </c>
      <c r="X47" s="9">
        <v>5.54</v>
      </c>
      <c r="Y47" s="9">
        <v>5.63</v>
      </c>
      <c r="Z47" s="9">
        <v>5.49</v>
      </c>
      <c r="AA47" s="9">
        <v>5.63</v>
      </c>
      <c r="AB47" s="104">
        <v>20710600</v>
      </c>
      <c r="AC47" s="9">
        <v>5.51</v>
      </c>
      <c r="AD47" s="40">
        <f t="shared" si="0"/>
        <v>0.13999999999999968</v>
      </c>
      <c r="AE47" s="162">
        <f t="shared" si="1"/>
        <v>1.2867647058823373E-2</v>
      </c>
    </row>
    <row r="48" spans="1:31" x14ac:dyDescent="0.25">
      <c r="A48" s="407"/>
      <c r="B48" s="406"/>
      <c r="C48" s="407"/>
      <c r="D48" s="408"/>
      <c r="E48" s="408"/>
      <c r="F48" s="408"/>
      <c r="G48" s="407"/>
      <c r="H48" s="411"/>
      <c r="I48" s="408"/>
      <c r="J48" s="408"/>
      <c r="K48" s="408"/>
      <c r="L48" s="407"/>
      <c r="M48" s="407"/>
      <c r="O48" s="83">
        <v>1.03</v>
      </c>
      <c r="P48" s="83">
        <f t="shared" si="5"/>
        <v>5.0161000000000007</v>
      </c>
      <c r="Q48" s="2"/>
      <c r="T48" s="93" t="s">
        <v>103</v>
      </c>
      <c r="U48" s="88">
        <v>0.67380600000000002</v>
      </c>
      <c r="W48" s="110">
        <v>42481</v>
      </c>
      <c r="X48" s="9">
        <v>5.63</v>
      </c>
      <c r="Y48" s="9">
        <v>5.71</v>
      </c>
      <c r="Z48" s="9">
        <v>5.52</v>
      </c>
      <c r="AA48" s="9">
        <v>5.55</v>
      </c>
      <c r="AB48" s="104">
        <v>17444500</v>
      </c>
      <c r="AC48" s="9">
        <v>5.44</v>
      </c>
      <c r="AD48" s="40">
        <f t="shared" si="0"/>
        <v>0.19000000000000039</v>
      </c>
      <c r="AE48" s="162">
        <f t="shared" si="1"/>
        <v>-1.270417422867498E-2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11"/>
      <c r="I49" s="408"/>
      <c r="J49" s="408"/>
      <c r="K49" s="408"/>
      <c r="L49" s="407"/>
      <c r="M49" s="407"/>
      <c r="O49" s="83">
        <v>1.02</v>
      </c>
      <c r="P49" s="83">
        <f t="shared" si="5"/>
        <v>4.9674000000000005</v>
      </c>
      <c r="Q49" s="2"/>
      <c r="T49" s="93" t="s">
        <v>123</v>
      </c>
      <c r="U49" s="88" t="s">
        <v>249</v>
      </c>
      <c r="W49" s="110">
        <v>42480</v>
      </c>
      <c r="X49" s="9">
        <v>5.68</v>
      </c>
      <c r="Y49" s="9">
        <v>5.75</v>
      </c>
      <c r="Z49" s="9">
        <v>5.61</v>
      </c>
      <c r="AA49" s="9">
        <v>5.63</v>
      </c>
      <c r="AB49" s="104">
        <v>26278300</v>
      </c>
      <c r="AC49" s="9">
        <v>5.51</v>
      </c>
      <c r="AD49" s="40">
        <f t="shared" si="0"/>
        <v>0.13999999999999968</v>
      </c>
      <c r="AE49" s="162">
        <f t="shared" si="1"/>
        <v>-8.9928057553956275E-3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11"/>
      <c r="I50" s="408"/>
      <c r="J50" s="408"/>
      <c r="K50" s="408"/>
      <c r="L50" s="407"/>
      <c r="M50" s="407"/>
      <c r="O50" s="83">
        <v>1.01</v>
      </c>
      <c r="P50" s="83">
        <f t="shared" si="5"/>
        <v>4.9187000000000003</v>
      </c>
      <c r="Q50" s="2"/>
      <c r="T50" s="93"/>
      <c r="U50" s="88"/>
      <c r="W50" s="110">
        <v>42479</v>
      </c>
      <c r="X50" s="9">
        <v>5.46</v>
      </c>
      <c r="Y50" s="9">
        <v>5.68</v>
      </c>
      <c r="Z50" s="9">
        <v>5.46</v>
      </c>
      <c r="AA50" s="9">
        <v>5.68</v>
      </c>
      <c r="AB50" s="104">
        <v>16708600</v>
      </c>
      <c r="AC50" s="9">
        <v>5.56</v>
      </c>
      <c r="AD50" s="40">
        <f t="shared" si="0"/>
        <v>0.21999999999999975</v>
      </c>
      <c r="AE50" s="162">
        <f t="shared" si="1"/>
        <v>3.9252336448598157E-2</v>
      </c>
    </row>
    <row r="51" spans="1:31" x14ac:dyDescent="0.25">
      <c r="A51" s="407"/>
      <c r="B51" s="407"/>
      <c r="C51" s="407"/>
      <c r="D51" s="408"/>
      <c r="E51" s="408"/>
      <c r="F51" s="408"/>
      <c r="G51" s="407"/>
      <c r="H51" s="411"/>
      <c r="I51" s="408"/>
      <c r="J51" s="408"/>
      <c r="K51" s="408"/>
      <c r="L51" s="407"/>
      <c r="M51" s="407"/>
      <c r="O51" s="83">
        <v>1</v>
      </c>
      <c r="P51" s="83">
        <f t="shared" si="5"/>
        <v>4.87</v>
      </c>
      <c r="Q51" s="2"/>
      <c r="T51" s="93" t="s">
        <v>105</v>
      </c>
      <c r="U51" s="88" t="s">
        <v>433</v>
      </c>
      <c r="W51" s="110">
        <v>42478</v>
      </c>
      <c r="X51" s="9">
        <v>5.39</v>
      </c>
      <c r="Y51" s="9">
        <v>5.49</v>
      </c>
      <c r="Z51" s="9">
        <v>5.36</v>
      </c>
      <c r="AA51" s="9">
        <v>5.46</v>
      </c>
      <c r="AB51" s="104">
        <v>15790200</v>
      </c>
      <c r="AC51" s="9">
        <v>5.35</v>
      </c>
      <c r="AD51" s="40">
        <f t="shared" si="0"/>
        <v>0.12999999999999989</v>
      </c>
      <c r="AE51" s="162">
        <f t="shared" si="1"/>
        <v>9.4339622641508303E-3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11"/>
      <c r="I52" s="408"/>
      <c r="J52" s="408"/>
      <c r="K52" s="408"/>
      <c r="L52" s="407"/>
      <c r="M52" s="407"/>
      <c r="O52" s="83">
        <v>0.99</v>
      </c>
      <c r="P52" s="83">
        <f t="shared" si="5"/>
        <v>4.8212999999999999</v>
      </c>
      <c r="Q52" s="2"/>
      <c r="T52" s="93" t="s">
        <v>106</v>
      </c>
      <c r="U52" s="88" t="s">
        <v>253</v>
      </c>
      <c r="W52" s="110">
        <v>42475</v>
      </c>
      <c r="X52" s="9">
        <v>5.36</v>
      </c>
      <c r="Y52" s="9">
        <v>5.42</v>
      </c>
      <c r="Z52" s="9">
        <v>5.34</v>
      </c>
      <c r="AA52" s="9">
        <v>5.41</v>
      </c>
      <c r="AB52" s="104">
        <v>11075600</v>
      </c>
      <c r="AC52" s="9">
        <v>5.3</v>
      </c>
      <c r="AD52" s="40">
        <f t="shared" si="0"/>
        <v>8.0000000000000071E-2</v>
      </c>
      <c r="AE52" s="162">
        <f t="shared" si="1"/>
        <v>5.6925996204935103E-3</v>
      </c>
    </row>
    <row r="53" spans="1:31" x14ac:dyDescent="0.25">
      <c r="A53" s="407"/>
      <c r="B53" s="407"/>
      <c r="C53" s="407"/>
      <c r="D53" s="408"/>
      <c r="E53" s="408"/>
      <c r="F53" s="408"/>
      <c r="G53" s="407"/>
      <c r="H53" s="407"/>
      <c r="I53" s="408"/>
      <c r="J53" s="408"/>
      <c r="K53" s="408"/>
      <c r="L53" s="407"/>
      <c r="M53" s="407"/>
      <c r="O53" s="83">
        <v>0.98</v>
      </c>
      <c r="P53" s="83">
        <f t="shared" si="5"/>
        <v>4.7725999999999997</v>
      </c>
      <c r="Q53" s="2"/>
      <c r="T53" s="93" t="s">
        <v>107</v>
      </c>
      <c r="U53" s="90">
        <v>26870875</v>
      </c>
      <c r="W53" s="110">
        <v>42474</v>
      </c>
      <c r="X53" s="9">
        <v>5.38</v>
      </c>
      <c r="Y53" s="9">
        <v>5.41</v>
      </c>
      <c r="Z53" s="9">
        <v>5.32</v>
      </c>
      <c r="AA53" s="9">
        <v>5.38</v>
      </c>
      <c r="AB53" s="104">
        <v>9092400</v>
      </c>
      <c r="AC53" s="9">
        <v>5.27</v>
      </c>
      <c r="AD53" s="40">
        <f t="shared" si="0"/>
        <v>8.9999999999999858E-2</v>
      </c>
      <c r="AE53" s="162">
        <f t="shared" si="1"/>
        <v>3.8095238095237072E-3</v>
      </c>
    </row>
    <row r="54" spans="1:31" x14ac:dyDescent="0.25">
      <c r="A54" s="407"/>
      <c r="B54" s="407"/>
      <c r="C54" s="407"/>
      <c r="D54" s="408"/>
      <c r="E54" s="408"/>
      <c r="F54" s="408"/>
      <c r="G54" s="407"/>
      <c r="H54" s="407"/>
      <c r="I54" s="408"/>
      <c r="J54" s="408"/>
      <c r="K54" s="408"/>
      <c r="L54" s="407"/>
      <c r="M54" s="407"/>
      <c r="O54" s="83">
        <v>0.97</v>
      </c>
      <c r="P54" s="83">
        <f t="shared" si="5"/>
        <v>4.7238999999999995</v>
      </c>
      <c r="T54" s="93" t="s">
        <v>110</v>
      </c>
      <c r="U54" s="90">
        <v>15931500</v>
      </c>
      <c r="W54" s="110">
        <v>42473</v>
      </c>
      <c r="X54" s="9">
        <v>5.37</v>
      </c>
      <c r="Y54" s="9">
        <v>5.37</v>
      </c>
      <c r="Z54" s="9">
        <v>5.26</v>
      </c>
      <c r="AA54" s="9">
        <v>5.36</v>
      </c>
      <c r="AB54" s="104">
        <v>24201500</v>
      </c>
      <c r="AC54" s="9">
        <v>5.25</v>
      </c>
      <c r="AD54" s="40">
        <f t="shared" si="0"/>
        <v>0.11000000000000032</v>
      </c>
      <c r="AE54" s="162">
        <f t="shared" si="1"/>
        <v>3.8240917782026429E-3</v>
      </c>
    </row>
    <row r="55" spans="1:31" x14ac:dyDescent="0.25">
      <c r="A55" s="407"/>
      <c r="B55" s="407"/>
      <c r="C55" s="407"/>
      <c r="D55" s="408"/>
      <c r="E55" s="408"/>
      <c r="F55" s="408"/>
      <c r="G55" s="407"/>
      <c r="H55" s="407"/>
      <c r="I55" s="408"/>
      <c r="J55" s="408"/>
      <c r="K55" s="408"/>
      <c r="L55" s="407"/>
      <c r="M55" s="407"/>
      <c r="O55" s="83">
        <v>0.96</v>
      </c>
      <c r="P55" s="83">
        <f t="shared" si="5"/>
        <v>4.6752000000000002</v>
      </c>
      <c r="T55" s="93" t="s">
        <v>108</v>
      </c>
      <c r="U55" s="88" t="s">
        <v>434</v>
      </c>
      <c r="W55" s="110">
        <v>42472</v>
      </c>
      <c r="X55" s="9">
        <v>5.27</v>
      </c>
      <c r="Y55" s="9">
        <v>5.4</v>
      </c>
      <c r="Z55" s="9">
        <v>5.21</v>
      </c>
      <c r="AA55" s="9">
        <v>5.34</v>
      </c>
      <c r="AB55" s="104">
        <v>13576700</v>
      </c>
      <c r="AC55" s="9">
        <v>5.23</v>
      </c>
      <c r="AD55" s="40">
        <f t="shared" si="0"/>
        <v>0.19000000000000039</v>
      </c>
      <c r="AE55" s="162">
        <f t="shared" si="1"/>
        <v>1.949317738791434E-2</v>
      </c>
    </row>
    <row r="56" spans="1:31" x14ac:dyDescent="0.25">
      <c r="A56" s="407"/>
      <c r="B56" s="407"/>
      <c r="C56" s="407"/>
      <c r="D56" s="408"/>
      <c r="E56" s="408"/>
      <c r="F56" s="408"/>
      <c r="G56" s="407"/>
      <c r="H56" s="407"/>
      <c r="I56" s="408"/>
      <c r="J56" s="408"/>
      <c r="K56" s="408"/>
      <c r="L56" s="407"/>
      <c r="M56" s="407"/>
      <c r="O56" s="83">
        <v>0.95</v>
      </c>
      <c r="P56" s="83">
        <f t="shared" si="5"/>
        <v>4.6265000000000001</v>
      </c>
      <c r="T56" s="93" t="s">
        <v>111</v>
      </c>
      <c r="U56" s="88" t="s">
        <v>130</v>
      </c>
      <c r="W56" s="110">
        <v>42471</v>
      </c>
      <c r="X56" s="9">
        <v>5.25</v>
      </c>
      <c r="Y56" s="9">
        <v>5.3</v>
      </c>
      <c r="Z56" s="9">
        <v>5.18</v>
      </c>
      <c r="AA56" s="9">
        <v>5.24</v>
      </c>
      <c r="AB56" s="104">
        <v>15855800</v>
      </c>
      <c r="AC56" s="9">
        <v>5.13</v>
      </c>
      <c r="AD56" s="40">
        <f t="shared" si="0"/>
        <v>0.12000000000000011</v>
      </c>
      <c r="AE56" s="162">
        <f t="shared" si="1"/>
        <v>-1.9455252918287869E-3</v>
      </c>
    </row>
    <row r="57" spans="1:31" x14ac:dyDescent="0.25">
      <c r="A57" s="407"/>
      <c r="B57" s="407"/>
      <c r="C57" s="407"/>
      <c r="D57" s="408"/>
      <c r="E57" s="408"/>
      <c r="F57" s="408"/>
      <c r="G57" s="407"/>
      <c r="H57" s="407"/>
      <c r="I57" s="408"/>
      <c r="J57" s="408"/>
      <c r="K57" s="408"/>
      <c r="L57" s="407"/>
      <c r="M57" s="407"/>
      <c r="O57" s="83">
        <v>0.94</v>
      </c>
      <c r="P57" s="83">
        <f t="shared" si="5"/>
        <v>4.5777999999999999</v>
      </c>
      <c r="T57" s="93" t="s">
        <v>112</v>
      </c>
      <c r="U57" s="88">
        <v>-0.45</v>
      </c>
      <c r="W57" s="110">
        <v>42468</v>
      </c>
      <c r="X57" s="9">
        <v>5.4</v>
      </c>
      <c r="Y57" s="9">
        <v>5.41</v>
      </c>
      <c r="Z57" s="9">
        <v>5.23</v>
      </c>
      <c r="AA57" s="9">
        <v>5.25</v>
      </c>
      <c r="AB57" s="104">
        <v>18531300</v>
      </c>
      <c r="AC57" s="9">
        <v>5.14</v>
      </c>
      <c r="AD57" s="40">
        <f t="shared" si="0"/>
        <v>0.17999999999999972</v>
      </c>
      <c r="AE57" s="162">
        <f t="shared" si="1"/>
        <v>-1.7208413001912226E-2</v>
      </c>
    </row>
    <row r="58" spans="1:31" x14ac:dyDescent="0.25">
      <c r="A58" s="407"/>
      <c r="B58" s="407"/>
      <c r="C58" s="407"/>
      <c r="D58" s="408"/>
      <c r="E58" s="408"/>
      <c r="F58" s="408"/>
      <c r="G58" s="407"/>
      <c r="H58" s="407"/>
      <c r="I58" s="408"/>
      <c r="J58" s="408"/>
      <c r="K58" s="408"/>
      <c r="L58" s="407"/>
      <c r="M58" s="407"/>
      <c r="O58" s="83">
        <v>0.93</v>
      </c>
      <c r="P58" s="83">
        <f t="shared" si="5"/>
        <v>4.5291000000000006</v>
      </c>
      <c r="T58" s="93" t="s">
        <v>109</v>
      </c>
      <c r="U58" s="88" t="s">
        <v>435</v>
      </c>
      <c r="W58" s="110">
        <v>42467</v>
      </c>
      <c r="X58" s="9">
        <v>5.31</v>
      </c>
      <c r="Y58" s="9">
        <v>5.46</v>
      </c>
      <c r="Z58" s="9">
        <v>5.3</v>
      </c>
      <c r="AA58" s="9">
        <v>5.34</v>
      </c>
      <c r="AB58" s="104">
        <v>37903000</v>
      </c>
      <c r="AC58" s="9">
        <v>5.23</v>
      </c>
      <c r="AD58" s="40">
        <f t="shared" si="0"/>
        <v>0.16000000000000014</v>
      </c>
      <c r="AE58" s="162">
        <f t="shared" si="1"/>
        <v>-3.8095238095237072E-3</v>
      </c>
    </row>
    <row r="59" spans="1:31" x14ac:dyDescent="0.25">
      <c r="A59" s="407"/>
      <c r="B59" s="407"/>
      <c r="C59" s="407"/>
      <c r="D59" s="408"/>
      <c r="E59" s="408"/>
      <c r="F59" s="408"/>
      <c r="G59" s="407"/>
      <c r="H59" s="407"/>
      <c r="I59" s="408"/>
      <c r="J59" s="408"/>
      <c r="K59" s="408"/>
      <c r="L59" s="407"/>
      <c r="M59" s="407"/>
      <c r="O59" s="83">
        <v>0.92</v>
      </c>
      <c r="P59" s="83">
        <f t="shared" si="5"/>
        <v>4.4804000000000004</v>
      </c>
      <c r="W59" s="110">
        <v>42466</v>
      </c>
      <c r="X59" s="9">
        <v>5.23</v>
      </c>
      <c r="Y59" s="9">
        <v>5.38</v>
      </c>
      <c r="Z59" s="9">
        <v>5.21</v>
      </c>
      <c r="AA59" s="9">
        <v>5.36</v>
      </c>
      <c r="AB59" s="104">
        <v>11486900</v>
      </c>
      <c r="AC59" s="9">
        <v>5.25</v>
      </c>
      <c r="AD59" s="40">
        <f t="shared" si="0"/>
        <v>0.16999999999999993</v>
      </c>
      <c r="AE59" s="162">
        <f t="shared" si="1"/>
        <v>2.5390625E-2</v>
      </c>
    </row>
    <row r="60" spans="1:31" x14ac:dyDescent="0.25">
      <c r="A60" s="407"/>
      <c r="B60" s="407"/>
      <c r="C60" s="407"/>
      <c r="D60" s="408"/>
      <c r="E60" s="408"/>
      <c r="F60" s="408"/>
      <c r="G60" s="407"/>
      <c r="H60" s="411"/>
      <c r="I60" s="408"/>
      <c r="J60" s="408"/>
      <c r="K60" s="408"/>
      <c r="L60" s="407"/>
      <c r="M60" s="407"/>
      <c r="O60" s="83">
        <v>0.91</v>
      </c>
      <c r="P60" s="83">
        <f t="shared" si="5"/>
        <v>4.4317000000000002</v>
      </c>
      <c r="W60" s="110">
        <v>42465</v>
      </c>
      <c r="X60" s="9">
        <v>5.4</v>
      </c>
      <c r="Y60" s="9">
        <v>5.43</v>
      </c>
      <c r="Z60" s="9">
        <v>5.22</v>
      </c>
      <c r="AA60" s="9">
        <v>5.23</v>
      </c>
      <c r="AB60" s="104">
        <v>14354800</v>
      </c>
      <c r="AC60" s="9">
        <v>5.12</v>
      </c>
      <c r="AD60" s="40">
        <f t="shared" si="0"/>
        <v>0.20999999999999996</v>
      </c>
      <c r="AE60" s="162">
        <f t="shared" si="1"/>
        <v>-3.5781544256120457E-2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4.383</v>
      </c>
      <c r="W61" s="110">
        <v>42464</v>
      </c>
      <c r="X61" s="9">
        <v>5.5</v>
      </c>
      <c r="Y61" s="9">
        <v>5.52</v>
      </c>
      <c r="Z61" s="9">
        <v>5.39</v>
      </c>
      <c r="AA61" s="9">
        <v>5.42</v>
      </c>
      <c r="AB61" s="104">
        <v>13072700</v>
      </c>
      <c r="AC61" s="9">
        <v>5.31</v>
      </c>
      <c r="AD61" s="40">
        <f t="shared" si="0"/>
        <v>0.12999999999999989</v>
      </c>
      <c r="AE61" s="162">
        <f t="shared" si="1"/>
        <v>-9.3283582089553896E-3</v>
      </c>
    </row>
    <row r="62" spans="1:31" x14ac:dyDescent="0.25">
      <c r="W62" s="110">
        <v>42461</v>
      </c>
      <c r="X62" s="9">
        <v>5.55</v>
      </c>
      <c r="Y62" s="9">
        <v>5.59</v>
      </c>
      <c r="Z62" s="9">
        <v>5.41</v>
      </c>
      <c r="AA62" s="9">
        <v>5.47</v>
      </c>
      <c r="AB62" s="104">
        <v>17361100</v>
      </c>
      <c r="AC62" s="9">
        <v>5.36</v>
      </c>
      <c r="AD62" s="40">
        <f t="shared" si="0"/>
        <v>0.17999999999999972</v>
      </c>
      <c r="AE62" s="162">
        <f t="shared" si="1"/>
        <v>-2.1897810218978075E-2</v>
      </c>
    </row>
    <row r="63" spans="1:31" x14ac:dyDescent="0.25">
      <c r="W63" s="110">
        <v>42460</v>
      </c>
      <c r="X63" s="9">
        <v>5.66</v>
      </c>
      <c r="Y63" s="9">
        <v>5.72</v>
      </c>
      <c r="Z63" s="9">
        <v>5.59</v>
      </c>
      <c r="AA63" s="9">
        <v>5.59</v>
      </c>
      <c r="AB63" s="104">
        <v>23381800</v>
      </c>
      <c r="AC63" s="9">
        <v>5.48</v>
      </c>
      <c r="AD63" s="40">
        <f t="shared" si="0"/>
        <v>0.12999999999999989</v>
      </c>
      <c r="AE63" s="162">
        <f t="shared" si="1"/>
        <v>-5.4446460980035472E-3</v>
      </c>
    </row>
    <row r="64" spans="1:31" x14ac:dyDescent="0.25">
      <c r="W64" s="110">
        <v>42459</v>
      </c>
      <c r="X64" s="9">
        <v>5.5</v>
      </c>
      <c r="Y64" s="9">
        <v>5.72</v>
      </c>
      <c r="Z64" s="9">
        <v>5.5</v>
      </c>
      <c r="AA64" s="9">
        <v>5.63</v>
      </c>
      <c r="AB64" s="104">
        <v>21837100</v>
      </c>
      <c r="AC64" s="9">
        <v>5.51</v>
      </c>
      <c r="AD64" s="40">
        <f t="shared" si="0"/>
        <v>0.21999999999999975</v>
      </c>
      <c r="AE64" s="162">
        <f t="shared" si="1"/>
        <v>2.7985074626865503E-2</v>
      </c>
    </row>
    <row r="65" spans="23:31" x14ac:dyDescent="0.25">
      <c r="W65" s="110">
        <v>42458</v>
      </c>
      <c r="X65" s="9">
        <v>5.31</v>
      </c>
      <c r="Y65" s="9">
        <v>5.47</v>
      </c>
      <c r="Z65" s="9">
        <v>5.26</v>
      </c>
      <c r="AA65" s="9">
        <v>5.47</v>
      </c>
      <c r="AB65" s="104">
        <v>9591400</v>
      </c>
      <c r="AC65" s="9">
        <v>5.36</v>
      </c>
      <c r="AD65" s="40">
        <f t="shared" si="0"/>
        <v>0.20999999999999996</v>
      </c>
      <c r="AE65" s="162">
        <f t="shared" si="1"/>
        <v>3.2755298651252485E-2</v>
      </c>
    </row>
    <row r="66" spans="23:31" x14ac:dyDescent="0.25">
      <c r="W66" s="110">
        <v>42457</v>
      </c>
      <c r="X66" s="9">
        <v>5.27</v>
      </c>
      <c r="Y66" s="9">
        <v>5.35</v>
      </c>
      <c r="Z66" s="9">
        <v>5.21</v>
      </c>
      <c r="AA66" s="9">
        <v>5.3</v>
      </c>
      <c r="AB66" s="104">
        <v>8221400</v>
      </c>
      <c r="AC66" s="9">
        <v>5.19</v>
      </c>
      <c r="AD66" s="40">
        <f t="shared" si="0"/>
        <v>0.13999999999999968</v>
      </c>
      <c r="AE66" s="162">
        <f t="shared" si="1"/>
        <v>5.8139534883721034E-3</v>
      </c>
    </row>
    <row r="67" spans="23:31" x14ac:dyDescent="0.25">
      <c r="W67" s="110">
        <v>42453</v>
      </c>
      <c r="X67" s="9">
        <v>5.21</v>
      </c>
      <c r="Y67" s="9">
        <v>5.28</v>
      </c>
      <c r="Z67" s="9">
        <v>5.07</v>
      </c>
      <c r="AA67" s="9">
        <v>5.27</v>
      </c>
      <c r="AB67" s="104">
        <v>9465100</v>
      </c>
      <c r="AC67" s="9">
        <v>5.16</v>
      </c>
      <c r="AD67" s="40">
        <f>Y67-Z67</f>
        <v>0.20999999999999996</v>
      </c>
      <c r="AE67" s="162">
        <f>AC67/AC68-1</f>
        <v>1.1764705882353121E-2</v>
      </c>
    </row>
    <row r="68" spans="23:31" x14ac:dyDescent="0.25">
      <c r="W68" s="110">
        <v>42452</v>
      </c>
      <c r="X68" s="9">
        <v>5.28</v>
      </c>
      <c r="Y68" s="9">
        <v>5.3</v>
      </c>
      <c r="Z68" s="9">
        <v>5.2</v>
      </c>
      <c r="AA68" s="9">
        <v>5.21</v>
      </c>
      <c r="AB68" s="104">
        <v>7377000</v>
      </c>
      <c r="AC68" s="9">
        <v>5.0999999999999996</v>
      </c>
      <c r="AD68" s="40">
        <f>Y68-Z68</f>
        <v>9.9999999999999645E-2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42545</v>
      </c>
      <c r="X2" s="10">
        <v>81.17</v>
      </c>
      <c r="Y2" s="10">
        <v>82.25</v>
      </c>
      <c r="Z2" s="10">
        <v>80.22</v>
      </c>
      <c r="AA2" s="10">
        <v>80.47</v>
      </c>
      <c r="AB2" s="95">
        <v>12196600</v>
      </c>
      <c r="AC2" s="10">
        <v>80.47</v>
      </c>
      <c r="AD2" s="40">
        <f>Y2-Z2</f>
        <v>2.0300000000000011</v>
      </c>
      <c r="AE2" s="162">
        <f>AC2/AC3-1</f>
        <v>-3.4784694734317001E-2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86.646500000000003</v>
      </c>
      <c r="W3" s="133">
        <v>42544</v>
      </c>
      <c r="X3" s="10">
        <v>83.29</v>
      </c>
      <c r="Y3" s="10">
        <v>83.58</v>
      </c>
      <c r="Z3" s="10">
        <v>82.54</v>
      </c>
      <c r="AA3" s="10">
        <v>83.37</v>
      </c>
      <c r="AB3" s="95">
        <v>5844000</v>
      </c>
      <c r="AC3" s="10">
        <v>83.37</v>
      </c>
      <c r="AD3" s="40">
        <f t="shared" ref="AD3:AD66" si="1">Y3-Z3</f>
        <v>1.039999999999992</v>
      </c>
      <c r="AE3" s="162">
        <f t="shared" ref="AE3:AE66" si="2">AC3/AC4-1</f>
        <v>1.1158277744087286E-2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3">
        <v>80.47</v>
      </c>
      <c r="W4" s="133">
        <v>42543</v>
      </c>
      <c r="X4" s="10">
        <v>81.56</v>
      </c>
      <c r="Y4" s="10">
        <v>83.79</v>
      </c>
      <c r="Z4" s="10">
        <v>81.56</v>
      </c>
      <c r="AA4" s="10">
        <v>82.45</v>
      </c>
      <c r="AB4" s="95">
        <v>10069600</v>
      </c>
      <c r="AC4" s="10">
        <v>82.45</v>
      </c>
      <c r="AD4" s="40">
        <f t="shared" si="1"/>
        <v>2.230000000000004</v>
      </c>
      <c r="AE4" s="162">
        <f t="shared" si="2"/>
        <v>8.0694461425601105E-3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16094</v>
      </c>
      <c r="T5" s="1"/>
      <c r="W5" s="133">
        <v>42542</v>
      </c>
      <c r="X5" s="10">
        <v>83.35</v>
      </c>
      <c r="Y5" s="10">
        <v>83.44</v>
      </c>
      <c r="Z5" s="10">
        <v>81.430000000000007</v>
      </c>
      <c r="AA5" s="10">
        <v>81.790000000000006</v>
      </c>
      <c r="AB5" s="95">
        <v>8412000</v>
      </c>
      <c r="AC5" s="10">
        <v>81.790000000000006</v>
      </c>
      <c r="AD5" s="40">
        <f t="shared" si="1"/>
        <v>2.0099999999999909</v>
      </c>
      <c r="AE5" s="162">
        <f t="shared" si="2"/>
        <v>-1.4459573442583307E-2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17329.3</v>
      </c>
      <c r="W6" s="133">
        <v>42541</v>
      </c>
      <c r="X6" s="10">
        <v>83.26</v>
      </c>
      <c r="Y6" s="10">
        <v>84.12</v>
      </c>
      <c r="Z6" s="10">
        <v>82.9</v>
      </c>
      <c r="AA6" s="10">
        <v>82.99</v>
      </c>
      <c r="AB6" s="95">
        <v>6951800</v>
      </c>
      <c r="AC6" s="10">
        <v>82.99</v>
      </c>
      <c r="AD6" s="40">
        <f t="shared" si="1"/>
        <v>1.2199999999999989</v>
      </c>
      <c r="AE6" s="162">
        <f t="shared" si="2"/>
        <v>4.1137326073803493E-3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193</v>
      </c>
      <c r="Q7" s="2">
        <f>Q10+Q8</f>
        <v>-1235.2999999999993</v>
      </c>
      <c r="R7" s="196"/>
      <c r="W7" s="133">
        <v>42538</v>
      </c>
      <c r="X7" s="10">
        <v>83.68</v>
      </c>
      <c r="Y7" s="10">
        <v>84.17</v>
      </c>
      <c r="Z7" s="10">
        <v>82.53</v>
      </c>
      <c r="AA7" s="10">
        <v>82.65</v>
      </c>
      <c r="AB7" s="95">
        <v>15951300</v>
      </c>
      <c r="AC7" s="10">
        <v>82.65</v>
      </c>
      <c r="AD7" s="40">
        <f t="shared" si="1"/>
        <v>1.6400000000000006</v>
      </c>
      <c r="AE7" s="162">
        <f t="shared" si="2"/>
        <v>-1.0298167884085774E-2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198</v>
      </c>
      <c r="P8" s="34"/>
      <c r="Q8" s="2">
        <f>K18+M18-F18+Q2*Q4</f>
        <v>-1235.2999999999993</v>
      </c>
      <c r="T8" s="1"/>
      <c r="W8" s="133">
        <v>42537</v>
      </c>
      <c r="X8" s="10">
        <v>82.78</v>
      </c>
      <c r="Y8" s="10">
        <v>83.7</v>
      </c>
      <c r="Z8" s="10">
        <v>82.23</v>
      </c>
      <c r="AA8" s="10">
        <v>83.51</v>
      </c>
      <c r="AB8" s="95">
        <v>6172200</v>
      </c>
      <c r="AC8" s="10">
        <v>83.51</v>
      </c>
      <c r="AD8" s="40">
        <f t="shared" si="1"/>
        <v>1.4699999999999989</v>
      </c>
      <c r="AE8" s="162">
        <f t="shared" si="2"/>
        <v>5.6599229287090935E-3</v>
      </c>
    </row>
    <row r="9" spans="1:40" x14ac:dyDescent="0.25">
      <c r="A9" s="44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262</v>
      </c>
      <c r="Q9" s="138">
        <f>IF(Q2=0, 0, Q8/Q6)</f>
        <v>-7.1283894906314704E-2</v>
      </c>
      <c r="W9" s="133">
        <v>42536</v>
      </c>
      <c r="X9" s="10">
        <v>84.05</v>
      </c>
      <c r="Y9" s="10">
        <v>84.44</v>
      </c>
      <c r="Z9" s="10">
        <v>82.97</v>
      </c>
      <c r="AA9" s="10">
        <v>83.04</v>
      </c>
      <c r="AB9" s="95">
        <v>7416100</v>
      </c>
      <c r="AC9" s="10">
        <v>83.04</v>
      </c>
      <c r="AD9" s="40">
        <f t="shared" si="1"/>
        <v>1.4699999999999989</v>
      </c>
      <c r="AE9" s="162">
        <f t="shared" si="2"/>
        <v>-6.3419887519443607E-3</v>
      </c>
    </row>
    <row r="10" spans="1:40" x14ac:dyDescent="0.25">
      <c r="A10" s="449" t="s">
        <v>267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261</v>
      </c>
      <c r="P10" s="34"/>
      <c r="Q10" s="2">
        <f>M43</f>
        <v>0</v>
      </c>
      <c r="W10" s="133">
        <v>42535</v>
      </c>
      <c r="X10" s="10">
        <v>83.5</v>
      </c>
      <c r="Y10" s="10">
        <v>84.56</v>
      </c>
      <c r="Z10" s="10">
        <v>82.77</v>
      </c>
      <c r="AA10" s="10">
        <v>83.57</v>
      </c>
      <c r="AB10" s="95">
        <v>7488700</v>
      </c>
      <c r="AC10" s="10">
        <v>83.57</v>
      </c>
      <c r="AD10" s="40">
        <f t="shared" si="1"/>
        <v>1.7900000000000063</v>
      </c>
      <c r="AE10" s="162" t="e">
        <f t="shared" si="2"/>
        <v>#DIV/0!</v>
      </c>
    </row>
    <row r="11" spans="1:40" x14ac:dyDescent="0.25">
      <c r="A11" s="44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2.2800000000000001E-2</v>
      </c>
      <c r="W11" s="133">
        <v>42535</v>
      </c>
      <c r="X11" s="10" t="s">
        <v>315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42534</v>
      </c>
      <c r="X12" s="10">
        <v>84.03</v>
      </c>
      <c r="Y12" s="10">
        <v>84.81</v>
      </c>
      <c r="Z12" s="10">
        <v>83.9</v>
      </c>
      <c r="AA12" s="10">
        <v>83.98</v>
      </c>
      <c r="AB12" s="95">
        <v>8194100</v>
      </c>
      <c r="AC12" s="10">
        <v>83.51</v>
      </c>
      <c r="AD12" s="40">
        <f t="shared" si="1"/>
        <v>0.90999999999999659</v>
      </c>
      <c r="AE12" s="162">
        <f t="shared" si="2"/>
        <v>-5.5965706120504333E-3</v>
      </c>
    </row>
    <row r="13" spans="1:40" x14ac:dyDescent="0.25">
      <c r="W13" s="133">
        <v>42531</v>
      </c>
      <c r="X13" s="10">
        <v>84.98</v>
      </c>
      <c r="Y13" s="10">
        <v>85.17</v>
      </c>
      <c r="Z13" s="10">
        <v>84.08</v>
      </c>
      <c r="AA13" s="10">
        <v>84.45</v>
      </c>
      <c r="AB13" s="95">
        <v>8075200</v>
      </c>
      <c r="AC13" s="10">
        <v>83.98</v>
      </c>
      <c r="AD13" s="40">
        <f t="shared" si="1"/>
        <v>1.0900000000000034</v>
      </c>
      <c r="AE13" s="162">
        <f t="shared" si="2"/>
        <v>-1.5359362176105118E-2</v>
      </c>
    </row>
    <row r="14" spans="1:40" x14ac:dyDescent="0.25">
      <c r="W14" s="133">
        <v>42530</v>
      </c>
      <c r="X14" s="10">
        <v>86.92</v>
      </c>
      <c r="Y14" s="10">
        <v>87.25</v>
      </c>
      <c r="Z14" s="10">
        <v>85.65</v>
      </c>
      <c r="AA14" s="10">
        <v>85.77</v>
      </c>
      <c r="AB14" s="95">
        <v>8083700</v>
      </c>
      <c r="AC14" s="10">
        <v>85.29</v>
      </c>
      <c r="AD14" s="40">
        <f t="shared" si="1"/>
        <v>1.5999999999999943</v>
      </c>
      <c r="AE14" s="162">
        <f t="shared" si="2"/>
        <v>-1.8865754054986805E-2</v>
      </c>
    </row>
    <row r="15" spans="1:40" x14ac:dyDescent="0.25">
      <c r="W15" s="133">
        <v>42529</v>
      </c>
      <c r="X15" s="10">
        <v>87.52</v>
      </c>
      <c r="Y15" s="10">
        <v>88.09</v>
      </c>
      <c r="Z15" s="10">
        <v>86.82</v>
      </c>
      <c r="AA15" s="10">
        <v>87.42</v>
      </c>
      <c r="AB15" s="95">
        <v>7331600</v>
      </c>
      <c r="AC15" s="10">
        <v>86.93</v>
      </c>
      <c r="AD15" s="40">
        <f t="shared" si="1"/>
        <v>1.2700000000000102</v>
      </c>
      <c r="AE15" s="162">
        <f t="shared" si="2"/>
        <v>-9.1943454775311739E-4</v>
      </c>
    </row>
    <row r="16" spans="1:40" x14ac:dyDescent="0.25">
      <c r="W16" s="133">
        <v>42528</v>
      </c>
      <c r="X16" s="10">
        <v>87.54</v>
      </c>
      <c r="Y16" s="10">
        <v>88.24</v>
      </c>
      <c r="Z16" s="10">
        <v>86.9</v>
      </c>
      <c r="AA16" s="10">
        <v>87.5</v>
      </c>
      <c r="AB16" s="95">
        <v>7923800</v>
      </c>
      <c r="AC16" s="10">
        <v>87.01</v>
      </c>
      <c r="AD16" s="40">
        <f t="shared" si="1"/>
        <v>1.3399999999999892</v>
      </c>
      <c r="AE16" s="162">
        <f t="shared" si="2"/>
        <v>-1.147973826196691E-3</v>
      </c>
    </row>
    <row r="17" spans="1:31" x14ac:dyDescent="0.25">
      <c r="C17" s="4"/>
      <c r="D17" s="3"/>
      <c r="E17" s="3"/>
      <c r="F17" s="3"/>
      <c r="H17" s="72"/>
      <c r="W17" s="133">
        <v>42527</v>
      </c>
      <c r="X17" s="10">
        <v>86.17</v>
      </c>
      <c r="Y17" s="10">
        <v>87.87</v>
      </c>
      <c r="Z17" s="10">
        <v>86.1</v>
      </c>
      <c r="AA17" s="10">
        <v>87.6</v>
      </c>
      <c r="AB17" s="95">
        <v>8596700</v>
      </c>
      <c r="AC17" s="10">
        <v>87.11</v>
      </c>
      <c r="AD17" s="40">
        <f t="shared" si="1"/>
        <v>1.7700000000000102</v>
      </c>
      <c r="AE17" s="162">
        <f t="shared" si="2"/>
        <v>1.6808684486985026E-2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42524</v>
      </c>
      <c r="X18" s="10">
        <v>86.85</v>
      </c>
      <c r="Y18" s="10">
        <v>86.98</v>
      </c>
      <c r="Z18" s="10">
        <v>85.55</v>
      </c>
      <c r="AA18" s="10">
        <v>86.15</v>
      </c>
      <c r="AB18" s="95">
        <v>7443800</v>
      </c>
      <c r="AC18" s="10">
        <v>85.67</v>
      </c>
      <c r="AD18" s="40">
        <f t="shared" si="1"/>
        <v>1.4300000000000068</v>
      </c>
      <c r="AE18" s="162">
        <f t="shared" si="2"/>
        <v>-6.4942595384437363E-3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42523</v>
      </c>
      <c r="X19" s="10">
        <v>86.69</v>
      </c>
      <c r="Y19" s="10">
        <v>87.07</v>
      </c>
      <c r="Z19" s="10">
        <v>85.86</v>
      </c>
      <c r="AA19" s="10">
        <v>86.72</v>
      </c>
      <c r="AB19" s="95">
        <v>7281100</v>
      </c>
      <c r="AC19" s="10">
        <v>86.23</v>
      </c>
      <c r="AD19" s="40">
        <f t="shared" si="1"/>
        <v>1.2099999999999937</v>
      </c>
      <c r="AE19" s="162">
        <f t="shared" si="2"/>
        <v>1.5098722415796129E-3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42522</v>
      </c>
      <c r="X20" s="10">
        <v>87.23</v>
      </c>
      <c r="Y20" s="10">
        <v>87.3</v>
      </c>
      <c r="Z20" s="10">
        <v>86.31</v>
      </c>
      <c r="AA20" s="10">
        <v>86.58</v>
      </c>
      <c r="AB20" s="95">
        <v>7451800</v>
      </c>
      <c r="AC20" s="10">
        <v>86.1</v>
      </c>
      <c r="AD20" s="40">
        <f t="shared" si="1"/>
        <v>0.98999999999999488</v>
      </c>
      <c r="AE20" s="162">
        <f t="shared" si="2"/>
        <v>-5.4291324939355068E-3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3"/>
      <c r="W21" s="133">
        <v>42521</v>
      </c>
      <c r="X21" s="10">
        <v>86.4</v>
      </c>
      <c r="Y21" s="10">
        <v>87.23</v>
      </c>
      <c r="Z21" s="10">
        <v>86.05</v>
      </c>
      <c r="AA21" s="10">
        <v>87.06</v>
      </c>
      <c r="AB21" s="95">
        <v>12517800</v>
      </c>
      <c r="AC21" s="10">
        <v>86.57</v>
      </c>
      <c r="AD21" s="40">
        <f t="shared" si="1"/>
        <v>1.1800000000000068</v>
      </c>
      <c r="AE21" s="162">
        <f t="shared" si="2"/>
        <v>1.4412936489336614E-2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3"/>
      <c r="W22" s="133">
        <v>42517</v>
      </c>
      <c r="X22" s="10">
        <v>85.82</v>
      </c>
      <c r="Y22" s="10">
        <v>86.02</v>
      </c>
      <c r="Z22" s="10">
        <v>85.2</v>
      </c>
      <c r="AA22" s="10">
        <v>85.82</v>
      </c>
      <c r="AB22" s="95">
        <v>6125900</v>
      </c>
      <c r="AC22" s="10">
        <v>85.34</v>
      </c>
      <c r="AD22" s="40">
        <f t="shared" si="1"/>
        <v>0.81999999999999318</v>
      </c>
      <c r="AE22" s="162">
        <f t="shared" si="2"/>
        <v>6.2492630586015174E-3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3"/>
      <c r="W23" s="133">
        <v>42516</v>
      </c>
      <c r="X23" s="10">
        <v>86.44</v>
      </c>
      <c r="Y23" s="10">
        <v>86.5</v>
      </c>
      <c r="Z23" s="10">
        <v>85.05</v>
      </c>
      <c r="AA23" s="10">
        <v>85.29</v>
      </c>
      <c r="AB23" s="95">
        <v>8126000</v>
      </c>
      <c r="AC23" s="10">
        <v>84.81</v>
      </c>
      <c r="AD23" s="40">
        <f t="shared" si="1"/>
        <v>1.4500000000000028</v>
      </c>
      <c r="AE23" s="162">
        <f t="shared" si="2"/>
        <v>-1.4181099616412896E-2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3"/>
      <c r="W24" s="133">
        <v>42515</v>
      </c>
      <c r="X24" s="10">
        <v>86.8</v>
      </c>
      <c r="Y24" s="10">
        <v>87</v>
      </c>
      <c r="Z24" s="10">
        <v>85.7</v>
      </c>
      <c r="AA24" s="10">
        <v>86.51</v>
      </c>
      <c r="AB24" s="95">
        <v>11621400</v>
      </c>
      <c r="AC24" s="10">
        <v>86.03</v>
      </c>
      <c r="AD24" s="40">
        <f t="shared" si="1"/>
        <v>1.2999999999999972</v>
      </c>
      <c r="AE24" s="162">
        <f t="shared" si="2"/>
        <v>3.3823186377421877E-3</v>
      </c>
    </row>
    <row r="25" spans="1:31" x14ac:dyDescent="0.25">
      <c r="B25" s="201">
        <v>42376</v>
      </c>
      <c r="C25" s="298">
        <v>50</v>
      </c>
      <c r="D25" s="355">
        <v>99.13</v>
      </c>
      <c r="E25" s="355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3"/>
      <c r="W25" s="133">
        <v>42514</v>
      </c>
      <c r="X25" s="10">
        <v>83.78</v>
      </c>
      <c r="Y25" s="10">
        <v>86.44</v>
      </c>
      <c r="Z25" s="10">
        <v>83.71</v>
      </c>
      <c r="AA25" s="10">
        <v>86.22</v>
      </c>
      <c r="AB25" s="95">
        <v>13171300</v>
      </c>
      <c r="AC25" s="10">
        <v>85.74</v>
      </c>
      <c r="AD25" s="40">
        <f t="shared" si="1"/>
        <v>2.730000000000004</v>
      </c>
      <c r="AE25" s="162">
        <f t="shared" si="2"/>
        <v>3.4757422157856599E-2</v>
      </c>
    </row>
    <row r="26" spans="1:31" x14ac:dyDescent="0.25">
      <c r="B26" s="201">
        <v>42402</v>
      </c>
      <c r="C26" s="298">
        <v>60</v>
      </c>
      <c r="D26" s="355">
        <v>96.37</v>
      </c>
      <c r="E26" s="355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3"/>
      <c r="W26" s="133">
        <v>42513</v>
      </c>
      <c r="X26" s="10">
        <v>83.02</v>
      </c>
      <c r="Y26" s="10">
        <v>84.03</v>
      </c>
      <c r="Z26" s="10">
        <v>82.25</v>
      </c>
      <c r="AA26" s="10">
        <v>83.33</v>
      </c>
      <c r="AB26" s="95">
        <v>7782700</v>
      </c>
      <c r="AC26" s="10">
        <v>82.86</v>
      </c>
      <c r="AD26" s="40">
        <f t="shared" si="1"/>
        <v>1.7800000000000011</v>
      </c>
      <c r="AE26" s="162">
        <f t="shared" si="2"/>
        <v>8.2745193477731238E-3</v>
      </c>
    </row>
    <row r="27" spans="1:31" x14ac:dyDescent="0.25">
      <c r="B27" s="201">
        <v>42409</v>
      </c>
      <c r="C27" s="298">
        <v>50</v>
      </c>
      <c r="D27" s="355">
        <v>98.03</v>
      </c>
      <c r="E27" s="355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3"/>
      <c r="W27" s="133">
        <v>42510</v>
      </c>
      <c r="X27" s="10">
        <v>82.17</v>
      </c>
      <c r="Y27" s="10">
        <v>83.08</v>
      </c>
      <c r="Z27" s="10">
        <v>82.07</v>
      </c>
      <c r="AA27" s="10">
        <v>82.64</v>
      </c>
      <c r="AB27" s="95">
        <v>7953000</v>
      </c>
      <c r="AC27" s="10">
        <v>82.18</v>
      </c>
      <c r="AD27" s="40">
        <f t="shared" si="1"/>
        <v>1.0100000000000051</v>
      </c>
      <c r="AE27" s="162">
        <f t="shared" si="2"/>
        <v>6.1214495592556428E-3</v>
      </c>
    </row>
    <row r="28" spans="1:31" x14ac:dyDescent="0.25">
      <c r="B28" s="201">
        <v>42426</v>
      </c>
      <c r="C28" s="275">
        <v>70</v>
      </c>
      <c r="D28" s="249">
        <v>95.18</v>
      </c>
      <c r="E28" s="355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4"/>
      <c r="W28" s="133">
        <v>42509</v>
      </c>
      <c r="X28" s="10">
        <v>82.31</v>
      </c>
      <c r="Y28" s="10">
        <v>82.59</v>
      </c>
      <c r="Z28" s="10">
        <v>81.28</v>
      </c>
      <c r="AA28" s="10">
        <v>82.14</v>
      </c>
      <c r="AB28" s="95">
        <v>9272400</v>
      </c>
      <c r="AC28" s="10">
        <v>81.680000000000007</v>
      </c>
      <c r="AD28" s="40">
        <f t="shared" si="1"/>
        <v>1.3100000000000023</v>
      </c>
      <c r="AE28" s="162">
        <f t="shared" si="2"/>
        <v>-8.9784033001697461E-3</v>
      </c>
    </row>
    <row r="29" spans="1:31" x14ac:dyDescent="0.25">
      <c r="B29" s="201">
        <v>42430</v>
      </c>
      <c r="C29" s="298">
        <v>70</v>
      </c>
      <c r="D29" s="355">
        <v>95.18</v>
      </c>
      <c r="E29" s="355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4"/>
      <c r="W29" s="133">
        <v>42508</v>
      </c>
      <c r="X29" s="10">
        <v>82.74</v>
      </c>
      <c r="Y29" s="10">
        <v>83.44</v>
      </c>
      <c r="Z29" s="10">
        <v>82.33</v>
      </c>
      <c r="AA29" s="10">
        <v>82.88</v>
      </c>
      <c r="AB29" s="95">
        <v>7498300</v>
      </c>
      <c r="AC29" s="10">
        <v>82.42</v>
      </c>
      <c r="AD29" s="40">
        <f t="shared" si="1"/>
        <v>1.1099999999999994</v>
      </c>
      <c r="AE29" s="162">
        <f t="shared" si="2"/>
        <v>1.458080194410849E-3</v>
      </c>
    </row>
    <row r="30" spans="1:31" x14ac:dyDescent="0.25">
      <c r="B30" s="201">
        <v>42431</v>
      </c>
      <c r="C30" s="298">
        <v>70</v>
      </c>
      <c r="D30" s="355">
        <v>95.18</v>
      </c>
      <c r="E30" s="355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4"/>
      <c r="W30" s="133">
        <v>42507</v>
      </c>
      <c r="X30" s="10">
        <v>83.5</v>
      </c>
      <c r="Y30" s="10">
        <v>83.74</v>
      </c>
      <c r="Z30" s="10">
        <v>82.45</v>
      </c>
      <c r="AA30" s="10">
        <v>82.76</v>
      </c>
      <c r="AB30" s="95">
        <v>8379200</v>
      </c>
      <c r="AC30" s="10">
        <v>82.3</v>
      </c>
      <c r="AD30" s="40">
        <f t="shared" si="1"/>
        <v>1.289999999999992</v>
      </c>
      <c r="AE30" s="162">
        <f t="shared" si="2"/>
        <v>-1.0103439980755358E-2</v>
      </c>
    </row>
    <row r="31" spans="1:31" x14ac:dyDescent="0.25">
      <c r="B31" s="201">
        <v>42445</v>
      </c>
      <c r="C31" s="298">
        <v>70</v>
      </c>
      <c r="D31" s="355">
        <v>95.176000000000002</v>
      </c>
      <c r="E31" s="355">
        <v>90.28</v>
      </c>
      <c r="F31" s="40">
        <f>C31*(E31-D31)</f>
        <v>-342.72</v>
      </c>
      <c r="G31" s="40">
        <f t="shared" ref="G31:G47" si="6">D31*C31</f>
        <v>6662.32</v>
      </c>
      <c r="H31" s="244">
        <f t="shared" ref="H31:H47" si="7">(E31-D31)/D31</f>
        <v>-5.1441539884004378E-2</v>
      </c>
      <c r="I31" s="374"/>
      <c r="W31" s="133">
        <v>42506</v>
      </c>
      <c r="X31" s="10">
        <v>82.7</v>
      </c>
      <c r="Y31" s="10">
        <v>83.83</v>
      </c>
      <c r="Z31" s="10">
        <v>82.5</v>
      </c>
      <c r="AA31" s="10">
        <v>83.61</v>
      </c>
      <c r="AB31" s="95">
        <v>6508100</v>
      </c>
      <c r="AC31" s="10">
        <v>83.14</v>
      </c>
      <c r="AD31" s="40">
        <f t="shared" si="1"/>
        <v>1.3299999999999983</v>
      </c>
      <c r="AE31" s="162">
        <f t="shared" si="2"/>
        <v>1.0943579766536926E-2</v>
      </c>
    </row>
    <row r="32" spans="1:31" x14ac:dyDescent="0.25">
      <c r="B32" s="201">
        <v>42447</v>
      </c>
      <c r="C32" s="298">
        <v>50</v>
      </c>
      <c r="D32" s="355">
        <v>97.010999999999996</v>
      </c>
      <c r="E32" s="355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4" t="s">
        <v>210</v>
      </c>
      <c r="W32" s="133">
        <v>42503</v>
      </c>
      <c r="X32" s="10">
        <v>82.66</v>
      </c>
      <c r="Y32" s="10">
        <v>83.87</v>
      </c>
      <c r="Z32" s="10">
        <v>82.41</v>
      </c>
      <c r="AA32" s="10">
        <v>82.7</v>
      </c>
      <c r="AB32" s="95">
        <v>8332900</v>
      </c>
      <c r="AC32" s="10">
        <v>82.24</v>
      </c>
      <c r="AD32" s="40">
        <f t="shared" si="1"/>
        <v>1.460000000000008</v>
      </c>
      <c r="AE32" s="162">
        <f t="shared" si="2"/>
        <v>-7.2904009720542451E-4</v>
      </c>
    </row>
    <row r="33" spans="2:31" x14ac:dyDescent="0.25">
      <c r="B33" s="201">
        <v>42452</v>
      </c>
      <c r="C33" s="298">
        <v>50</v>
      </c>
      <c r="D33" s="355">
        <v>97.010999999999996</v>
      </c>
      <c r="E33" s="355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4"/>
      <c r="W33" s="133">
        <v>42502</v>
      </c>
      <c r="X33" s="10">
        <v>84.1</v>
      </c>
      <c r="Y33" s="10">
        <v>84.3</v>
      </c>
      <c r="Z33" s="10">
        <v>81.7</v>
      </c>
      <c r="AA33" s="10">
        <v>82.76</v>
      </c>
      <c r="AB33" s="95">
        <v>12095700</v>
      </c>
      <c r="AC33" s="10">
        <v>82.3</v>
      </c>
      <c r="AD33" s="40">
        <f t="shared" si="1"/>
        <v>2.5999999999999943</v>
      </c>
      <c r="AE33" s="162">
        <f t="shared" si="2"/>
        <v>-1.3544288625194856E-2</v>
      </c>
    </row>
    <row r="34" spans="2:31" x14ac:dyDescent="0.25">
      <c r="B34" s="201">
        <v>42459</v>
      </c>
      <c r="C34" s="298">
        <v>50</v>
      </c>
      <c r="D34" s="355">
        <v>96.409000000000006</v>
      </c>
      <c r="E34" s="355">
        <v>91.97</v>
      </c>
      <c r="F34" s="40">
        <f t="shared" ref="F34:F47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4" t="s">
        <v>203</v>
      </c>
      <c r="W34" s="133">
        <v>42501</v>
      </c>
      <c r="X34" s="10">
        <v>86.39</v>
      </c>
      <c r="Y34" s="10">
        <v>86.4</v>
      </c>
      <c r="Z34" s="10">
        <v>83.81</v>
      </c>
      <c r="AA34" s="10">
        <v>83.9</v>
      </c>
      <c r="AB34" s="95">
        <v>8445700</v>
      </c>
      <c r="AC34" s="10">
        <v>83.43</v>
      </c>
      <c r="AD34" s="40">
        <f t="shared" si="1"/>
        <v>2.5900000000000034</v>
      </c>
      <c r="AE34" s="162">
        <f t="shared" si="2"/>
        <v>-2.6487747957992913E-2</v>
      </c>
    </row>
    <row r="35" spans="2:31" x14ac:dyDescent="0.25">
      <c r="B35" s="201">
        <v>42469</v>
      </c>
      <c r="C35" s="298">
        <v>50</v>
      </c>
      <c r="D35" s="355">
        <v>96.409000000000006</v>
      </c>
      <c r="E35" s="355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4"/>
      <c r="W35" s="133">
        <v>42500</v>
      </c>
      <c r="X35" s="10">
        <v>86.41</v>
      </c>
      <c r="Y35" s="10">
        <v>86.48</v>
      </c>
      <c r="Z35" s="10">
        <v>84.89</v>
      </c>
      <c r="AA35" s="10">
        <v>86.18</v>
      </c>
      <c r="AB35" s="95">
        <v>6840000</v>
      </c>
      <c r="AC35" s="10">
        <v>85.7</v>
      </c>
      <c r="AD35" s="40">
        <f t="shared" si="1"/>
        <v>1.5900000000000034</v>
      </c>
      <c r="AE35" s="162">
        <f t="shared" si="2"/>
        <v>5.9866181476699865E-3</v>
      </c>
    </row>
    <row r="36" spans="2:31" x14ac:dyDescent="0.25">
      <c r="B36" s="201">
        <v>42475</v>
      </c>
      <c r="C36" s="298">
        <v>50</v>
      </c>
      <c r="D36" s="355">
        <v>96.409000000000006</v>
      </c>
      <c r="E36" s="355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4"/>
      <c r="W36" s="133">
        <v>42499</v>
      </c>
      <c r="X36" s="10">
        <v>84.99</v>
      </c>
      <c r="Y36" s="10">
        <v>86.46</v>
      </c>
      <c r="Z36" s="10">
        <v>84.7</v>
      </c>
      <c r="AA36" s="10">
        <v>85.67</v>
      </c>
      <c r="AB36" s="95">
        <v>8469000</v>
      </c>
      <c r="AC36" s="10">
        <v>85.19</v>
      </c>
      <c r="AD36" s="40">
        <f t="shared" si="1"/>
        <v>1.7599999999999909</v>
      </c>
      <c r="AE36" s="162">
        <f t="shared" si="2"/>
        <v>1.1637572734829682E-2</v>
      </c>
    </row>
    <row r="37" spans="2:31" x14ac:dyDescent="0.25">
      <c r="B37" s="201">
        <v>42478</v>
      </c>
      <c r="C37" s="298">
        <v>25</v>
      </c>
      <c r="D37" s="355">
        <v>93.37</v>
      </c>
      <c r="E37" s="355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4"/>
      <c r="W37" s="133">
        <v>42496</v>
      </c>
      <c r="X37" s="10">
        <v>85.67</v>
      </c>
      <c r="Y37" s="10">
        <v>85.84</v>
      </c>
      <c r="Z37" s="10">
        <v>84.04</v>
      </c>
      <c r="AA37" s="10">
        <v>84.68</v>
      </c>
      <c r="AB37" s="95">
        <v>9271300</v>
      </c>
      <c r="AC37" s="10">
        <v>84.21</v>
      </c>
      <c r="AD37" s="40">
        <f t="shared" si="1"/>
        <v>1.7999999999999972</v>
      </c>
      <c r="AE37" s="162">
        <f t="shared" si="2"/>
        <v>-1.3703443429374573E-2</v>
      </c>
    </row>
    <row r="38" spans="2:31" x14ac:dyDescent="0.25">
      <c r="B38" s="201">
        <v>42488</v>
      </c>
      <c r="C38" s="298">
        <v>50</v>
      </c>
      <c r="D38" s="355">
        <v>95.81</v>
      </c>
      <c r="E38" s="355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4"/>
      <c r="W38" s="133">
        <v>42495</v>
      </c>
      <c r="X38" s="10">
        <v>86.35</v>
      </c>
      <c r="Y38" s="10">
        <v>86.4</v>
      </c>
      <c r="Z38" s="10">
        <v>85.2</v>
      </c>
      <c r="AA38" s="10">
        <v>85.86</v>
      </c>
      <c r="AB38" s="95">
        <v>8035800</v>
      </c>
      <c r="AC38" s="10">
        <v>85.38</v>
      </c>
      <c r="AD38" s="40">
        <f t="shared" si="1"/>
        <v>1.2000000000000028</v>
      </c>
      <c r="AE38" s="162">
        <f t="shared" si="2"/>
        <v>3.0545112781954487E-3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4"/>
      <c r="W39" s="133">
        <v>42494</v>
      </c>
      <c r="X39" s="10">
        <v>86.66</v>
      </c>
      <c r="Y39" s="10">
        <v>86.99</v>
      </c>
      <c r="Z39" s="10">
        <v>85.41</v>
      </c>
      <c r="AA39" s="10">
        <v>85.6</v>
      </c>
      <c r="AB39" s="95">
        <v>12187800</v>
      </c>
      <c r="AC39" s="10">
        <v>85.12</v>
      </c>
      <c r="AD39" s="40">
        <f t="shared" si="1"/>
        <v>1.5799999999999983</v>
      </c>
      <c r="AE39" s="162">
        <f t="shared" si="2"/>
        <v>-1.7997231195200802E-2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4"/>
      <c r="W40" s="133">
        <v>42493</v>
      </c>
      <c r="X40" s="10">
        <v>88.67</v>
      </c>
      <c r="Y40" s="10">
        <v>89.12</v>
      </c>
      <c r="Z40" s="10">
        <v>87</v>
      </c>
      <c r="AA40" s="10">
        <v>87.17</v>
      </c>
      <c r="AB40" s="95">
        <v>9881800</v>
      </c>
      <c r="AC40" s="10">
        <v>86.68</v>
      </c>
      <c r="AD40" s="40">
        <f t="shared" si="1"/>
        <v>2.1200000000000045</v>
      </c>
      <c r="AE40" s="162">
        <f t="shared" si="2"/>
        <v>-2.0564971751412364E-2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4"/>
      <c r="W41" s="133">
        <v>42492</v>
      </c>
      <c r="X41" s="10">
        <v>88.7</v>
      </c>
      <c r="Y41" s="10">
        <v>89.45</v>
      </c>
      <c r="Z41" s="10">
        <v>86.75</v>
      </c>
      <c r="AA41" s="10">
        <v>89</v>
      </c>
      <c r="AB41" s="95">
        <v>13524000</v>
      </c>
      <c r="AC41" s="10">
        <v>88.5</v>
      </c>
      <c r="AD41" s="40">
        <f t="shared" si="1"/>
        <v>2.7000000000000028</v>
      </c>
      <c r="AE41" s="162">
        <f t="shared" si="2"/>
        <v>8.8919288645690209E-3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4"/>
      <c r="O42" s="477" t="s">
        <v>78</v>
      </c>
      <c r="P42" s="477"/>
      <c r="T42" s="91" t="s">
        <v>113</v>
      </c>
      <c r="W42" s="133">
        <v>42489</v>
      </c>
      <c r="X42" s="10">
        <v>91.19</v>
      </c>
      <c r="Y42" s="10">
        <v>92.53</v>
      </c>
      <c r="Z42" s="10">
        <v>87.8</v>
      </c>
      <c r="AA42" s="10">
        <v>88.21</v>
      </c>
      <c r="AB42" s="95">
        <v>33629200</v>
      </c>
      <c r="AC42" s="10">
        <v>87.72</v>
      </c>
      <c r="AD42" s="40">
        <f t="shared" si="1"/>
        <v>4.730000000000004</v>
      </c>
      <c r="AE42" s="162">
        <f t="shared" si="2"/>
        <v>-9.0607505701845281E-2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4"/>
      <c r="O43" s="83">
        <v>1.1000000000000001</v>
      </c>
      <c r="P43" s="83">
        <f>O43*$Q$4</f>
        <v>88.51700000000001</v>
      </c>
      <c r="Q43" s="2"/>
      <c r="T43" s="128" t="s">
        <v>98</v>
      </c>
      <c r="U43" s="98">
        <v>83.37</v>
      </c>
      <c r="W43" s="133">
        <v>42488</v>
      </c>
      <c r="X43" s="10">
        <v>100.41</v>
      </c>
      <c r="Y43" s="10">
        <v>100.75</v>
      </c>
      <c r="Z43" s="10">
        <v>96.8</v>
      </c>
      <c r="AA43" s="10">
        <v>97</v>
      </c>
      <c r="AB43" s="95">
        <v>15680300</v>
      </c>
      <c r="AC43" s="10">
        <v>96.46</v>
      </c>
      <c r="AD43" s="40">
        <f t="shared" si="1"/>
        <v>3.9500000000000028</v>
      </c>
      <c r="AE43" s="162">
        <f t="shared" si="2"/>
        <v>-3.6940894568690097E-2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4"/>
      <c r="O44" s="83">
        <v>1.0900000000000001</v>
      </c>
      <c r="P44" s="83">
        <f t="shared" ref="P44:P63" si="9">O44*$Q$4</f>
        <v>87.712299999999999</v>
      </c>
      <c r="Q44" s="2"/>
      <c r="T44" s="93" t="s">
        <v>99</v>
      </c>
      <c r="U44" s="88">
        <v>81.040000000000006</v>
      </c>
      <c r="W44" s="133">
        <v>42487</v>
      </c>
      <c r="X44" s="10">
        <v>101.3</v>
      </c>
      <c r="Y44" s="10">
        <v>101.78</v>
      </c>
      <c r="Z44" s="10">
        <v>100.15</v>
      </c>
      <c r="AA44" s="10">
        <v>100.72</v>
      </c>
      <c r="AB44" s="95">
        <v>8585800</v>
      </c>
      <c r="AC44" s="10">
        <v>100.16</v>
      </c>
      <c r="AD44" s="40">
        <f t="shared" si="1"/>
        <v>1.6299999999999955</v>
      </c>
      <c r="AE44" s="162">
        <f t="shared" si="2"/>
        <v>-5.9547439460103657E-3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4"/>
      <c r="O45" s="83">
        <v>1.08</v>
      </c>
      <c r="P45" s="83">
        <f t="shared" si="9"/>
        <v>86.907600000000002</v>
      </c>
      <c r="Q45" s="2"/>
      <c r="T45" s="93" t="s">
        <v>100</v>
      </c>
      <c r="U45" s="88" t="s">
        <v>436</v>
      </c>
      <c r="W45" s="133">
        <v>42486</v>
      </c>
      <c r="X45" s="10">
        <v>102.02</v>
      </c>
      <c r="Y45" s="10">
        <v>103.1</v>
      </c>
      <c r="Z45" s="10">
        <v>101.01</v>
      </c>
      <c r="AA45" s="10">
        <v>101.33</v>
      </c>
      <c r="AB45" s="95">
        <v>9342600</v>
      </c>
      <c r="AC45" s="10">
        <v>100.76</v>
      </c>
      <c r="AD45" s="40">
        <f t="shared" si="1"/>
        <v>2.0899999999999892</v>
      </c>
      <c r="AE45" s="162">
        <f t="shared" si="2"/>
        <v>-9.4376720408965165E-3</v>
      </c>
    </row>
    <row r="46" spans="2:31" x14ac:dyDescent="0.25">
      <c r="B46" s="201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4">
        <f t="shared" si="7"/>
        <v>-0.11883214824391282</v>
      </c>
      <c r="I46" s="374"/>
      <c r="O46" s="83">
        <v>1.07</v>
      </c>
      <c r="P46" s="83">
        <f t="shared" si="9"/>
        <v>86.102900000000005</v>
      </c>
      <c r="Q46" s="2"/>
      <c r="T46" s="93" t="s">
        <v>101</v>
      </c>
      <c r="U46" s="88" t="s">
        <v>437</v>
      </c>
      <c r="W46" s="133">
        <v>42485</v>
      </c>
      <c r="X46" s="10">
        <v>101.84</v>
      </c>
      <c r="Y46" s="10">
        <v>102.38</v>
      </c>
      <c r="Z46" s="10">
        <v>101.5</v>
      </c>
      <c r="AA46" s="10">
        <v>102.29</v>
      </c>
      <c r="AB46" s="95">
        <v>8292300</v>
      </c>
      <c r="AC46" s="10">
        <v>101.72</v>
      </c>
      <c r="AD46" s="40">
        <f t="shared" si="1"/>
        <v>0.87999999999999545</v>
      </c>
      <c r="AE46" s="162">
        <f t="shared" si="2"/>
        <v>3.5516969218627459E-3</v>
      </c>
    </row>
    <row r="47" spans="2:31" x14ac:dyDescent="0.25">
      <c r="B47" s="201">
        <v>42545</v>
      </c>
      <c r="C47" s="10">
        <v>200</v>
      </c>
      <c r="D47" s="40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4">
        <f t="shared" si="7"/>
        <v>-7.1289254099968918E-2</v>
      </c>
      <c r="I47" s="374"/>
      <c r="O47" s="83">
        <v>1.06</v>
      </c>
      <c r="P47" s="83">
        <f t="shared" si="9"/>
        <v>85.298200000000008</v>
      </c>
      <c r="Q47" s="2"/>
      <c r="T47" s="93" t="s">
        <v>102</v>
      </c>
      <c r="U47" s="88">
        <v>110.89</v>
      </c>
      <c r="W47" s="133">
        <v>42482</v>
      </c>
      <c r="X47" s="10">
        <v>101.56</v>
      </c>
      <c r="Y47" s="10">
        <v>102.45</v>
      </c>
      <c r="Z47" s="10">
        <v>100.5</v>
      </c>
      <c r="AA47" s="10">
        <v>101.93</v>
      </c>
      <c r="AB47" s="95">
        <v>10301900</v>
      </c>
      <c r="AC47" s="10">
        <v>101.36</v>
      </c>
      <c r="AD47" s="40">
        <f t="shared" si="1"/>
        <v>1.9500000000000028</v>
      </c>
      <c r="AE47" s="162">
        <f t="shared" si="2"/>
        <v>1.8780270831273427E-3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4"/>
      <c r="O48" s="83">
        <v>1.05</v>
      </c>
      <c r="P48" s="83">
        <f t="shared" si="9"/>
        <v>84.493499999999997</v>
      </c>
      <c r="Q48" s="2"/>
      <c r="T48" s="93" t="s">
        <v>103</v>
      </c>
      <c r="U48" s="88">
        <v>1.2361599999999999</v>
      </c>
      <c r="W48" s="133">
        <v>42481</v>
      </c>
      <c r="X48" s="10">
        <v>99.9</v>
      </c>
      <c r="Y48" s="10">
        <v>101.84</v>
      </c>
      <c r="Z48" s="10">
        <v>99.9</v>
      </c>
      <c r="AA48" s="10">
        <v>101.74</v>
      </c>
      <c r="AB48" s="95">
        <v>9038200</v>
      </c>
      <c r="AC48" s="10">
        <v>101.17</v>
      </c>
      <c r="AD48" s="40">
        <f t="shared" si="1"/>
        <v>1.9399999999999977</v>
      </c>
      <c r="AE48" s="162">
        <f t="shared" si="2"/>
        <v>1.6273229532898004E-2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4"/>
      <c r="O49" s="83">
        <v>1.04</v>
      </c>
      <c r="P49" s="83">
        <f t="shared" si="9"/>
        <v>83.688800000000001</v>
      </c>
      <c r="Q49" s="2"/>
      <c r="T49" s="93" t="s">
        <v>123</v>
      </c>
      <c r="U49" s="88" t="s">
        <v>238</v>
      </c>
      <c r="W49" s="133">
        <v>42480</v>
      </c>
      <c r="X49" s="10">
        <v>99.35</v>
      </c>
      <c r="Y49" s="10">
        <v>100.96</v>
      </c>
      <c r="Z49" s="10">
        <v>99.35</v>
      </c>
      <c r="AA49" s="10">
        <v>100.11</v>
      </c>
      <c r="AB49" s="95">
        <v>8864100</v>
      </c>
      <c r="AC49" s="10">
        <v>99.55</v>
      </c>
      <c r="AD49" s="40">
        <f t="shared" si="1"/>
        <v>1.6099999999999994</v>
      </c>
      <c r="AE49" s="162">
        <f t="shared" si="2"/>
        <v>6.7758899676375606E-3</v>
      </c>
    </row>
    <row r="50" spans="2:31" x14ac:dyDescent="0.25">
      <c r="O50" s="83">
        <v>1.03</v>
      </c>
      <c r="P50" s="83">
        <f t="shared" si="9"/>
        <v>82.884100000000004</v>
      </c>
      <c r="Q50" s="2"/>
      <c r="T50" s="93"/>
      <c r="U50" s="88"/>
      <c r="W50" s="133">
        <v>42479</v>
      </c>
      <c r="X50" s="10">
        <v>99.76</v>
      </c>
      <c r="Y50" s="10">
        <v>100.73</v>
      </c>
      <c r="Z50" s="10">
        <v>99.24</v>
      </c>
      <c r="AA50" s="10">
        <v>99.44</v>
      </c>
      <c r="AB50" s="95">
        <v>9811700</v>
      </c>
      <c r="AC50" s="10">
        <v>98.88</v>
      </c>
      <c r="AD50" s="40">
        <f t="shared" si="1"/>
        <v>1.4900000000000091</v>
      </c>
      <c r="AE50" s="162">
        <f t="shared" si="2"/>
        <v>2.4330900243307862E-3</v>
      </c>
    </row>
    <row r="51" spans="2:31" x14ac:dyDescent="0.25">
      <c r="O51" s="83">
        <v>1.02</v>
      </c>
      <c r="P51" s="83">
        <f t="shared" si="9"/>
        <v>82.079400000000007</v>
      </c>
      <c r="Q51" s="2"/>
      <c r="T51" s="93" t="s">
        <v>105</v>
      </c>
      <c r="U51" s="88" t="s">
        <v>438</v>
      </c>
      <c r="W51" s="133">
        <v>42478</v>
      </c>
      <c r="X51" s="10">
        <v>98.17</v>
      </c>
      <c r="Y51" s="10">
        <v>99.73</v>
      </c>
      <c r="Z51" s="10">
        <v>98.11</v>
      </c>
      <c r="AA51" s="10">
        <v>99.2</v>
      </c>
      <c r="AB51" s="95">
        <v>8067800</v>
      </c>
      <c r="AC51" s="10">
        <v>98.64</v>
      </c>
      <c r="AD51" s="40">
        <f t="shared" si="1"/>
        <v>1.6200000000000045</v>
      </c>
      <c r="AE51" s="162">
        <f t="shared" si="2"/>
        <v>9.208103130755152E-3</v>
      </c>
    </row>
    <row r="52" spans="2:31" x14ac:dyDescent="0.25">
      <c r="O52" s="83">
        <v>1.01</v>
      </c>
      <c r="P52" s="83">
        <f t="shared" si="9"/>
        <v>81.274699999999996</v>
      </c>
      <c r="Q52" s="2"/>
      <c r="T52" s="93" t="s">
        <v>106</v>
      </c>
      <c r="U52" s="88" t="s">
        <v>439</v>
      </c>
      <c r="W52" s="133">
        <v>42475</v>
      </c>
      <c r="X52" s="10">
        <v>98.53</v>
      </c>
      <c r="Y52" s="10">
        <v>98.98</v>
      </c>
      <c r="Z52" s="10">
        <v>97.62</v>
      </c>
      <c r="AA52" s="10">
        <v>98.29</v>
      </c>
      <c r="AB52" s="95">
        <v>8910600</v>
      </c>
      <c r="AC52" s="10">
        <v>97.74</v>
      </c>
      <c r="AD52" s="40">
        <f t="shared" si="1"/>
        <v>1.3599999999999994</v>
      </c>
      <c r="AE52" s="162">
        <f t="shared" si="2"/>
        <v>1.024170421958237E-3</v>
      </c>
    </row>
    <row r="53" spans="2:31" x14ac:dyDescent="0.25">
      <c r="O53" s="83">
        <v>1</v>
      </c>
      <c r="P53" s="83">
        <f t="shared" si="9"/>
        <v>80.47</v>
      </c>
      <c r="Q53" s="2"/>
      <c r="T53" s="93" t="s">
        <v>107</v>
      </c>
      <c r="U53" s="90">
        <v>12438024</v>
      </c>
      <c r="W53" s="133">
        <v>42474</v>
      </c>
      <c r="X53" s="10">
        <v>97.01</v>
      </c>
      <c r="Y53" s="10">
        <v>98.77</v>
      </c>
      <c r="Z53" s="10">
        <v>96.9</v>
      </c>
      <c r="AA53" s="10">
        <v>98.19</v>
      </c>
      <c r="AB53" s="95">
        <v>8743400</v>
      </c>
      <c r="AC53" s="10">
        <v>97.64</v>
      </c>
      <c r="AD53" s="40">
        <f t="shared" si="1"/>
        <v>1.8699999999999903</v>
      </c>
      <c r="AE53" s="162">
        <f t="shared" si="2"/>
        <v>1.0243145369891238E-2</v>
      </c>
    </row>
    <row r="54" spans="2:31" x14ac:dyDescent="0.25">
      <c r="O54" s="83">
        <v>0.99</v>
      </c>
      <c r="P54" s="83">
        <f t="shared" si="9"/>
        <v>79.665300000000002</v>
      </c>
      <c r="Q54" s="2"/>
      <c r="T54" s="93" t="s">
        <v>110</v>
      </c>
      <c r="U54" s="90">
        <v>9684000</v>
      </c>
      <c r="W54" s="133">
        <v>42473</v>
      </c>
      <c r="X54" s="10">
        <v>97.84</v>
      </c>
      <c r="Y54" s="10">
        <v>97.97</v>
      </c>
      <c r="Z54" s="10">
        <v>96.65</v>
      </c>
      <c r="AA54" s="10">
        <v>97.19</v>
      </c>
      <c r="AB54" s="95">
        <v>9299000</v>
      </c>
      <c r="AC54" s="10">
        <v>96.65</v>
      </c>
      <c r="AD54" s="40">
        <f t="shared" si="1"/>
        <v>1.3199999999999932</v>
      </c>
      <c r="AE54" s="162">
        <f t="shared" si="2"/>
        <v>-5.170630816959676E-4</v>
      </c>
    </row>
    <row r="55" spans="2:31" x14ac:dyDescent="0.25">
      <c r="O55" s="83">
        <v>0.98</v>
      </c>
      <c r="P55" s="83">
        <f t="shared" si="9"/>
        <v>78.860599999999991</v>
      </c>
      <c r="Q55" s="2"/>
      <c r="T55" s="93" t="s">
        <v>108</v>
      </c>
      <c r="U55" s="88" t="s">
        <v>440</v>
      </c>
      <c r="W55" s="133">
        <v>42472</v>
      </c>
      <c r="X55" s="10">
        <v>96</v>
      </c>
      <c r="Y55" s="10">
        <v>97.4</v>
      </c>
      <c r="Z55" s="10">
        <v>95.5</v>
      </c>
      <c r="AA55" s="10">
        <v>97.24</v>
      </c>
      <c r="AB55" s="95">
        <v>9224800</v>
      </c>
      <c r="AC55" s="10">
        <v>96.7</v>
      </c>
      <c r="AD55" s="40">
        <f t="shared" si="1"/>
        <v>1.9000000000000057</v>
      </c>
      <c r="AE55" s="162">
        <f t="shared" si="2"/>
        <v>1.4796935670059685E-2</v>
      </c>
    </row>
    <row r="56" spans="2:31" x14ac:dyDescent="0.25">
      <c r="O56" s="83">
        <v>0.97</v>
      </c>
      <c r="P56" s="83">
        <f t="shared" si="9"/>
        <v>78.055899999999994</v>
      </c>
      <c r="T56" s="93" t="s">
        <v>111</v>
      </c>
      <c r="U56" s="88">
        <v>6.87</v>
      </c>
      <c r="W56" s="133">
        <v>42471</v>
      </c>
      <c r="X56" s="10">
        <v>96.41</v>
      </c>
      <c r="Y56" s="10">
        <v>97.05</v>
      </c>
      <c r="Z56" s="10">
        <v>95.74</v>
      </c>
      <c r="AA56" s="10">
        <v>95.83</v>
      </c>
      <c r="AB56" s="95">
        <v>8796300</v>
      </c>
      <c r="AC56" s="10">
        <v>95.29</v>
      </c>
      <c r="AD56" s="40">
        <f t="shared" si="1"/>
        <v>1.3100000000000023</v>
      </c>
      <c r="AE56" s="162">
        <f t="shared" si="2"/>
        <v>-2.7210884353741083E-3</v>
      </c>
    </row>
    <row r="57" spans="2:31" x14ac:dyDescent="0.25">
      <c r="O57" s="83">
        <v>0.96</v>
      </c>
      <c r="P57" s="83">
        <f t="shared" si="9"/>
        <v>77.251199999999997</v>
      </c>
      <c r="T57" s="93" t="s">
        <v>112</v>
      </c>
      <c r="U57" s="88">
        <v>11.71</v>
      </c>
      <c r="W57" s="133">
        <v>42468</v>
      </c>
      <c r="X57" s="10">
        <v>96.21</v>
      </c>
      <c r="Y57" s="10">
        <v>97.45</v>
      </c>
      <c r="Z57" s="10">
        <v>95.58</v>
      </c>
      <c r="AA57" s="10">
        <v>96.09</v>
      </c>
      <c r="AB57" s="95">
        <v>9722900</v>
      </c>
      <c r="AC57" s="10">
        <v>95.55</v>
      </c>
      <c r="AD57" s="40">
        <f t="shared" si="1"/>
        <v>1.8700000000000045</v>
      </c>
      <c r="AE57" s="162">
        <f t="shared" si="2"/>
        <v>5.3661616161615466E-3</v>
      </c>
    </row>
    <row r="58" spans="2:31" x14ac:dyDescent="0.25">
      <c r="O58" s="83">
        <v>0.95</v>
      </c>
      <c r="P58" s="83">
        <f t="shared" si="9"/>
        <v>76.4465</v>
      </c>
      <c r="T58" s="93" t="s">
        <v>109</v>
      </c>
      <c r="U58" s="88" t="s">
        <v>441</v>
      </c>
      <c r="W58" s="133">
        <v>42467</v>
      </c>
      <c r="X58" s="10">
        <v>97.21</v>
      </c>
      <c r="Y58" s="10">
        <v>97.63</v>
      </c>
      <c r="Z58" s="10">
        <v>95.09</v>
      </c>
      <c r="AA58" s="10">
        <v>95.57</v>
      </c>
      <c r="AB58" s="95">
        <v>13333100</v>
      </c>
      <c r="AC58" s="10">
        <v>95.04</v>
      </c>
      <c r="AD58" s="40">
        <f t="shared" si="1"/>
        <v>2.539999999999992</v>
      </c>
      <c r="AE58" s="162">
        <f t="shared" si="2"/>
        <v>-1.9093817731448026E-2</v>
      </c>
    </row>
    <row r="59" spans="2:31" x14ac:dyDescent="0.25">
      <c r="O59" s="83">
        <v>0.94</v>
      </c>
      <c r="P59" s="83">
        <f t="shared" si="9"/>
        <v>75.641799999999989</v>
      </c>
      <c r="W59" s="133">
        <v>42466</v>
      </c>
      <c r="X59" s="10">
        <v>95.49</v>
      </c>
      <c r="Y59" s="10">
        <v>97.5</v>
      </c>
      <c r="Z59" s="10">
        <v>95.48</v>
      </c>
      <c r="AA59" s="10">
        <v>97.44</v>
      </c>
      <c r="AB59" s="95">
        <v>11118800</v>
      </c>
      <c r="AC59" s="10">
        <v>96.89</v>
      </c>
      <c r="AD59" s="40">
        <f t="shared" si="1"/>
        <v>2.019999999999996</v>
      </c>
      <c r="AE59" s="162">
        <f t="shared" si="2"/>
        <v>1.9465488215488103E-2</v>
      </c>
    </row>
    <row r="60" spans="2:31" x14ac:dyDescent="0.25">
      <c r="O60" s="83">
        <v>0.93</v>
      </c>
      <c r="P60" s="83">
        <f t="shared" si="9"/>
        <v>74.837100000000007</v>
      </c>
      <c r="W60" s="133">
        <v>42465</v>
      </c>
      <c r="X60" s="10">
        <v>93.55</v>
      </c>
      <c r="Y60" s="10">
        <v>96.69</v>
      </c>
      <c r="Z60" s="10">
        <v>93.5</v>
      </c>
      <c r="AA60" s="10">
        <v>95.57</v>
      </c>
      <c r="AB60" s="95">
        <v>11808600</v>
      </c>
      <c r="AC60" s="10">
        <v>95.04</v>
      </c>
      <c r="AD60" s="40">
        <f t="shared" si="1"/>
        <v>3.1899999999999977</v>
      </c>
      <c r="AE60" s="162">
        <f t="shared" si="2"/>
        <v>1.4192722228150823E-2</v>
      </c>
    </row>
    <row r="61" spans="2:31" x14ac:dyDescent="0.25">
      <c r="O61" s="83">
        <v>0.92</v>
      </c>
      <c r="P61" s="83">
        <f t="shared" si="9"/>
        <v>74.032399999999996</v>
      </c>
      <c r="W61" s="133">
        <v>42464</v>
      </c>
      <c r="X61" s="10">
        <v>94.35</v>
      </c>
      <c r="Y61" s="10">
        <v>95</v>
      </c>
      <c r="Z61" s="10">
        <v>93.75</v>
      </c>
      <c r="AA61" s="10">
        <v>94.24</v>
      </c>
      <c r="AB61" s="95">
        <v>8804800</v>
      </c>
      <c r="AC61" s="10">
        <v>93.71</v>
      </c>
      <c r="AD61" s="40">
        <f t="shared" si="1"/>
        <v>1.25</v>
      </c>
      <c r="AE61" s="162">
        <f t="shared" si="2"/>
        <v>1.2821882679772134E-3</v>
      </c>
    </row>
    <row r="62" spans="2:31" x14ac:dyDescent="0.25">
      <c r="O62" s="83">
        <v>0.91</v>
      </c>
      <c r="P62" s="83">
        <f t="shared" si="9"/>
        <v>73.227699999999999</v>
      </c>
      <c r="W62" s="133">
        <v>42461</v>
      </c>
      <c r="X62" s="10">
        <v>91.34</v>
      </c>
      <c r="Y62" s="10">
        <v>94.38</v>
      </c>
      <c r="Z62" s="10">
        <v>91.04</v>
      </c>
      <c r="AA62" s="10">
        <v>94.12</v>
      </c>
      <c r="AB62" s="95">
        <v>11423000</v>
      </c>
      <c r="AC62" s="10">
        <v>93.59</v>
      </c>
      <c r="AD62" s="40">
        <f t="shared" si="1"/>
        <v>3.3399999999999892</v>
      </c>
      <c r="AE62" s="162">
        <f t="shared" si="2"/>
        <v>2.452107279693494E-2</v>
      </c>
    </row>
    <row r="63" spans="2:31" x14ac:dyDescent="0.25">
      <c r="O63" s="83">
        <v>0.9</v>
      </c>
      <c r="P63" s="83">
        <f t="shared" si="9"/>
        <v>72.423000000000002</v>
      </c>
      <c r="W63" s="133">
        <v>42460</v>
      </c>
      <c r="X63" s="10">
        <v>91.9</v>
      </c>
      <c r="Y63" s="10">
        <v>92.75</v>
      </c>
      <c r="Z63" s="10">
        <v>91.54</v>
      </c>
      <c r="AA63" s="10">
        <v>91.86</v>
      </c>
      <c r="AB63" s="95">
        <v>13656300</v>
      </c>
      <c r="AC63" s="10">
        <v>91.35</v>
      </c>
      <c r="AD63" s="40">
        <f t="shared" si="1"/>
        <v>1.2099999999999937</v>
      </c>
      <c r="AE63" s="162">
        <f t="shared" si="2"/>
        <v>-1.202711567898529E-3</v>
      </c>
    </row>
    <row r="64" spans="2:31" x14ac:dyDescent="0.25">
      <c r="W64" s="133">
        <v>42459</v>
      </c>
      <c r="X64" s="10">
        <v>92.47</v>
      </c>
      <c r="Y64" s="10">
        <v>93.57</v>
      </c>
      <c r="Z64" s="10">
        <v>91.56</v>
      </c>
      <c r="AA64" s="10">
        <v>91.97</v>
      </c>
      <c r="AB64" s="95">
        <v>8125200</v>
      </c>
      <c r="AC64" s="10">
        <v>91.46</v>
      </c>
      <c r="AD64" s="40">
        <f t="shared" si="1"/>
        <v>2.0099999999999909</v>
      </c>
      <c r="AE64" s="162">
        <f t="shared" si="2"/>
        <v>-2.3996509598604998E-3</v>
      </c>
    </row>
    <row r="65" spans="23:31" x14ac:dyDescent="0.25">
      <c r="W65" s="133">
        <v>42458</v>
      </c>
      <c r="X65" s="10">
        <v>92.19</v>
      </c>
      <c r="Y65" s="10">
        <v>92.24</v>
      </c>
      <c r="Z65" s="10">
        <v>90.61</v>
      </c>
      <c r="AA65" s="10">
        <v>92.2</v>
      </c>
      <c r="AB65" s="95">
        <v>8664500</v>
      </c>
      <c r="AC65" s="10">
        <v>91.68</v>
      </c>
      <c r="AD65" s="40">
        <f t="shared" si="1"/>
        <v>1.6299999999999955</v>
      </c>
      <c r="AE65" s="162">
        <f t="shared" si="2"/>
        <v>-2.8279312595169692E-3</v>
      </c>
    </row>
    <row r="66" spans="23:31" x14ac:dyDescent="0.25">
      <c r="W66" s="133">
        <v>42457</v>
      </c>
      <c r="X66" s="10">
        <v>92.07</v>
      </c>
      <c r="Y66" s="10">
        <v>94.31</v>
      </c>
      <c r="Z66" s="10">
        <v>91.94</v>
      </c>
      <c r="AA66" s="10">
        <v>92.46</v>
      </c>
      <c r="AB66" s="95">
        <v>9606800</v>
      </c>
      <c r="AC66" s="10">
        <v>91.94</v>
      </c>
      <c r="AD66" s="40">
        <f t="shared" si="1"/>
        <v>2.3700000000000045</v>
      </c>
      <c r="AE66" s="162">
        <f t="shared" si="2"/>
        <v>1.2443563484197728E-2</v>
      </c>
    </row>
    <row r="67" spans="23:31" x14ac:dyDescent="0.25">
      <c r="W67" s="133">
        <v>42453</v>
      </c>
      <c r="X67" s="10">
        <v>89.61</v>
      </c>
      <c r="Y67" s="10">
        <v>92.82</v>
      </c>
      <c r="Z67" s="10">
        <v>89.44</v>
      </c>
      <c r="AA67" s="10">
        <v>91.32</v>
      </c>
      <c r="AB67" s="95">
        <v>14396500</v>
      </c>
      <c r="AC67" s="10">
        <v>90.81</v>
      </c>
      <c r="AD67" s="40">
        <f>Y67-Z67</f>
        <v>3.3799999999999955</v>
      </c>
      <c r="AE67" s="162">
        <f>AC67/AC68-1</f>
        <v>1.3730743469524409E-2</v>
      </c>
    </row>
    <row r="68" spans="23:31" x14ac:dyDescent="0.25">
      <c r="W68" s="133">
        <v>42452</v>
      </c>
      <c r="X68" s="10">
        <v>90.96</v>
      </c>
      <c r="Y68" s="10">
        <v>92.22</v>
      </c>
      <c r="Z68" s="10">
        <v>89.97</v>
      </c>
      <c r="AA68" s="10">
        <v>90.08</v>
      </c>
      <c r="AB68" s="95">
        <v>13891900</v>
      </c>
      <c r="AC68" s="10">
        <v>89.58</v>
      </c>
      <c r="AD68" s="40">
        <f>Y68-Z68</f>
        <v>2.25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42545</v>
      </c>
      <c r="X2" s="10">
        <v>56.39</v>
      </c>
      <c r="Y2" s="10">
        <v>57.25</v>
      </c>
      <c r="Z2" s="10">
        <v>55.28</v>
      </c>
      <c r="AA2" s="10">
        <v>55.67</v>
      </c>
      <c r="AB2" s="95">
        <v>1481600</v>
      </c>
      <c r="AC2" s="10">
        <v>55.67</v>
      </c>
      <c r="AD2" s="2">
        <f>Y2-Z2</f>
        <v>1.9699999999999989</v>
      </c>
      <c r="AE2" s="138">
        <f>AC2/AC3-1</f>
        <v>-5.9628378378378422E-2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55.67</v>
      </c>
      <c r="W3" s="133">
        <v>42544</v>
      </c>
      <c r="X3" s="10">
        <v>58.88</v>
      </c>
      <c r="Y3" s="10">
        <v>59.25</v>
      </c>
      <c r="Z3" s="10">
        <v>58.09</v>
      </c>
      <c r="AA3" s="10">
        <v>59.2</v>
      </c>
      <c r="AB3" s="95">
        <v>273100</v>
      </c>
      <c r="AC3" s="10">
        <v>59.2</v>
      </c>
      <c r="AD3" s="2">
        <f t="shared" ref="AD3:AD66" si="0">Y3-Z3</f>
        <v>1.1599999999999966</v>
      </c>
      <c r="AE3" s="138">
        <f t="shared" ref="AE3:AE66" si="1">AC3/AC4-1</f>
        <v>1.7182130584192379E-2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55.67</v>
      </c>
      <c r="W4" s="133">
        <v>42543</v>
      </c>
      <c r="X4" s="10">
        <v>58.67</v>
      </c>
      <c r="Y4" s="10">
        <v>58.88</v>
      </c>
      <c r="Z4" s="10">
        <v>58.18</v>
      </c>
      <c r="AA4" s="10">
        <v>58.2</v>
      </c>
      <c r="AB4" s="95">
        <v>238000</v>
      </c>
      <c r="AC4" s="10">
        <v>58.2</v>
      </c>
      <c r="AD4" s="2">
        <f t="shared" si="0"/>
        <v>0.70000000000000284</v>
      </c>
      <c r="AE4" s="138">
        <f t="shared" si="1"/>
        <v>-4.2771599657827064E-3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58.72</v>
      </c>
      <c r="Y5" s="10">
        <v>58.79</v>
      </c>
      <c r="Z5" s="10">
        <v>58.25</v>
      </c>
      <c r="AA5" s="10">
        <v>58.45</v>
      </c>
      <c r="AB5" s="95">
        <v>227400</v>
      </c>
      <c r="AC5" s="10">
        <v>58.45</v>
      </c>
      <c r="AD5" s="2">
        <f t="shared" si="0"/>
        <v>0.53999999999999915</v>
      </c>
      <c r="AE5" s="138">
        <f t="shared" si="1"/>
        <v>-6.8387758591215153E-4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58.66</v>
      </c>
      <c r="Y6" s="10">
        <v>58.94</v>
      </c>
      <c r="Z6" s="10">
        <v>57.97</v>
      </c>
      <c r="AA6" s="10">
        <v>58.49</v>
      </c>
      <c r="AB6" s="95">
        <v>188800</v>
      </c>
      <c r="AC6" s="10">
        <v>58.49</v>
      </c>
      <c r="AD6" s="2">
        <f t="shared" si="0"/>
        <v>0.96999999999999886</v>
      </c>
      <c r="AE6" s="138">
        <f t="shared" si="1"/>
        <v>1.0713668567478907E-2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5"/>
      <c r="W7" s="133">
        <v>42538</v>
      </c>
      <c r="X7" s="10">
        <v>57.96</v>
      </c>
      <c r="Y7" s="10">
        <v>58.3</v>
      </c>
      <c r="Z7" s="10">
        <v>57.5</v>
      </c>
      <c r="AA7" s="10">
        <v>57.87</v>
      </c>
      <c r="AB7" s="95">
        <v>556600</v>
      </c>
      <c r="AC7" s="10">
        <v>57.87</v>
      </c>
      <c r="AD7" s="2">
        <f t="shared" si="0"/>
        <v>0.79999999999999716</v>
      </c>
      <c r="AE7" s="138">
        <f t="shared" si="1"/>
        <v>1.2110726643599357E-3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56.94</v>
      </c>
      <c r="Y8" s="10">
        <v>58</v>
      </c>
      <c r="Z8" s="10">
        <v>56.61</v>
      </c>
      <c r="AA8" s="10">
        <v>57.8</v>
      </c>
      <c r="AB8" s="95">
        <v>249000</v>
      </c>
      <c r="AC8" s="10">
        <v>57.8</v>
      </c>
      <c r="AD8" s="2">
        <f t="shared" si="0"/>
        <v>1.3900000000000006</v>
      </c>
      <c r="AE8" s="138">
        <f t="shared" si="1"/>
        <v>8.54999127551892E-3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56.92</v>
      </c>
      <c r="Y9" s="10">
        <v>57.81</v>
      </c>
      <c r="Z9" s="10">
        <v>56.66</v>
      </c>
      <c r="AA9" s="10">
        <v>57.31</v>
      </c>
      <c r="AB9" s="95">
        <v>297400</v>
      </c>
      <c r="AC9" s="10">
        <v>57.31</v>
      </c>
      <c r="AD9" s="2">
        <f t="shared" si="0"/>
        <v>1.1500000000000057</v>
      </c>
      <c r="AE9" s="138">
        <f t="shared" si="1"/>
        <v>8.2688247712878749E-3</v>
      </c>
    </row>
    <row r="10" spans="1:31" x14ac:dyDescent="0.25">
      <c r="O10" s="11" t="s">
        <v>261</v>
      </c>
      <c r="P10" s="34"/>
      <c r="Q10" s="2">
        <f>M33</f>
        <v>33.940000000000055</v>
      </c>
      <c r="W10" s="133">
        <v>42535</v>
      </c>
      <c r="X10" s="10">
        <v>56.51</v>
      </c>
      <c r="Y10" s="10">
        <v>57.14</v>
      </c>
      <c r="Z10" s="10">
        <v>56.38</v>
      </c>
      <c r="AA10" s="10">
        <v>56.84</v>
      </c>
      <c r="AB10" s="95">
        <v>176200</v>
      </c>
      <c r="AC10" s="10">
        <v>56.84</v>
      </c>
      <c r="AD10" s="2">
        <f t="shared" si="0"/>
        <v>0.75999999999999801</v>
      </c>
      <c r="AE10" s="138">
        <f t="shared" si="1"/>
        <v>1.2330456226881115E-3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7.6E-3</v>
      </c>
      <c r="W11" s="133">
        <v>42534</v>
      </c>
      <c r="X11" s="10">
        <v>57.85</v>
      </c>
      <c r="Y11" s="10">
        <v>58.99</v>
      </c>
      <c r="Z11" s="10">
        <v>56.7</v>
      </c>
      <c r="AA11" s="10">
        <v>56.77</v>
      </c>
      <c r="AB11" s="95">
        <v>245400</v>
      </c>
      <c r="AC11" s="10">
        <v>56.77</v>
      </c>
      <c r="AD11" s="2">
        <f t="shared" si="0"/>
        <v>2.2899999999999991</v>
      </c>
      <c r="AE11" s="138">
        <f t="shared" si="1"/>
        <v>-2.0531400966183555E-2</v>
      </c>
    </row>
    <row r="12" spans="1:31" x14ac:dyDescent="0.25">
      <c r="W12" s="133">
        <v>42531</v>
      </c>
      <c r="X12" s="10">
        <v>58.26</v>
      </c>
      <c r="Y12" s="10">
        <v>58.49</v>
      </c>
      <c r="Z12" s="10">
        <v>57.56</v>
      </c>
      <c r="AA12" s="10">
        <v>57.96</v>
      </c>
      <c r="AB12" s="95">
        <v>206400</v>
      </c>
      <c r="AC12" s="10">
        <v>57.96</v>
      </c>
      <c r="AD12" s="2">
        <f t="shared" si="0"/>
        <v>0.92999999999999972</v>
      </c>
      <c r="AE12" s="138">
        <f t="shared" si="1"/>
        <v>-1.9786910197869156E-2</v>
      </c>
    </row>
    <row r="13" spans="1:31" x14ac:dyDescent="0.25">
      <c r="W13" s="133">
        <v>42530</v>
      </c>
      <c r="X13" s="10">
        <v>58.99</v>
      </c>
      <c r="Y13" s="10">
        <v>59.18</v>
      </c>
      <c r="Z13" s="10">
        <v>58.58</v>
      </c>
      <c r="AA13" s="10">
        <v>59.13</v>
      </c>
      <c r="AB13" s="95">
        <v>194100</v>
      </c>
      <c r="AC13" s="10">
        <v>59.13</v>
      </c>
      <c r="AD13" s="2">
        <f t="shared" si="0"/>
        <v>0.60000000000000142</v>
      </c>
      <c r="AE13" s="138">
        <f t="shared" si="1"/>
        <v>-4.3778413874389077E-3</v>
      </c>
    </row>
    <row r="14" spans="1:31" x14ac:dyDescent="0.25">
      <c r="W14" s="133">
        <v>42529</v>
      </c>
      <c r="X14" s="10">
        <v>58.89</v>
      </c>
      <c r="Y14" s="10">
        <v>59.6</v>
      </c>
      <c r="Z14" s="10">
        <v>58.84</v>
      </c>
      <c r="AA14" s="10">
        <v>59.39</v>
      </c>
      <c r="AB14" s="95">
        <v>356200</v>
      </c>
      <c r="AC14" s="10">
        <v>59.39</v>
      </c>
      <c r="AD14" s="2">
        <f t="shared" si="0"/>
        <v>0.75999999999999801</v>
      </c>
      <c r="AE14" s="138">
        <f t="shared" si="1"/>
        <v>9.3473827328347525E-3</v>
      </c>
    </row>
    <row r="15" spans="1:31" x14ac:dyDescent="0.25">
      <c r="W15" s="133">
        <v>42528</v>
      </c>
      <c r="X15" s="10">
        <v>58.57</v>
      </c>
      <c r="Y15" s="10">
        <v>58.97</v>
      </c>
      <c r="Z15" s="10">
        <v>58.48</v>
      </c>
      <c r="AA15" s="10">
        <v>58.84</v>
      </c>
      <c r="AB15" s="95">
        <v>197900</v>
      </c>
      <c r="AC15" s="10">
        <v>58.84</v>
      </c>
      <c r="AD15" s="2">
        <f t="shared" si="0"/>
        <v>0.49000000000000199</v>
      </c>
      <c r="AE15" s="138">
        <f t="shared" si="1"/>
        <v>3.4106412005456832E-3</v>
      </c>
    </row>
    <row r="16" spans="1:31" x14ac:dyDescent="0.25">
      <c r="W16" s="133">
        <v>42527</v>
      </c>
      <c r="X16" s="10">
        <v>59.37</v>
      </c>
      <c r="Y16" s="10">
        <v>59.37</v>
      </c>
      <c r="Z16" s="10">
        <v>57.65</v>
      </c>
      <c r="AA16" s="10">
        <v>58.64</v>
      </c>
      <c r="AB16" s="95">
        <v>321700</v>
      </c>
      <c r="AC16" s="10">
        <v>58.64</v>
      </c>
      <c r="AD16" s="2">
        <f t="shared" si="0"/>
        <v>1.7199999999999989</v>
      </c>
      <c r="AE16" s="138">
        <f t="shared" si="1"/>
        <v>1.5939015939016032E-2</v>
      </c>
    </row>
    <row r="17" spans="1:31" x14ac:dyDescent="0.25">
      <c r="W17" s="133">
        <v>42524</v>
      </c>
      <c r="X17" s="10">
        <v>57.92</v>
      </c>
      <c r="Y17" s="10">
        <v>57.92</v>
      </c>
      <c r="Z17" s="10">
        <v>57.2</v>
      </c>
      <c r="AA17" s="10">
        <v>57.72</v>
      </c>
      <c r="AB17" s="95">
        <v>152300</v>
      </c>
      <c r="AC17" s="10">
        <v>57.72</v>
      </c>
      <c r="AD17" s="2">
        <f t="shared" si="0"/>
        <v>0.71999999999999886</v>
      </c>
      <c r="AE17" s="138">
        <f t="shared" si="1"/>
        <v>-2.4196335983408535E-3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42523</v>
      </c>
      <c r="X18" s="10">
        <v>57.3</v>
      </c>
      <c r="Y18" s="10">
        <v>57.9</v>
      </c>
      <c r="Z18" s="10">
        <v>57.18</v>
      </c>
      <c r="AA18" s="10">
        <v>57.86</v>
      </c>
      <c r="AB18" s="95">
        <v>186900</v>
      </c>
      <c r="AC18" s="10">
        <v>57.86</v>
      </c>
      <c r="AD18" s="2">
        <f t="shared" si="0"/>
        <v>0.71999999999999886</v>
      </c>
      <c r="AE18" s="138">
        <f t="shared" si="1"/>
        <v>6.6109951287405266E-3</v>
      </c>
    </row>
    <row r="19" spans="1:31" x14ac:dyDescent="0.25">
      <c r="W19" s="133">
        <v>42522</v>
      </c>
      <c r="X19" s="10">
        <v>56.75</v>
      </c>
      <c r="Y19" s="10">
        <v>57.53</v>
      </c>
      <c r="Z19" s="10">
        <v>56.2</v>
      </c>
      <c r="AA19" s="10">
        <v>57.48</v>
      </c>
      <c r="AB19" s="95">
        <v>276700</v>
      </c>
      <c r="AC19" s="10">
        <v>57.48</v>
      </c>
      <c r="AD19" s="2">
        <f t="shared" si="0"/>
        <v>1.3299999999999983</v>
      </c>
      <c r="AE19" s="138">
        <f t="shared" si="1"/>
        <v>9.4836670179134774E-3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42521</v>
      </c>
      <c r="X20" s="10">
        <v>56.76</v>
      </c>
      <c r="Y20" s="10">
        <v>57.29</v>
      </c>
      <c r="Z20" s="10">
        <v>56.65</v>
      </c>
      <c r="AA20" s="10">
        <v>56.94</v>
      </c>
      <c r="AB20" s="95">
        <v>291200</v>
      </c>
      <c r="AC20" s="10">
        <v>56.94</v>
      </c>
      <c r="AD20" s="2">
        <f t="shared" si="0"/>
        <v>0.64000000000000057</v>
      </c>
      <c r="AE20" s="138">
        <f t="shared" si="1"/>
        <v>1.2308774397749023E-3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42517</v>
      </c>
      <c r="X21" s="10">
        <v>57.15</v>
      </c>
      <c r="Y21" s="10">
        <v>57.3</v>
      </c>
      <c r="Z21" s="10">
        <v>56.66</v>
      </c>
      <c r="AA21" s="10">
        <v>56.87</v>
      </c>
      <c r="AB21" s="95">
        <v>219700</v>
      </c>
      <c r="AC21" s="10">
        <v>56.87</v>
      </c>
      <c r="AD21" s="2">
        <f t="shared" si="0"/>
        <v>0.64000000000000057</v>
      </c>
      <c r="AE21" s="138">
        <f t="shared" si="1"/>
        <v>-4.7252362618130928E-3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42516</v>
      </c>
      <c r="X22" s="10">
        <v>57.38</v>
      </c>
      <c r="Y22" s="10">
        <v>58</v>
      </c>
      <c r="Z22" s="10">
        <v>56.95</v>
      </c>
      <c r="AA22" s="10">
        <v>57.14</v>
      </c>
      <c r="AB22" s="95">
        <v>348300</v>
      </c>
      <c r="AC22" s="10">
        <v>57.14</v>
      </c>
      <c r="AD22" s="2">
        <f t="shared" si="0"/>
        <v>1.0499999999999972</v>
      </c>
      <c r="AE22" s="138">
        <f t="shared" si="1"/>
        <v>-1.2235623142807794E-3</v>
      </c>
    </row>
    <row r="23" spans="1:31" x14ac:dyDescent="0.25">
      <c r="B23" s="10"/>
      <c r="C23" s="10"/>
      <c r="D23" s="40"/>
      <c r="E23" s="40"/>
      <c r="F23" s="40"/>
      <c r="W23" s="133">
        <v>42515</v>
      </c>
      <c r="X23" s="10">
        <v>56.99</v>
      </c>
      <c r="Y23" s="10">
        <v>57.33</v>
      </c>
      <c r="Z23" s="10">
        <v>55.93</v>
      </c>
      <c r="AA23" s="10">
        <v>57.21</v>
      </c>
      <c r="AB23" s="95">
        <v>339700</v>
      </c>
      <c r="AC23" s="10">
        <v>57.21</v>
      </c>
      <c r="AD23" s="2">
        <f t="shared" si="0"/>
        <v>1.3999999999999986</v>
      </c>
      <c r="AE23" s="138">
        <f t="shared" si="1"/>
        <v>8.8167871627577998E-3</v>
      </c>
    </row>
    <row r="24" spans="1:31" x14ac:dyDescent="0.25">
      <c r="B24" s="10"/>
      <c r="C24" s="10"/>
      <c r="D24" s="40"/>
      <c r="E24" s="40"/>
      <c r="F24" s="40"/>
      <c r="W24" s="133">
        <v>42514</v>
      </c>
      <c r="X24" s="10">
        <v>55.4</v>
      </c>
      <c r="Y24" s="10">
        <v>56.82</v>
      </c>
      <c r="Z24" s="10">
        <v>55.35</v>
      </c>
      <c r="AA24" s="10">
        <v>56.71</v>
      </c>
      <c r="AB24" s="95">
        <v>285100</v>
      </c>
      <c r="AC24" s="10">
        <v>56.71</v>
      </c>
      <c r="AD24" s="2">
        <f t="shared" si="0"/>
        <v>1.4699999999999989</v>
      </c>
      <c r="AE24" s="138">
        <f t="shared" si="1"/>
        <v>2.8286491387126134E-2</v>
      </c>
    </row>
    <row r="25" spans="1:31" x14ac:dyDescent="0.25">
      <c r="B25" s="10"/>
      <c r="C25" s="10"/>
      <c r="D25" s="40"/>
      <c r="E25" s="40"/>
      <c r="F25" s="40"/>
      <c r="W25" s="133">
        <v>42513</v>
      </c>
      <c r="X25" s="10">
        <v>55.26</v>
      </c>
      <c r="Y25" s="10">
        <v>55.51</v>
      </c>
      <c r="Z25" s="10">
        <v>54.95</v>
      </c>
      <c r="AA25" s="10">
        <v>55.15</v>
      </c>
      <c r="AB25" s="95">
        <v>190800</v>
      </c>
      <c r="AC25" s="10">
        <v>55.15</v>
      </c>
      <c r="AD25" s="2">
        <f t="shared" si="0"/>
        <v>0.55999999999999517</v>
      </c>
      <c r="AE25" s="138">
        <f t="shared" si="1"/>
        <v>-1.4484881405033567E-3</v>
      </c>
    </row>
    <row r="26" spans="1:31" x14ac:dyDescent="0.25">
      <c r="B26" s="10"/>
      <c r="C26" s="10"/>
      <c r="D26" s="40"/>
      <c r="E26" s="40"/>
      <c r="F26" s="40"/>
      <c r="W26" s="133">
        <v>42510</v>
      </c>
      <c r="X26" s="10">
        <v>54.92</v>
      </c>
      <c r="Y26" s="10">
        <v>55.56</v>
      </c>
      <c r="Z26" s="10">
        <v>54.33</v>
      </c>
      <c r="AA26" s="10">
        <v>55.23</v>
      </c>
      <c r="AB26" s="95">
        <v>243600</v>
      </c>
      <c r="AC26" s="10">
        <v>55.23</v>
      </c>
      <c r="AD26" s="2">
        <f t="shared" si="0"/>
        <v>1.230000000000004</v>
      </c>
      <c r="AE26" s="138">
        <f t="shared" si="1"/>
        <v>1.2651265126512712E-2</v>
      </c>
    </row>
    <row r="27" spans="1:31" x14ac:dyDescent="0.25">
      <c r="B27" s="10"/>
      <c r="C27" s="10"/>
      <c r="D27" s="40"/>
      <c r="E27" s="40"/>
      <c r="F27" s="40"/>
      <c r="W27" s="133">
        <v>42509</v>
      </c>
      <c r="X27" s="10">
        <v>54.9</v>
      </c>
      <c r="Y27" s="10">
        <v>55.02</v>
      </c>
      <c r="Z27" s="10">
        <v>54.2</v>
      </c>
      <c r="AA27" s="10">
        <v>54.54</v>
      </c>
      <c r="AB27" s="95">
        <v>461400</v>
      </c>
      <c r="AC27" s="10">
        <v>54.54</v>
      </c>
      <c r="AD27" s="2">
        <f t="shared" si="0"/>
        <v>0.82000000000000028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W28" s="133">
        <v>42509</v>
      </c>
      <c r="X28" s="10" t="s">
        <v>196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W29" s="133">
        <v>42508</v>
      </c>
      <c r="X29" s="10">
        <v>54.9</v>
      </c>
      <c r="Y29" s="10">
        <v>55.61</v>
      </c>
      <c r="Z29" s="10">
        <v>54.7</v>
      </c>
      <c r="AA29" s="10">
        <v>55.05</v>
      </c>
      <c r="AB29" s="95">
        <v>285800</v>
      </c>
      <c r="AC29" s="10">
        <v>54.94</v>
      </c>
      <c r="AD29" s="2">
        <f t="shared" si="0"/>
        <v>0.90999999999999659</v>
      </c>
      <c r="AE29" s="138">
        <f t="shared" si="1"/>
        <v>7.2859744990894093E-4</v>
      </c>
    </row>
    <row r="30" spans="1:31" x14ac:dyDescent="0.25">
      <c r="B30" s="10"/>
      <c r="C30" s="10"/>
      <c r="D30" s="40"/>
      <c r="E30" s="40"/>
      <c r="F30" s="40"/>
      <c r="W30" s="133">
        <v>42507</v>
      </c>
      <c r="X30" s="10">
        <v>55</v>
      </c>
      <c r="Y30" s="10">
        <v>55.38</v>
      </c>
      <c r="Z30" s="10">
        <v>54.79</v>
      </c>
      <c r="AA30" s="10">
        <v>55.01</v>
      </c>
      <c r="AB30" s="95">
        <v>395500</v>
      </c>
      <c r="AC30" s="10">
        <v>54.9</v>
      </c>
      <c r="AD30" s="2">
        <f t="shared" si="0"/>
        <v>0.59000000000000341</v>
      </c>
      <c r="AE30" s="138">
        <f t="shared" si="1"/>
        <v>-7.2806698216232313E-4</v>
      </c>
    </row>
    <row r="31" spans="1:31" x14ac:dyDescent="0.25">
      <c r="W31" s="133">
        <v>42506</v>
      </c>
      <c r="X31" s="10">
        <v>54.62</v>
      </c>
      <c r="Y31" s="10">
        <v>55.46</v>
      </c>
      <c r="Z31" s="10">
        <v>54.62</v>
      </c>
      <c r="AA31" s="10">
        <v>55.05</v>
      </c>
      <c r="AB31" s="95">
        <v>255700</v>
      </c>
      <c r="AC31" s="10">
        <v>54.94</v>
      </c>
      <c r="AD31" s="2">
        <f t="shared" si="0"/>
        <v>0.84000000000000341</v>
      </c>
      <c r="AE31" s="138">
        <f t="shared" si="1"/>
        <v>1.0669610007358221E-2</v>
      </c>
    </row>
    <row r="32" spans="1:31" x14ac:dyDescent="0.25">
      <c r="W32" s="133">
        <v>42503</v>
      </c>
      <c r="X32" s="10">
        <v>55.15</v>
      </c>
      <c r="Y32" s="10">
        <v>55.28</v>
      </c>
      <c r="Z32" s="10">
        <v>54.32</v>
      </c>
      <c r="AA32" s="10">
        <v>54.47</v>
      </c>
      <c r="AB32" s="95">
        <v>634400</v>
      </c>
      <c r="AC32" s="10">
        <v>54.36</v>
      </c>
      <c r="AD32" s="2">
        <f t="shared" si="0"/>
        <v>0.96000000000000085</v>
      </c>
      <c r="AE32" s="138">
        <f t="shared" si="1"/>
        <v>-1.6820401519262118E-2</v>
      </c>
    </row>
    <row r="33" spans="1:31" x14ac:dyDescent="0.25">
      <c r="L33" t="s">
        <v>261</v>
      </c>
      <c r="M33" s="2">
        <f>M51+K51-F51</f>
        <v>33.940000000000055</v>
      </c>
      <c r="W33" s="133">
        <v>42502</v>
      </c>
      <c r="X33" s="10">
        <v>55.38</v>
      </c>
      <c r="Y33" s="10">
        <v>55.65</v>
      </c>
      <c r="Z33" s="10">
        <v>54.58</v>
      </c>
      <c r="AA33" s="10">
        <v>55.4</v>
      </c>
      <c r="AB33" s="95">
        <v>342900</v>
      </c>
      <c r="AC33" s="10">
        <v>55.29</v>
      </c>
      <c r="AD33" s="2">
        <f t="shared" si="0"/>
        <v>1.0700000000000003</v>
      </c>
      <c r="AE33" s="138">
        <f t="shared" si="1"/>
        <v>4.7246956205706514E-3</v>
      </c>
    </row>
    <row r="34" spans="1:31" x14ac:dyDescent="0.25">
      <c r="A34" s="413" t="s">
        <v>1</v>
      </c>
      <c r="B34" s="413" t="s">
        <v>2</v>
      </c>
      <c r="C34" s="413" t="s">
        <v>4</v>
      </c>
      <c r="D34" s="415" t="s">
        <v>5</v>
      </c>
      <c r="E34" s="415" t="s">
        <v>94</v>
      </c>
      <c r="F34" s="415" t="s">
        <v>60</v>
      </c>
      <c r="G34" s="413" t="s">
        <v>3</v>
      </c>
      <c r="H34" s="413" t="s">
        <v>6</v>
      </c>
      <c r="I34" s="413" t="s">
        <v>7</v>
      </c>
      <c r="J34" s="413" t="s">
        <v>95</v>
      </c>
      <c r="K34" s="413" t="s">
        <v>61</v>
      </c>
      <c r="L34" s="413" t="s">
        <v>77</v>
      </c>
      <c r="M34" s="413" t="s">
        <v>38</v>
      </c>
      <c r="W34" s="133">
        <v>42501</v>
      </c>
      <c r="X34" s="10">
        <v>55.09</v>
      </c>
      <c r="Y34" s="10">
        <v>55.65</v>
      </c>
      <c r="Z34" s="10">
        <v>54.11</v>
      </c>
      <c r="AA34" s="10">
        <v>55.14</v>
      </c>
      <c r="AB34" s="95">
        <v>262500</v>
      </c>
      <c r="AC34" s="10">
        <v>55.03</v>
      </c>
      <c r="AD34" s="2">
        <f t="shared" si="0"/>
        <v>1.5399999999999991</v>
      </c>
      <c r="AE34" s="138">
        <f t="shared" si="1"/>
        <v>-1.8138944313441652E-3</v>
      </c>
    </row>
    <row r="35" spans="1:31" x14ac:dyDescent="0.25">
      <c r="A35" s="416" t="s">
        <v>53</v>
      </c>
      <c r="B35" s="406">
        <v>42214</v>
      </c>
      <c r="C35" s="407">
        <v>15</v>
      </c>
      <c r="D35" s="408">
        <v>47.8</v>
      </c>
      <c r="E35" s="408">
        <v>0</v>
      </c>
      <c r="F35" s="408">
        <f>C35*D35</f>
        <v>717</v>
      </c>
      <c r="G35" s="406">
        <v>42313</v>
      </c>
      <c r="H35" s="408">
        <v>70</v>
      </c>
      <c r="I35" s="408">
        <v>46.15</v>
      </c>
      <c r="J35" s="408">
        <v>0.06</v>
      </c>
      <c r="K35" s="407">
        <f>I35*H35-J35</f>
        <v>3230.44</v>
      </c>
      <c r="L35" s="406">
        <v>42247</v>
      </c>
      <c r="M35" s="408">
        <v>3.5</v>
      </c>
      <c r="W35" s="133">
        <v>42500</v>
      </c>
      <c r="X35" s="10">
        <v>54.45</v>
      </c>
      <c r="Y35" s="10">
        <v>55.31</v>
      </c>
      <c r="Z35" s="10">
        <v>53.04</v>
      </c>
      <c r="AA35" s="10">
        <v>55.24</v>
      </c>
      <c r="AB35" s="95">
        <v>228200</v>
      </c>
      <c r="AC35" s="10">
        <v>55.13</v>
      </c>
      <c r="AD35" s="2">
        <f t="shared" si="0"/>
        <v>2.2700000000000031</v>
      </c>
      <c r="AE35" s="138">
        <f t="shared" si="1"/>
        <v>2.2820037105751423E-2</v>
      </c>
    </row>
    <row r="36" spans="1:31" x14ac:dyDescent="0.25">
      <c r="A36" s="417" t="s">
        <v>71</v>
      </c>
      <c r="B36" s="406">
        <v>42233</v>
      </c>
      <c r="C36" s="407">
        <v>20</v>
      </c>
      <c r="D36" s="408">
        <v>47.5</v>
      </c>
      <c r="E36" s="408">
        <v>0</v>
      </c>
      <c r="F36" s="408">
        <f>C36*D36</f>
        <v>950</v>
      </c>
      <c r="G36" s="407"/>
      <c r="H36" s="407"/>
      <c r="I36" s="407"/>
      <c r="J36" s="407"/>
      <c r="K36" s="407"/>
      <c r="L36" s="406">
        <v>42338</v>
      </c>
      <c r="M36" s="407"/>
      <c r="W36" s="133">
        <v>42499</v>
      </c>
      <c r="X36" s="10">
        <v>54.21</v>
      </c>
      <c r="Y36" s="10">
        <v>54.45</v>
      </c>
      <c r="Z36" s="10">
        <v>53.76</v>
      </c>
      <c r="AA36" s="10">
        <v>54.01</v>
      </c>
      <c r="AB36" s="95">
        <v>264100</v>
      </c>
      <c r="AC36" s="10">
        <v>53.9</v>
      </c>
      <c r="AD36" s="2">
        <f t="shared" si="0"/>
        <v>0.69000000000000483</v>
      </c>
      <c r="AE36" s="138">
        <f t="shared" si="1"/>
        <v>-6.0851926977687487E-3</v>
      </c>
    </row>
    <row r="37" spans="1:31" x14ac:dyDescent="0.25">
      <c r="A37" s="407"/>
      <c r="B37" s="406">
        <v>42269</v>
      </c>
      <c r="C37" s="407">
        <v>35</v>
      </c>
      <c r="D37" s="408">
        <v>43.8</v>
      </c>
      <c r="E37" s="408">
        <v>0</v>
      </c>
      <c r="F37" s="408">
        <f>C37*D37</f>
        <v>1533</v>
      </c>
      <c r="G37" s="407"/>
      <c r="H37" s="407"/>
      <c r="I37" s="407"/>
      <c r="J37" s="407"/>
      <c r="K37" s="407"/>
      <c r="L37" s="407"/>
      <c r="M37" s="407"/>
      <c r="W37" s="133">
        <v>42496</v>
      </c>
      <c r="X37" s="10">
        <v>53.09</v>
      </c>
      <c r="Y37" s="10">
        <v>54.34</v>
      </c>
      <c r="Z37" s="10">
        <v>53.04</v>
      </c>
      <c r="AA37" s="10">
        <v>54.34</v>
      </c>
      <c r="AB37" s="95">
        <v>305400</v>
      </c>
      <c r="AC37" s="10">
        <v>54.23</v>
      </c>
      <c r="AD37" s="2">
        <f t="shared" si="0"/>
        <v>1.3000000000000043</v>
      </c>
      <c r="AE37" s="138">
        <f t="shared" si="1"/>
        <v>2.0703933747411973E-2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42495</v>
      </c>
      <c r="X38" s="10">
        <v>53.36</v>
      </c>
      <c r="Y38" s="10">
        <v>53.71</v>
      </c>
      <c r="Z38" s="10">
        <v>53.08</v>
      </c>
      <c r="AA38" s="10">
        <v>53.24</v>
      </c>
      <c r="AB38" s="95">
        <v>277600</v>
      </c>
      <c r="AC38" s="10">
        <v>53.13</v>
      </c>
      <c r="AD38" s="2">
        <f t="shared" si="0"/>
        <v>0.63000000000000256</v>
      </c>
      <c r="AE38" s="138">
        <f t="shared" si="1"/>
        <v>0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42494</v>
      </c>
      <c r="X39" s="10">
        <v>53.38</v>
      </c>
      <c r="Y39" s="10">
        <v>53.9</v>
      </c>
      <c r="Z39" s="10">
        <v>53.07</v>
      </c>
      <c r="AA39" s="10">
        <v>53.24</v>
      </c>
      <c r="AB39" s="95">
        <v>325400</v>
      </c>
      <c r="AC39" s="10">
        <v>53.13</v>
      </c>
      <c r="AD39" s="2">
        <f t="shared" si="0"/>
        <v>0.82999999999999829</v>
      </c>
      <c r="AE39" s="138">
        <f t="shared" si="1"/>
        <v>-8.0283793876027021E-3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42493</v>
      </c>
      <c r="X40" s="10">
        <v>54.6</v>
      </c>
      <c r="Y40" s="10">
        <v>54.6</v>
      </c>
      <c r="Z40" s="10">
        <v>53.41</v>
      </c>
      <c r="AA40" s="10">
        <v>53.67</v>
      </c>
      <c r="AB40" s="95">
        <v>296200</v>
      </c>
      <c r="AC40" s="10">
        <v>53.56</v>
      </c>
      <c r="AD40" s="2">
        <f t="shared" si="0"/>
        <v>1.1900000000000048</v>
      </c>
      <c r="AE40" s="138">
        <f t="shared" si="1"/>
        <v>-2.3696682464454888E-2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34"/>
      <c r="W41" s="133">
        <v>42492</v>
      </c>
      <c r="X41" s="10">
        <v>54.27</v>
      </c>
      <c r="Y41" s="10">
        <v>54.99</v>
      </c>
      <c r="Z41" s="10">
        <v>53.81</v>
      </c>
      <c r="AA41" s="10">
        <v>54.97</v>
      </c>
      <c r="AB41" s="95">
        <v>330300</v>
      </c>
      <c r="AC41" s="10">
        <v>54.86</v>
      </c>
      <c r="AD41" s="2">
        <f t="shared" si="0"/>
        <v>1.1799999999999997</v>
      </c>
      <c r="AE41" s="138">
        <f t="shared" si="1"/>
        <v>1.4048059149722736E-2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477" t="s">
        <v>78</v>
      </c>
      <c r="P42" s="477"/>
      <c r="Q42" s="34"/>
      <c r="T42" s="91" t="s">
        <v>113</v>
      </c>
      <c r="W42" s="133">
        <v>42489</v>
      </c>
      <c r="X42" s="10">
        <v>55.1</v>
      </c>
      <c r="Y42" s="10">
        <v>55.49</v>
      </c>
      <c r="Z42" s="10">
        <v>53.9</v>
      </c>
      <c r="AA42" s="10">
        <v>54.21</v>
      </c>
      <c r="AB42" s="95">
        <v>391500</v>
      </c>
      <c r="AC42" s="10">
        <v>54.1</v>
      </c>
      <c r="AD42" s="2">
        <f t="shared" si="0"/>
        <v>1.5900000000000034</v>
      </c>
      <c r="AE42" s="138">
        <f t="shared" si="1"/>
        <v>-1.7078488372093026E-2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61.237000000000009</v>
      </c>
      <c r="Q43" s="34"/>
      <c r="T43" s="128" t="s">
        <v>98</v>
      </c>
      <c r="U43" s="98">
        <v>59.2</v>
      </c>
      <c r="W43" s="133">
        <v>42488</v>
      </c>
      <c r="X43" s="10">
        <v>55.03</v>
      </c>
      <c r="Y43" s="10">
        <v>55.34</v>
      </c>
      <c r="Z43" s="10">
        <v>53.94</v>
      </c>
      <c r="AA43" s="10">
        <v>55.15</v>
      </c>
      <c r="AB43" s="95">
        <v>416000</v>
      </c>
      <c r="AC43" s="10">
        <v>55.04</v>
      </c>
      <c r="AD43" s="2">
        <f t="shared" si="0"/>
        <v>1.4000000000000057</v>
      </c>
      <c r="AE43" s="138">
        <f t="shared" si="1"/>
        <v>-7.2621641249093205E-4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2">O44*$Q$4</f>
        <v>60.68030000000001</v>
      </c>
      <c r="Q44" s="34"/>
      <c r="T44" s="93" t="s">
        <v>99</v>
      </c>
      <c r="U44" s="88">
        <v>56.39</v>
      </c>
      <c r="W44" s="133">
        <v>42487</v>
      </c>
      <c r="X44" s="10">
        <v>55</v>
      </c>
      <c r="Y44" s="10">
        <v>55.6</v>
      </c>
      <c r="Z44" s="10">
        <v>54.81</v>
      </c>
      <c r="AA44" s="10">
        <v>55.19</v>
      </c>
      <c r="AB44" s="95">
        <v>501400</v>
      </c>
      <c r="AC44" s="10">
        <v>55.08</v>
      </c>
      <c r="AD44" s="2">
        <f t="shared" si="0"/>
        <v>0.78999999999999915</v>
      </c>
      <c r="AE44" s="138">
        <f t="shared" si="1"/>
        <v>5.1094890510949842E-3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2"/>
        <v>60.123600000000003</v>
      </c>
      <c r="Q45" s="34"/>
      <c r="T45" s="93" t="s">
        <v>100</v>
      </c>
      <c r="U45" s="88" t="s">
        <v>442</v>
      </c>
      <c r="W45" s="133">
        <v>42486</v>
      </c>
      <c r="X45" s="10">
        <v>54.67</v>
      </c>
      <c r="Y45" s="10">
        <v>55.05</v>
      </c>
      <c r="Z45" s="10">
        <v>54.47</v>
      </c>
      <c r="AA45" s="10">
        <v>54.91</v>
      </c>
      <c r="AB45" s="95">
        <v>326900</v>
      </c>
      <c r="AC45" s="10">
        <v>54.8</v>
      </c>
      <c r="AD45" s="2">
        <f t="shared" si="0"/>
        <v>0.57999999999999829</v>
      </c>
      <c r="AE45" s="138">
        <f t="shared" si="1"/>
        <v>3.66300366300365E-3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2"/>
        <v>59.566900000000004</v>
      </c>
      <c r="Q46" s="83"/>
      <c r="T46" s="93" t="s">
        <v>101</v>
      </c>
      <c r="U46" s="88" t="s">
        <v>443</v>
      </c>
      <c r="W46" s="133">
        <v>42485</v>
      </c>
      <c r="X46" s="10">
        <v>55.16</v>
      </c>
      <c r="Y46" s="10">
        <v>55.38</v>
      </c>
      <c r="Z46" s="10">
        <v>54.43</v>
      </c>
      <c r="AA46" s="10">
        <v>54.71</v>
      </c>
      <c r="AB46" s="95">
        <v>371700</v>
      </c>
      <c r="AC46" s="10">
        <v>54.6</v>
      </c>
      <c r="AD46" s="2">
        <f t="shared" si="0"/>
        <v>0.95000000000000284</v>
      </c>
      <c r="AE46" s="138">
        <f t="shared" si="1"/>
        <v>-3.6496350364962904E-3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7"/>
      <c r="J47" s="407"/>
      <c r="K47" s="407"/>
      <c r="L47" s="407"/>
      <c r="M47" s="407"/>
      <c r="O47" s="83">
        <v>1.06</v>
      </c>
      <c r="P47" s="83">
        <f t="shared" si="2"/>
        <v>59.010200000000005</v>
      </c>
      <c r="Q47" s="83"/>
      <c r="T47" s="93" t="s">
        <v>102</v>
      </c>
      <c r="U47" s="88">
        <v>55.6</v>
      </c>
      <c r="W47" s="133">
        <v>42482</v>
      </c>
      <c r="X47" s="10">
        <v>54.09</v>
      </c>
      <c r="Y47" s="10">
        <v>55.41</v>
      </c>
      <c r="Z47" s="10">
        <v>54.09</v>
      </c>
      <c r="AA47" s="10">
        <v>54.91</v>
      </c>
      <c r="AB47" s="95">
        <v>682700</v>
      </c>
      <c r="AC47" s="10">
        <v>54.8</v>
      </c>
      <c r="AD47" s="2">
        <f t="shared" si="0"/>
        <v>1.3199999999999932</v>
      </c>
      <c r="AE47" s="138">
        <f t="shared" si="1"/>
        <v>1.2790060295999606E-3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2"/>
        <v>58.453500000000005</v>
      </c>
      <c r="Q48" s="83"/>
      <c r="T48" s="93" t="s">
        <v>103</v>
      </c>
      <c r="U48" s="88">
        <v>1.2606999999999999</v>
      </c>
      <c r="W48" s="133">
        <v>42481</v>
      </c>
      <c r="X48" s="10">
        <v>55</v>
      </c>
      <c r="Y48" s="10">
        <v>55.79</v>
      </c>
      <c r="Z48" s="10">
        <v>53.83</v>
      </c>
      <c r="AA48" s="10">
        <v>54.84</v>
      </c>
      <c r="AB48" s="95">
        <v>806800</v>
      </c>
      <c r="AC48" s="10">
        <v>54.73</v>
      </c>
      <c r="AD48" s="2">
        <f t="shared" si="0"/>
        <v>1.9600000000000009</v>
      </c>
      <c r="AE48" s="138">
        <f t="shared" si="1"/>
        <v>-9.2324402606807077E-3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7"/>
      <c r="J49" s="407"/>
      <c r="K49" s="407"/>
      <c r="L49" s="407"/>
      <c r="M49" s="407"/>
      <c r="O49" s="83">
        <v>1.04</v>
      </c>
      <c r="P49" s="83">
        <f t="shared" si="2"/>
        <v>57.896800000000006</v>
      </c>
      <c r="Q49" s="83"/>
      <c r="T49" s="93" t="s">
        <v>123</v>
      </c>
      <c r="U49" s="88" t="s">
        <v>223</v>
      </c>
      <c r="W49" s="133">
        <v>42480</v>
      </c>
      <c r="X49" s="10">
        <v>52.3</v>
      </c>
      <c r="Y49" s="10">
        <v>56.83</v>
      </c>
      <c r="Z49" s="10">
        <v>51.91</v>
      </c>
      <c r="AA49" s="10">
        <v>55.35</v>
      </c>
      <c r="AB49" s="95">
        <v>1387900</v>
      </c>
      <c r="AC49" s="10">
        <v>55.24</v>
      </c>
      <c r="AD49" s="2">
        <f t="shared" si="0"/>
        <v>4.9200000000000017</v>
      </c>
      <c r="AE49" s="138">
        <f t="shared" si="1"/>
        <v>4.7402351156617284E-2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07"/>
      <c r="I50" s="407"/>
      <c r="J50" s="407"/>
      <c r="K50" s="407"/>
      <c r="L50" s="407"/>
      <c r="M50" s="407"/>
      <c r="O50" s="83">
        <v>1.03</v>
      </c>
      <c r="P50" s="83">
        <f t="shared" si="2"/>
        <v>57.340100000000007</v>
      </c>
      <c r="Q50" s="83"/>
      <c r="T50" s="93"/>
      <c r="U50" s="88"/>
      <c r="W50" s="133">
        <v>42479</v>
      </c>
      <c r="X50" s="10">
        <v>53.43</v>
      </c>
      <c r="Y50" s="10">
        <v>53.43</v>
      </c>
      <c r="Z50" s="10">
        <v>52.4</v>
      </c>
      <c r="AA50" s="10">
        <v>52.85</v>
      </c>
      <c r="AB50" s="95">
        <v>302100</v>
      </c>
      <c r="AC50" s="10">
        <v>52.74</v>
      </c>
      <c r="AD50" s="2">
        <f t="shared" si="0"/>
        <v>1.0300000000000011</v>
      </c>
      <c r="AE50" s="138">
        <f t="shared" si="1"/>
        <v>3.7936267071336793E-4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56.7834</v>
      </c>
      <c r="Q51" s="83"/>
      <c r="T51" s="93" t="s">
        <v>105</v>
      </c>
      <c r="U51" s="88" t="s">
        <v>444</v>
      </c>
      <c r="W51" s="133">
        <v>42478</v>
      </c>
      <c r="X51" s="10">
        <v>52.2</v>
      </c>
      <c r="Y51" s="10">
        <v>53</v>
      </c>
      <c r="Z51" s="10">
        <v>52.2</v>
      </c>
      <c r="AA51" s="10">
        <v>52.83</v>
      </c>
      <c r="AB51" s="95">
        <v>206300</v>
      </c>
      <c r="AC51" s="10">
        <v>52.72</v>
      </c>
      <c r="AD51" s="2">
        <f t="shared" si="0"/>
        <v>0.79999999999999716</v>
      </c>
      <c r="AE51" s="138">
        <f t="shared" si="1"/>
        <v>4.5731707317073766E-3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07"/>
      <c r="I52" s="407"/>
      <c r="J52" s="407"/>
      <c r="K52" s="407"/>
      <c r="L52" s="407"/>
      <c r="M52" s="407"/>
      <c r="O52" s="83">
        <v>1.01</v>
      </c>
      <c r="P52" s="83">
        <f t="shared" si="2"/>
        <v>56.226700000000001</v>
      </c>
      <c r="Q52" s="83"/>
      <c r="T52" s="93" t="s">
        <v>106</v>
      </c>
      <c r="U52" s="88" t="s">
        <v>304</v>
      </c>
      <c r="W52" s="133">
        <v>42475</v>
      </c>
      <c r="X52" s="10">
        <v>52.22</v>
      </c>
      <c r="Y52" s="10">
        <v>53</v>
      </c>
      <c r="Z52" s="10">
        <v>52.22</v>
      </c>
      <c r="AA52" s="10">
        <v>52.59</v>
      </c>
      <c r="AB52" s="95">
        <v>301900</v>
      </c>
      <c r="AC52" s="10">
        <v>52.48</v>
      </c>
      <c r="AD52" s="2">
        <f t="shared" si="0"/>
        <v>0.78000000000000114</v>
      </c>
      <c r="AE52" s="138">
        <f t="shared" si="1"/>
        <v>4.0176009183086059E-3</v>
      </c>
    </row>
    <row r="53" spans="1:31" x14ac:dyDescent="0.25">
      <c r="O53" s="83">
        <v>1</v>
      </c>
      <c r="P53" s="83">
        <f t="shared" si="2"/>
        <v>55.67</v>
      </c>
      <c r="Q53" s="83"/>
      <c r="T53" s="93" t="s">
        <v>107</v>
      </c>
      <c r="U53" s="90">
        <v>1579687</v>
      </c>
      <c r="W53" s="133">
        <v>42474</v>
      </c>
      <c r="X53" s="10">
        <v>52.74</v>
      </c>
      <c r="Y53" s="10">
        <v>52.89</v>
      </c>
      <c r="Z53" s="10">
        <v>52.29</v>
      </c>
      <c r="AA53" s="10">
        <v>52.37</v>
      </c>
      <c r="AB53" s="95">
        <v>231100</v>
      </c>
      <c r="AC53" s="10">
        <v>52.27</v>
      </c>
      <c r="AD53" s="2">
        <f t="shared" si="0"/>
        <v>0.60000000000000142</v>
      </c>
      <c r="AE53" s="138">
        <f t="shared" si="1"/>
        <v>-4.9495526365885834E-3</v>
      </c>
    </row>
    <row r="54" spans="1:31" x14ac:dyDescent="0.25">
      <c r="O54" s="83">
        <v>0.99</v>
      </c>
      <c r="P54" s="83">
        <f t="shared" si="2"/>
        <v>55.113300000000002</v>
      </c>
      <c r="Q54" s="83"/>
      <c r="T54" s="93" t="s">
        <v>110</v>
      </c>
      <c r="U54" s="90">
        <v>334061</v>
      </c>
      <c r="W54" s="133">
        <v>42473</v>
      </c>
      <c r="X54" s="10">
        <v>52.97</v>
      </c>
      <c r="Y54" s="10">
        <v>53.02</v>
      </c>
      <c r="Z54" s="10">
        <v>52.39</v>
      </c>
      <c r="AA54" s="10">
        <v>52.64</v>
      </c>
      <c r="AB54" s="95">
        <v>346900</v>
      </c>
      <c r="AC54" s="10">
        <v>52.53</v>
      </c>
      <c r="AD54" s="2">
        <f t="shared" si="0"/>
        <v>0.63000000000000256</v>
      </c>
      <c r="AE54" s="138">
        <f t="shared" si="1"/>
        <v>8.446918794394298E-3</v>
      </c>
    </row>
    <row r="55" spans="1:31" x14ac:dyDescent="0.25">
      <c r="O55" s="83">
        <v>0.98</v>
      </c>
      <c r="P55" s="83">
        <f t="shared" si="2"/>
        <v>54.556600000000003</v>
      </c>
      <c r="Q55" s="83"/>
      <c r="T55" s="93" t="s">
        <v>108</v>
      </c>
      <c r="U55" s="88" t="s">
        <v>445</v>
      </c>
      <c r="W55" s="133">
        <v>42472</v>
      </c>
      <c r="X55" s="10">
        <v>51.77</v>
      </c>
      <c r="Y55" s="10">
        <v>52.68</v>
      </c>
      <c r="Z55" s="10">
        <v>51.64</v>
      </c>
      <c r="AA55" s="10">
        <v>52.19</v>
      </c>
      <c r="AB55" s="95">
        <v>117400</v>
      </c>
      <c r="AC55" s="10">
        <v>52.09</v>
      </c>
      <c r="AD55" s="2">
        <f t="shared" si="0"/>
        <v>1.0399999999999991</v>
      </c>
      <c r="AE55" s="138">
        <f t="shared" si="1"/>
        <v>1.1063664596273393E-2</v>
      </c>
    </row>
    <row r="56" spans="1:31" x14ac:dyDescent="0.25">
      <c r="O56" s="83">
        <v>0.97</v>
      </c>
      <c r="P56" s="83">
        <f t="shared" si="2"/>
        <v>53.999899999999997</v>
      </c>
      <c r="Q56" s="83"/>
      <c r="T56" s="93" t="s">
        <v>111</v>
      </c>
      <c r="U56" s="88">
        <v>22.39</v>
      </c>
      <c r="W56" s="133">
        <v>42471</v>
      </c>
      <c r="X56" s="10">
        <v>51.63</v>
      </c>
      <c r="Y56" s="10">
        <v>52.4</v>
      </c>
      <c r="Z56" s="10">
        <v>51.58</v>
      </c>
      <c r="AA56" s="10">
        <v>51.62</v>
      </c>
      <c r="AB56" s="95">
        <v>165400</v>
      </c>
      <c r="AC56" s="10">
        <v>51.52</v>
      </c>
      <c r="AD56" s="2">
        <f t="shared" si="0"/>
        <v>0.82000000000000028</v>
      </c>
      <c r="AE56" s="138">
        <f t="shared" si="1"/>
        <v>6.0535051747705459E-3</v>
      </c>
    </row>
    <row r="57" spans="1:31" x14ac:dyDescent="0.25">
      <c r="O57" s="83">
        <v>0.96</v>
      </c>
      <c r="P57" s="83">
        <f t="shared" si="2"/>
        <v>53.443199999999997</v>
      </c>
      <c r="Q57" s="83"/>
      <c r="T57" s="93" t="s">
        <v>112</v>
      </c>
      <c r="U57" s="88">
        <v>2.4900000000000002</v>
      </c>
      <c r="W57" s="133">
        <v>42468</v>
      </c>
      <c r="X57" s="10">
        <v>51.75</v>
      </c>
      <c r="Y57" s="10">
        <v>52.27</v>
      </c>
      <c r="Z57" s="10">
        <v>51.11</v>
      </c>
      <c r="AA57" s="10">
        <v>51.31</v>
      </c>
      <c r="AB57" s="95">
        <v>137000</v>
      </c>
      <c r="AC57" s="10">
        <v>51.21</v>
      </c>
      <c r="AD57" s="2">
        <f t="shared" si="0"/>
        <v>1.1600000000000037</v>
      </c>
      <c r="AE57" s="138">
        <f t="shared" si="1"/>
        <v>5.8927519151443786E-3</v>
      </c>
    </row>
    <row r="58" spans="1:31" x14ac:dyDescent="0.25">
      <c r="O58" s="83">
        <v>0.95</v>
      </c>
      <c r="P58" s="83">
        <f t="shared" si="2"/>
        <v>52.886499999999998</v>
      </c>
      <c r="Q58" s="83"/>
      <c r="T58" s="93" t="s">
        <v>109</v>
      </c>
      <c r="U58" s="88" t="s">
        <v>446</v>
      </c>
      <c r="W58" s="133">
        <v>42467</v>
      </c>
      <c r="X58" s="10">
        <v>51.22</v>
      </c>
      <c r="Y58" s="10">
        <v>51.91</v>
      </c>
      <c r="Z58" s="10">
        <v>50.73</v>
      </c>
      <c r="AA58" s="10">
        <v>51.01</v>
      </c>
      <c r="AB58" s="95">
        <v>238100</v>
      </c>
      <c r="AC58" s="10">
        <v>50.91</v>
      </c>
      <c r="AD58" s="2">
        <f t="shared" si="0"/>
        <v>1.1799999999999997</v>
      </c>
      <c r="AE58" s="138">
        <f t="shared" si="1"/>
        <v>-1.2606671838634731E-2</v>
      </c>
    </row>
    <row r="59" spans="1:31" x14ac:dyDescent="0.25">
      <c r="O59" s="83">
        <v>0.94</v>
      </c>
      <c r="P59" s="83">
        <f t="shared" si="2"/>
        <v>52.329799999999999</v>
      </c>
      <c r="Q59" s="83"/>
      <c r="W59" s="133">
        <v>42466</v>
      </c>
      <c r="X59" s="10">
        <v>51.27</v>
      </c>
      <c r="Y59" s="10">
        <v>51.89</v>
      </c>
      <c r="Z59" s="10">
        <v>50.78</v>
      </c>
      <c r="AA59" s="10">
        <v>51.66</v>
      </c>
      <c r="AB59" s="95">
        <v>179000</v>
      </c>
      <c r="AC59" s="10">
        <v>51.56</v>
      </c>
      <c r="AD59" s="2">
        <f t="shared" si="0"/>
        <v>1.1099999999999994</v>
      </c>
      <c r="AE59" s="138">
        <f t="shared" si="1"/>
        <v>6.2451209992193668E-3</v>
      </c>
    </row>
    <row r="60" spans="1:31" x14ac:dyDescent="0.25">
      <c r="O60" s="83">
        <v>0.93</v>
      </c>
      <c r="P60" s="83">
        <f t="shared" si="2"/>
        <v>51.773100000000007</v>
      </c>
      <c r="Q60" s="83"/>
      <c r="W60" s="133">
        <v>42465</v>
      </c>
      <c r="X60" s="10">
        <v>51.04</v>
      </c>
      <c r="Y60" s="10">
        <v>51.68</v>
      </c>
      <c r="Z60" s="10">
        <v>50.7</v>
      </c>
      <c r="AA60" s="10">
        <v>51.34</v>
      </c>
      <c r="AB60" s="95">
        <v>258300</v>
      </c>
      <c r="AC60" s="10">
        <v>51.24</v>
      </c>
      <c r="AD60" s="2">
        <f t="shared" si="0"/>
        <v>0.97999999999999687</v>
      </c>
      <c r="AE60" s="138">
        <f t="shared" si="1"/>
        <v>-3.6943418238382097E-3</v>
      </c>
    </row>
    <row r="61" spans="1:31" x14ac:dyDescent="0.25">
      <c r="O61" s="83">
        <v>0.92</v>
      </c>
      <c r="P61" s="83">
        <f t="shared" si="2"/>
        <v>51.216400000000007</v>
      </c>
      <c r="Q61" s="83"/>
      <c r="W61" s="133">
        <v>42464</v>
      </c>
      <c r="X61" s="10">
        <v>52.51</v>
      </c>
      <c r="Y61" s="10">
        <v>52.89</v>
      </c>
      <c r="Z61" s="10">
        <v>51.52</v>
      </c>
      <c r="AA61" s="10">
        <v>51.53</v>
      </c>
      <c r="AB61" s="95">
        <v>145900</v>
      </c>
      <c r="AC61" s="10">
        <v>51.43</v>
      </c>
      <c r="AD61" s="2">
        <f t="shared" si="0"/>
        <v>1.3699999999999974</v>
      </c>
      <c r="AE61" s="138">
        <f t="shared" si="1"/>
        <v>-1.6258607498087274E-2</v>
      </c>
    </row>
    <row r="62" spans="1:31" x14ac:dyDescent="0.25">
      <c r="O62" s="83">
        <v>0.91</v>
      </c>
      <c r="P62" s="83">
        <f t="shared" si="2"/>
        <v>50.659700000000001</v>
      </c>
      <c r="Q62" s="83"/>
      <c r="W62" s="133">
        <v>42461</v>
      </c>
      <c r="X62" s="10">
        <v>51.47</v>
      </c>
      <c r="Y62" s="10">
        <v>52.55</v>
      </c>
      <c r="Z62" s="10">
        <v>51.07</v>
      </c>
      <c r="AA62" s="10">
        <v>52.38</v>
      </c>
      <c r="AB62" s="95">
        <v>255200</v>
      </c>
      <c r="AC62" s="10">
        <v>52.28</v>
      </c>
      <c r="AD62" s="2">
        <f t="shared" si="0"/>
        <v>1.4799999999999969</v>
      </c>
      <c r="AE62" s="138">
        <f t="shared" si="1"/>
        <v>6.9337442218797563E-3</v>
      </c>
    </row>
    <row r="63" spans="1:31" x14ac:dyDescent="0.25">
      <c r="O63" s="83">
        <v>0.9</v>
      </c>
      <c r="P63" s="83">
        <f t="shared" si="2"/>
        <v>50.103000000000002</v>
      </c>
      <c r="Q63" s="83"/>
      <c r="W63" s="133">
        <v>42460</v>
      </c>
      <c r="X63" s="10">
        <v>52.56</v>
      </c>
      <c r="Y63" s="10">
        <v>52.99</v>
      </c>
      <c r="Z63" s="10">
        <v>51.99</v>
      </c>
      <c r="AA63" s="10">
        <v>52.02</v>
      </c>
      <c r="AB63" s="95">
        <v>254800</v>
      </c>
      <c r="AC63" s="10">
        <v>51.92</v>
      </c>
      <c r="AD63" s="2">
        <f t="shared" si="0"/>
        <v>1</v>
      </c>
      <c r="AE63" s="138">
        <f t="shared" si="1"/>
        <v>-1.1235955056179692E-2</v>
      </c>
    </row>
    <row r="64" spans="1:31" x14ac:dyDescent="0.25">
      <c r="O64" s="34"/>
      <c r="W64" s="133">
        <v>42459</v>
      </c>
      <c r="X64" s="10">
        <v>53.5</v>
      </c>
      <c r="Y64" s="10">
        <v>53.5</v>
      </c>
      <c r="Z64" s="10">
        <v>52.62</v>
      </c>
      <c r="AA64" s="10">
        <v>52.62</v>
      </c>
      <c r="AB64" s="95">
        <v>255100</v>
      </c>
      <c r="AC64" s="10">
        <v>52.51</v>
      </c>
      <c r="AD64" s="2">
        <f t="shared" si="0"/>
        <v>0.88000000000000256</v>
      </c>
      <c r="AE64" s="138">
        <f t="shared" si="1"/>
        <v>-8.1224027200604842E-3</v>
      </c>
    </row>
    <row r="65" spans="15:31" x14ac:dyDescent="0.25">
      <c r="O65" s="34"/>
      <c r="W65" s="133">
        <v>42458</v>
      </c>
      <c r="X65" s="10">
        <v>51.82</v>
      </c>
      <c r="Y65" s="10">
        <v>53.26</v>
      </c>
      <c r="Z65" s="10">
        <v>50.95</v>
      </c>
      <c r="AA65" s="10">
        <v>53.05</v>
      </c>
      <c r="AB65" s="95">
        <v>349400</v>
      </c>
      <c r="AC65" s="10">
        <v>52.94</v>
      </c>
      <c r="AD65" s="2">
        <f t="shared" si="0"/>
        <v>2.3099999999999952</v>
      </c>
      <c r="AE65" s="138">
        <f t="shared" si="1"/>
        <v>1.9056785370548557E-2</v>
      </c>
    </row>
    <row r="66" spans="15:31" x14ac:dyDescent="0.25">
      <c r="O66" s="34"/>
      <c r="W66" s="133">
        <v>42457</v>
      </c>
      <c r="X66" s="10">
        <v>51.77</v>
      </c>
      <c r="Y66" s="10">
        <v>52.47</v>
      </c>
      <c r="Z66" s="10">
        <v>51.19</v>
      </c>
      <c r="AA66" s="10">
        <v>52.05</v>
      </c>
      <c r="AB66" s="95">
        <v>299500</v>
      </c>
      <c r="AC66" s="10">
        <v>51.95</v>
      </c>
      <c r="AD66" s="2">
        <f t="shared" si="0"/>
        <v>1.2800000000000011</v>
      </c>
      <c r="AE66" s="138">
        <f t="shared" si="1"/>
        <v>1.1684518013632017E-2</v>
      </c>
    </row>
    <row r="67" spans="15:31" x14ac:dyDescent="0.25">
      <c r="W67" s="133">
        <v>42453</v>
      </c>
      <c r="X67" s="10">
        <v>51.52</v>
      </c>
      <c r="Y67" s="10">
        <v>51.52</v>
      </c>
      <c r="Z67" s="10">
        <v>51.01</v>
      </c>
      <c r="AA67" s="10">
        <v>51.45</v>
      </c>
      <c r="AB67" s="95">
        <v>331800</v>
      </c>
      <c r="AC67" s="10">
        <v>51.35</v>
      </c>
      <c r="AD67" s="2">
        <f>Y67-Z67</f>
        <v>0.51000000000000512</v>
      </c>
      <c r="AE67" s="138">
        <f>AC67/AC68-1</f>
        <v>-8.4958486194245397E-3</v>
      </c>
    </row>
    <row r="68" spans="15:31" x14ac:dyDescent="0.25">
      <c r="W68" s="133">
        <v>42452</v>
      </c>
      <c r="X68" s="10">
        <v>52.9</v>
      </c>
      <c r="Y68" s="10">
        <v>53.11</v>
      </c>
      <c r="Z68" s="10">
        <v>51.87</v>
      </c>
      <c r="AA68" s="10">
        <v>51.89</v>
      </c>
      <c r="AB68" s="95">
        <v>264300</v>
      </c>
      <c r="AC68" s="10">
        <v>51.79</v>
      </c>
      <c r="AD68" s="2">
        <f>Y68-Z68</f>
        <v>1.240000000000002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42545</v>
      </c>
      <c r="Y2" s="10">
        <v>65.66</v>
      </c>
      <c r="Z2" s="10">
        <v>66.849999999999994</v>
      </c>
      <c r="AA2" s="10">
        <v>65.41</v>
      </c>
      <c r="AB2" s="10">
        <v>66.14</v>
      </c>
      <c r="AC2" s="95">
        <v>4755800</v>
      </c>
      <c r="AD2" s="10">
        <v>66.14</v>
      </c>
      <c r="AE2" s="2">
        <f>Z2-AA2</f>
        <v>1.4399999999999977</v>
      </c>
      <c r="AF2" s="138">
        <f>AD2/AD3-1</f>
        <v>-9.4353751684888021E-3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66.14</v>
      </c>
      <c r="X3" s="133">
        <v>42544</v>
      </c>
      <c r="Y3" s="10">
        <v>66.75</v>
      </c>
      <c r="Z3" s="10">
        <v>66.88</v>
      </c>
      <c r="AA3" s="10">
        <v>66.260000000000005</v>
      </c>
      <c r="AB3" s="10">
        <v>66.77</v>
      </c>
      <c r="AC3" s="95">
        <v>2099600</v>
      </c>
      <c r="AD3" s="10">
        <v>66.77</v>
      </c>
      <c r="AE3" s="2">
        <f t="shared" ref="AE3:AE66" si="0">Z3-AA3</f>
        <v>0.61999999999999034</v>
      </c>
      <c r="AF3" s="138">
        <f t="shared" ref="AF3:AF66" si="1">AD3/AD4-1</f>
        <v>5.5722891566263311E-3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66.14</v>
      </c>
      <c r="X4" s="133">
        <v>42543</v>
      </c>
      <c r="Y4" s="10">
        <v>66.59</v>
      </c>
      <c r="Z4" s="10">
        <v>66.790000000000006</v>
      </c>
      <c r="AA4" s="10">
        <v>66.2</v>
      </c>
      <c r="AB4" s="10">
        <v>66.400000000000006</v>
      </c>
      <c r="AC4" s="95">
        <v>2630200</v>
      </c>
      <c r="AD4" s="10">
        <v>66.400000000000006</v>
      </c>
      <c r="AE4" s="2">
        <f t="shared" si="0"/>
        <v>0.59000000000000341</v>
      </c>
      <c r="AF4" s="138">
        <f t="shared" si="1"/>
        <v>-1.8039687312084718E-3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42542</v>
      </c>
      <c r="Y5" s="10">
        <v>66.069999999999993</v>
      </c>
      <c r="Z5" s="10">
        <v>66.66</v>
      </c>
      <c r="AA5" s="10">
        <v>65.989999999999995</v>
      </c>
      <c r="AB5" s="10">
        <v>66.52</v>
      </c>
      <c r="AC5" s="95">
        <v>3116400</v>
      </c>
      <c r="AD5" s="10">
        <v>66.52</v>
      </c>
      <c r="AE5" s="2">
        <f t="shared" si="0"/>
        <v>0.67000000000000171</v>
      </c>
      <c r="AF5" s="138">
        <f t="shared" si="1"/>
        <v>9.7146326654522497E-3</v>
      </c>
    </row>
    <row r="6" spans="1:32" x14ac:dyDescent="0.25">
      <c r="O6" s="11" t="s">
        <v>64</v>
      </c>
      <c r="Q6" s="2">
        <f>Q3*Q2</f>
        <v>0</v>
      </c>
      <c r="X6" s="133">
        <v>42541</v>
      </c>
      <c r="Y6" s="10">
        <v>65.97</v>
      </c>
      <c r="Z6" s="10">
        <v>66.41</v>
      </c>
      <c r="AA6" s="10">
        <v>65.87</v>
      </c>
      <c r="AB6" s="10">
        <v>65.88</v>
      </c>
      <c r="AC6" s="95">
        <v>2321600</v>
      </c>
      <c r="AD6" s="10">
        <v>65.88</v>
      </c>
      <c r="AE6" s="2">
        <f t="shared" si="0"/>
        <v>0.53999999999999204</v>
      </c>
      <c r="AF6" s="138">
        <f t="shared" si="1"/>
        <v>1.0636681355415956E-3</v>
      </c>
    </row>
    <row r="7" spans="1:32" ht="15.75" x14ac:dyDescent="0.25">
      <c r="O7" s="11" t="s">
        <v>193</v>
      </c>
      <c r="Q7" s="2">
        <f>Q10+Q8</f>
        <v>49.949999999999818</v>
      </c>
      <c r="R7" s="205"/>
      <c r="X7" s="133">
        <v>42538</v>
      </c>
      <c r="Y7" s="10">
        <v>65.63</v>
      </c>
      <c r="Z7" s="10">
        <v>65.819999999999993</v>
      </c>
      <c r="AA7" s="10">
        <v>65.09</v>
      </c>
      <c r="AB7" s="10">
        <v>65.81</v>
      </c>
      <c r="AC7" s="95">
        <v>3306500</v>
      </c>
      <c r="AD7" s="10">
        <v>65.81</v>
      </c>
      <c r="AE7" s="2">
        <f t="shared" si="0"/>
        <v>0.72999999999998977</v>
      </c>
      <c r="AF7" s="138">
        <f t="shared" si="1"/>
        <v>4.5606567345690685E-4</v>
      </c>
    </row>
    <row r="8" spans="1:32" x14ac:dyDescent="0.25">
      <c r="O8" s="11" t="s">
        <v>198</v>
      </c>
      <c r="P8" s="34"/>
      <c r="Q8" s="2">
        <f>K18+M18-F18+Q2*Q4</f>
        <v>0</v>
      </c>
      <c r="X8" s="133">
        <v>42537</v>
      </c>
      <c r="Y8" s="10">
        <v>64.84</v>
      </c>
      <c r="Z8" s="10">
        <v>65.790000000000006</v>
      </c>
      <c r="AA8" s="10">
        <v>64.77</v>
      </c>
      <c r="AB8" s="10">
        <v>65.78</v>
      </c>
      <c r="AC8" s="95">
        <v>2147100</v>
      </c>
      <c r="AD8" s="10">
        <v>65.78</v>
      </c>
      <c r="AE8" s="2">
        <f t="shared" si="0"/>
        <v>1.0200000000000102</v>
      </c>
      <c r="AF8" s="138">
        <f t="shared" si="1"/>
        <v>1.3715518569887619E-2</v>
      </c>
    </row>
    <row r="9" spans="1:32" x14ac:dyDescent="0.25">
      <c r="O9" s="11" t="s">
        <v>262</v>
      </c>
      <c r="Q9" s="138">
        <f>IF(Q2=0, 0, Q8/Q6)</f>
        <v>0</v>
      </c>
      <c r="X9" s="133">
        <v>42536</v>
      </c>
      <c r="Y9" s="10">
        <v>64.97</v>
      </c>
      <c r="Z9" s="10">
        <v>65.25</v>
      </c>
      <c r="AA9" s="10">
        <v>64.709999999999994</v>
      </c>
      <c r="AB9" s="10">
        <v>64.89</v>
      </c>
      <c r="AC9" s="95">
        <v>2037800</v>
      </c>
      <c r="AD9" s="10">
        <v>64.89</v>
      </c>
      <c r="AE9" s="2">
        <f t="shared" si="0"/>
        <v>0.54000000000000625</v>
      </c>
      <c r="AF9" s="138">
        <f t="shared" si="1"/>
        <v>-2.3062730627306793E-3</v>
      </c>
    </row>
    <row r="10" spans="1:32" x14ac:dyDescent="0.25">
      <c r="O10" s="11" t="s">
        <v>261</v>
      </c>
      <c r="P10" s="34"/>
      <c r="Q10" s="2">
        <f>M28</f>
        <v>49.949999999999818</v>
      </c>
      <c r="X10" s="133">
        <v>42535</v>
      </c>
      <c r="Y10" s="10">
        <v>64.64</v>
      </c>
      <c r="Z10" s="10">
        <v>65.13</v>
      </c>
      <c r="AA10" s="10">
        <v>64.290000000000006</v>
      </c>
      <c r="AB10" s="10">
        <v>65.040000000000006</v>
      </c>
      <c r="AC10" s="95">
        <v>2670500</v>
      </c>
      <c r="AD10" s="10">
        <v>65.040000000000006</v>
      </c>
      <c r="AE10" s="2">
        <f t="shared" si="0"/>
        <v>0.8399999999999892</v>
      </c>
      <c r="AF10" s="138">
        <f t="shared" si="1"/>
        <v>2.9298380878952646E-3</v>
      </c>
    </row>
    <row r="11" spans="1:32" x14ac:dyDescent="0.25">
      <c r="O11" s="11" t="s">
        <v>186</v>
      </c>
      <c r="P11" s="34"/>
      <c r="Q11" s="138">
        <f>VALUE(TRIM(CLEAN(MID(U58, FIND("(", U58)+1, 5))))</f>
        <v>2.7699999999999999E-2</v>
      </c>
      <c r="X11" s="133">
        <v>42534</v>
      </c>
      <c r="Y11" s="10">
        <v>65.02</v>
      </c>
      <c r="Z11" s="10">
        <v>65.489999999999995</v>
      </c>
      <c r="AA11" s="10">
        <v>64.73</v>
      </c>
      <c r="AB11" s="10">
        <v>64.849999999999994</v>
      </c>
      <c r="AC11" s="95">
        <v>2400100</v>
      </c>
      <c r="AD11" s="10">
        <v>64.849999999999994</v>
      </c>
      <c r="AE11" s="2">
        <f t="shared" si="0"/>
        <v>0.75999999999999091</v>
      </c>
      <c r="AF11" s="138">
        <f t="shared" si="1"/>
        <v>-8.5613820516741157E-3</v>
      </c>
    </row>
    <row r="12" spans="1:32" x14ac:dyDescent="0.25">
      <c r="X12" s="133">
        <v>42531</v>
      </c>
      <c r="Y12" s="10">
        <v>65.06</v>
      </c>
      <c r="Z12" s="10">
        <v>65.5</v>
      </c>
      <c r="AA12" s="10">
        <v>65.010000000000005</v>
      </c>
      <c r="AB12" s="10">
        <v>65.41</v>
      </c>
      <c r="AC12" s="95">
        <v>2655400</v>
      </c>
      <c r="AD12" s="10">
        <v>65.41</v>
      </c>
      <c r="AE12" s="2">
        <f t="shared" si="0"/>
        <v>0.48999999999999488</v>
      </c>
      <c r="AF12" s="138">
        <f t="shared" si="1"/>
        <v>1.0713192531373039E-3</v>
      </c>
    </row>
    <row r="13" spans="1:32" x14ac:dyDescent="0.25">
      <c r="X13" s="133">
        <v>42530</v>
      </c>
      <c r="Y13" s="10">
        <v>64.430000000000007</v>
      </c>
      <c r="Z13" s="10">
        <v>65.39</v>
      </c>
      <c r="AA13" s="10">
        <v>64.349999999999994</v>
      </c>
      <c r="AB13" s="10">
        <v>65.34</v>
      </c>
      <c r="AC13" s="95">
        <v>2460600</v>
      </c>
      <c r="AD13" s="10">
        <v>65.34</v>
      </c>
      <c r="AE13" s="2">
        <f t="shared" si="0"/>
        <v>1.0400000000000063</v>
      </c>
      <c r="AF13" s="138">
        <f t="shared" si="1"/>
        <v>1.4281279105867739E-2</v>
      </c>
    </row>
    <row r="14" spans="1:32" x14ac:dyDescent="0.25">
      <c r="X14" s="133">
        <v>42529</v>
      </c>
      <c r="Y14" s="10">
        <v>64</v>
      </c>
      <c r="Z14" s="10">
        <v>64.489999999999995</v>
      </c>
      <c r="AA14" s="10">
        <v>63.83</v>
      </c>
      <c r="AB14" s="10">
        <v>64.42</v>
      </c>
      <c r="AC14" s="95">
        <v>2323200</v>
      </c>
      <c r="AD14" s="10">
        <v>64.42</v>
      </c>
      <c r="AE14" s="2">
        <f t="shared" si="0"/>
        <v>0.65999999999999659</v>
      </c>
      <c r="AF14" s="138">
        <f t="shared" si="1"/>
        <v>6.2480474851609458E-3</v>
      </c>
    </row>
    <row r="15" spans="1:32" x14ac:dyDescent="0.25">
      <c r="X15" s="133">
        <v>42528</v>
      </c>
      <c r="Y15" s="10">
        <v>63.68</v>
      </c>
      <c r="Z15" s="10">
        <v>64.17</v>
      </c>
      <c r="AA15" s="10">
        <v>63.63</v>
      </c>
      <c r="AB15" s="10">
        <v>64.02</v>
      </c>
      <c r="AC15" s="95">
        <v>1999600</v>
      </c>
      <c r="AD15" s="10">
        <v>64.02</v>
      </c>
      <c r="AE15" s="2">
        <f t="shared" si="0"/>
        <v>0.53999999999999915</v>
      </c>
      <c r="AF15" s="138">
        <f t="shared" si="1"/>
        <v>6.9204152249133788E-3</v>
      </c>
    </row>
    <row r="16" spans="1:32" x14ac:dyDescent="0.25">
      <c r="X16" s="133">
        <v>42527</v>
      </c>
      <c r="Y16" s="10">
        <v>63.66</v>
      </c>
      <c r="Z16" s="10">
        <v>63.89</v>
      </c>
      <c r="AA16" s="10">
        <v>63.27</v>
      </c>
      <c r="AB16" s="10">
        <v>63.58</v>
      </c>
      <c r="AC16" s="95">
        <v>1649200</v>
      </c>
      <c r="AD16" s="10">
        <v>63.58</v>
      </c>
      <c r="AE16" s="2">
        <f t="shared" si="0"/>
        <v>0.61999999999999744</v>
      </c>
      <c r="AF16" s="138">
        <f t="shared" si="1"/>
        <v>-1.7271157167529916E-3</v>
      </c>
    </row>
    <row r="17" spans="1:32" x14ac:dyDescent="0.25">
      <c r="X17" s="133">
        <v>42524</v>
      </c>
      <c r="Y17" s="10">
        <v>63.2</v>
      </c>
      <c r="Z17" s="10">
        <v>63.84</v>
      </c>
      <c r="AA17" s="10">
        <v>63.19</v>
      </c>
      <c r="AB17" s="10">
        <v>63.69</v>
      </c>
      <c r="AC17" s="95">
        <v>1978500</v>
      </c>
      <c r="AD17" s="10">
        <v>63.69</v>
      </c>
      <c r="AE17" s="2">
        <f t="shared" si="0"/>
        <v>0.65000000000000568</v>
      </c>
      <c r="AF17" s="138">
        <f t="shared" si="1"/>
        <v>7.2750276767357125E-3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42523</v>
      </c>
      <c r="Y18" s="10">
        <v>63.07</v>
      </c>
      <c r="Z18" s="10">
        <v>63.26</v>
      </c>
      <c r="AA18" s="10">
        <v>62.84</v>
      </c>
      <c r="AB18" s="10">
        <v>63.23</v>
      </c>
      <c r="AC18" s="95">
        <v>1592500</v>
      </c>
      <c r="AD18" s="10">
        <v>63.23</v>
      </c>
      <c r="AE18" s="2">
        <f t="shared" si="0"/>
        <v>0.4199999999999946</v>
      </c>
      <c r="AF18" s="138">
        <f t="shared" si="1"/>
        <v>9.4981795155923976E-4</v>
      </c>
    </row>
    <row r="19" spans="1:32" x14ac:dyDescent="0.25">
      <c r="X19" s="133">
        <v>42522</v>
      </c>
      <c r="Y19" s="10">
        <v>62.77</v>
      </c>
      <c r="Z19" s="10">
        <v>63.33</v>
      </c>
      <c r="AA19" s="10">
        <v>62.65</v>
      </c>
      <c r="AB19" s="10">
        <v>63.17</v>
      </c>
      <c r="AC19" s="95">
        <v>2536900</v>
      </c>
      <c r="AD19" s="10">
        <v>63.17</v>
      </c>
      <c r="AE19" s="2">
        <f t="shared" si="0"/>
        <v>0.67999999999999972</v>
      </c>
      <c r="AF19" s="138">
        <f t="shared" si="1"/>
        <v>6.2121694807264483E-3</v>
      </c>
    </row>
    <row r="20" spans="1:32" x14ac:dyDescent="0.25">
      <c r="X20" s="133">
        <v>42521</v>
      </c>
      <c r="Y20" s="10">
        <v>62.96</v>
      </c>
      <c r="Z20" s="10">
        <v>63.35</v>
      </c>
      <c r="AA20" s="10">
        <v>62.55</v>
      </c>
      <c r="AB20" s="10">
        <v>62.78</v>
      </c>
      <c r="AC20" s="95">
        <v>3026500</v>
      </c>
      <c r="AD20" s="10">
        <v>62.78</v>
      </c>
      <c r="AE20" s="2">
        <f t="shared" si="0"/>
        <v>0.80000000000000426</v>
      </c>
      <c r="AF20" s="138">
        <f t="shared" si="1"/>
        <v>-1.4315253698106156E-3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42517</v>
      </c>
      <c r="Y21" s="10">
        <v>62.71</v>
      </c>
      <c r="Z21" s="10">
        <v>63.23</v>
      </c>
      <c r="AA21" s="10">
        <v>62.65</v>
      </c>
      <c r="AB21" s="10">
        <v>62.87</v>
      </c>
      <c r="AC21" s="95">
        <v>1631500</v>
      </c>
      <c r="AD21" s="10">
        <v>62.87</v>
      </c>
      <c r="AE21" s="2">
        <f t="shared" si="0"/>
        <v>0.57999999999999829</v>
      </c>
      <c r="AF21" s="138">
        <f t="shared" si="1"/>
        <v>0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42516</v>
      </c>
      <c r="Y22" s="10">
        <v>62.53</v>
      </c>
      <c r="Z22" s="10">
        <v>63.12</v>
      </c>
      <c r="AA22" s="10">
        <v>62.42</v>
      </c>
      <c r="AB22" s="10">
        <v>62.87</v>
      </c>
      <c r="AC22" s="95">
        <v>1763500</v>
      </c>
      <c r="AD22" s="10">
        <v>62.87</v>
      </c>
      <c r="AE22" s="2">
        <f t="shared" si="0"/>
        <v>0.69999999999999574</v>
      </c>
      <c r="AF22" s="138">
        <f t="shared" si="1"/>
        <v>8.178319435535597E-3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42515</v>
      </c>
      <c r="Y23" s="10">
        <v>62.51</v>
      </c>
      <c r="Z23" s="10">
        <v>62.75</v>
      </c>
      <c r="AA23" s="10">
        <v>62.2</v>
      </c>
      <c r="AB23" s="10">
        <v>62.36</v>
      </c>
      <c r="AC23" s="95">
        <v>2631400</v>
      </c>
      <c r="AD23" s="10">
        <v>62.36</v>
      </c>
      <c r="AE23" s="2">
        <f t="shared" si="0"/>
        <v>0.54999999999999716</v>
      </c>
      <c r="AF23" s="138">
        <f t="shared" si="1"/>
        <v>-6.4102564102563875E-4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42514</v>
      </c>
      <c r="Y24" s="10">
        <v>61.69</v>
      </c>
      <c r="Z24" s="10">
        <v>62.72</v>
      </c>
      <c r="AA24" s="10">
        <v>61.6</v>
      </c>
      <c r="AB24" s="10">
        <v>62.4</v>
      </c>
      <c r="AC24" s="95">
        <v>4187200</v>
      </c>
      <c r="AD24" s="10">
        <v>62.4</v>
      </c>
      <c r="AE24" s="2">
        <f t="shared" si="0"/>
        <v>1.1199999999999974</v>
      </c>
      <c r="AF24" s="138">
        <f t="shared" si="1"/>
        <v>-4.784688995215336E-3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42513</v>
      </c>
      <c r="Y25" s="10">
        <v>62.55</v>
      </c>
      <c r="Z25" s="10">
        <v>63.03</v>
      </c>
      <c r="AA25" s="10">
        <v>62.49</v>
      </c>
      <c r="AB25" s="10">
        <v>62.7</v>
      </c>
      <c r="AC25" s="95">
        <v>2113500</v>
      </c>
      <c r="AD25" s="10">
        <v>62.7</v>
      </c>
      <c r="AE25" s="2">
        <f t="shared" si="0"/>
        <v>0.53999999999999915</v>
      </c>
      <c r="AF25" s="138">
        <f t="shared" si="1"/>
        <v>4.003202562049557E-3</v>
      </c>
    </row>
    <row r="26" spans="1:32" x14ac:dyDescent="0.25">
      <c r="X26" s="133">
        <v>42510</v>
      </c>
      <c r="Y26" s="10">
        <v>62.91</v>
      </c>
      <c r="Z26" s="10">
        <v>62.91</v>
      </c>
      <c r="AA26" s="10">
        <v>62.28</v>
      </c>
      <c r="AB26" s="10">
        <v>62.45</v>
      </c>
      <c r="AC26" s="95">
        <v>3295600</v>
      </c>
      <c r="AD26" s="10">
        <v>62.45</v>
      </c>
      <c r="AE26" s="2">
        <f t="shared" si="0"/>
        <v>0.62999999999999545</v>
      </c>
      <c r="AF26" s="138">
        <f t="shared" si="1"/>
        <v>-7.469802924348401E-3</v>
      </c>
    </row>
    <row r="27" spans="1:32" x14ac:dyDescent="0.25">
      <c r="X27" s="133">
        <v>42509</v>
      </c>
      <c r="Y27" s="10">
        <v>62.28</v>
      </c>
      <c r="Z27" s="10">
        <v>62.95</v>
      </c>
      <c r="AA27" s="10">
        <v>62.06</v>
      </c>
      <c r="AB27" s="10">
        <v>62.92</v>
      </c>
      <c r="AC27" s="95">
        <v>2566500</v>
      </c>
      <c r="AD27" s="10">
        <v>62.92</v>
      </c>
      <c r="AE27" s="2">
        <f t="shared" si="0"/>
        <v>0.89000000000000057</v>
      </c>
      <c r="AF27" s="138">
        <f t="shared" si="1"/>
        <v>8.4949511139604805E-3</v>
      </c>
    </row>
    <row r="28" spans="1:32" x14ac:dyDescent="0.25">
      <c r="L28" t="s">
        <v>261</v>
      </c>
      <c r="M28" s="2">
        <f>M37+K37-F37</f>
        <v>49.949999999999818</v>
      </c>
      <c r="X28" s="133">
        <v>42508</v>
      </c>
      <c r="Y28" s="10">
        <v>62.72</v>
      </c>
      <c r="Z28" s="10">
        <v>62.82</v>
      </c>
      <c r="AA28" s="10">
        <v>61.93</v>
      </c>
      <c r="AB28" s="10">
        <v>62.39</v>
      </c>
      <c r="AC28" s="95">
        <v>3023600</v>
      </c>
      <c r="AD28" s="10">
        <v>62.39</v>
      </c>
      <c r="AE28" s="2">
        <f t="shared" si="0"/>
        <v>0.89000000000000057</v>
      </c>
      <c r="AF28" s="138">
        <f t="shared" si="1"/>
        <v>-9.5253214795999464E-3</v>
      </c>
    </row>
    <row r="29" spans="1:32" x14ac:dyDescent="0.25">
      <c r="A29" s="413" t="s">
        <v>1</v>
      </c>
      <c r="B29" s="413" t="s">
        <v>2</v>
      </c>
      <c r="C29" s="413" t="s">
        <v>4</v>
      </c>
      <c r="D29" s="415" t="s">
        <v>5</v>
      </c>
      <c r="E29" s="415" t="s">
        <v>94</v>
      </c>
      <c r="F29" s="415" t="s">
        <v>60</v>
      </c>
      <c r="G29" s="413" t="s">
        <v>3</v>
      </c>
      <c r="H29" s="413" t="s">
        <v>6</v>
      </c>
      <c r="I29" s="413" t="s">
        <v>7</v>
      </c>
      <c r="J29" s="413" t="s">
        <v>95</v>
      </c>
      <c r="K29" s="413" t="s">
        <v>61</v>
      </c>
      <c r="L29" s="413" t="s">
        <v>77</v>
      </c>
      <c r="M29" s="413" t="s">
        <v>38</v>
      </c>
      <c r="X29" s="133">
        <v>42507</v>
      </c>
      <c r="Y29" s="10">
        <v>64.3</v>
      </c>
      <c r="Z29" s="10">
        <v>64.430000000000007</v>
      </c>
      <c r="AA29" s="10">
        <v>62.74</v>
      </c>
      <c r="AB29" s="10">
        <v>62.99</v>
      </c>
      <c r="AC29" s="95">
        <v>3314100</v>
      </c>
      <c r="AD29" s="10">
        <v>62.99</v>
      </c>
      <c r="AE29" s="2">
        <f t="shared" si="0"/>
        <v>1.6900000000000048</v>
      </c>
      <c r="AF29" s="138">
        <f t="shared" si="1"/>
        <v>-2.4469567910794354E-2</v>
      </c>
    </row>
    <row r="30" spans="1:32" x14ac:dyDescent="0.25">
      <c r="A30" s="416" t="s">
        <v>180</v>
      </c>
      <c r="B30" s="418">
        <v>42376</v>
      </c>
      <c r="C30" s="407">
        <v>50</v>
      </c>
      <c r="D30" s="408">
        <v>55.15</v>
      </c>
      <c r="E30" s="408">
        <v>0</v>
      </c>
      <c r="F30" s="408">
        <f>C30*D30+E30</f>
        <v>2757.5</v>
      </c>
      <c r="G30" s="406">
        <v>42409</v>
      </c>
      <c r="H30" s="411">
        <v>50</v>
      </c>
      <c r="I30" s="408">
        <v>56.15</v>
      </c>
      <c r="J30" s="408">
        <v>0.05</v>
      </c>
      <c r="K30" s="407">
        <f>H30*I30-J30</f>
        <v>2807.45</v>
      </c>
      <c r="L30" s="406"/>
      <c r="M30" s="408"/>
      <c r="X30" s="133">
        <v>42506</v>
      </c>
      <c r="Y30" s="10">
        <v>64.39</v>
      </c>
      <c r="Z30" s="10">
        <v>64.790000000000006</v>
      </c>
      <c r="AA30" s="10">
        <v>64.23</v>
      </c>
      <c r="AB30" s="10">
        <v>64.569999999999993</v>
      </c>
      <c r="AC30" s="95">
        <v>2268900</v>
      </c>
      <c r="AD30" s="10">
        <v>64.569999999999993</v>
      </c>
      <c r="AE30" s="2">
        <f t="shared" si="0"/>
        <v>0.56000000000000227</v>
      </c>
      <c r="AF30" s="138">
        <f t="shared" si="1"/>
        <v>7.7495350278988795E-4</v>
      </c>
    </row>
    <row r="31" spans="1:32" x14ac:dyDescent="0.25">
      <c r="A31" s="417" t="s">
        <v>71</v>
      </c>
      <c r="B31" s="418"/>
      <c r="C31" s="407"/>
      <c r="D31" s="408"/>
      <c r="E31" s="408"/>
      <c r="F31" s="408"/>
      <c r="G31" s="406"/>
      <c r="H31" s="407"/>
      <c r="I31" s="407"/>
      <c r="J31" s="407"/>
      <c r="K31" s="407"/>
      <c r="L31" s="407"/>
      <c r="M31" s="407"/>
      <c r="X31" s="133">
        <v>42503</v>
      </c>
      <c r="Y31" s="10">
        <v>64.61</v>
      </c>
      <c r="Z31" s="10">
        <v>65.11</v>
      </c>
      <c r="AA31" s="10">
        <v>64.17</v>
      </c>
      <c r="AB31" s="10">
        <v>64.52</v>
      </c>
      <c r="AC31" s="95">
        <v>2679700</v>
      </c>
      <c r="AD31" s="10">
        <v>64.52</v>
      </c>
      <c r="AE31" s="2">
        <f t="shared" si="0"/>
        <v>0.93999999999999773</v>
      </c>
      <c r="AF31" s="138">
        <f t="shared" si="1"/>
        <v>-3.0902348578492056E-3</v>
      </c>
    </row>
    <row r="32" spans="1:32" x14ac:dyDescent="0.25">
      <c r="A32" s="407"/>
      <c r="B32" s="406"/>
      <c r="C32" s="407"/>
      <c r="D32" s="408"/>
      <c r="E32" s="408"/>
      <c r="F32" s="408"/>
      <c r="G32" s="407"/>
      <c r="H32" s="407"/>
      <c r="I32" s="407"/>
      <c r="J32" s="407"/>
      <c r="K32" s="407"/>
      <c r="L32" s="407"/>
      <c r="M32" s="407"/>
      <c r="X32" s="133">
        <v>42502</v>
      </c>
      <c r="Y32" s="10">
        <v>64.13</v>
      </c>
      <c r="Z32" s="10">
        <v>64.78</v>
      </c>
      <c r="AA32" s="10">
        <v>64.08</v>
      </c>
      <c r="AB32" s="10">
        <v>64.72</v>
      </c>
      <c r="AC32" s="95">
        <v>2563800</v>
      </c>
      <c r="AD32" s="10">
        <v>64.72</v>
      </c>
      <c r="AE32" s="2">
        <f t="shared" si="0"/>
        <v>0.70000000000000284</v>
      </c>
      <c r="AF32" s="138">
        <f t="shared" si="1"/>
        <v>1.1092016872363608E-2</v>
      </c>
    </row>
    <row r="33" spans="1:32" x14ac:dyDescent="0.25">
      <c r="A33" s="407"/>
      <c r="B33" s="406"/>
      <c r="C33" s="407"/>
      <c r="D33" s="408"/>
      <c r="E33" s="408"/>
      <c r="F33" s="408"/>
      <c r="G33" s="407"/>
      <c r="H33" s="407"/>
      <c r="I33" s="407"/>
      <c r="J33" s="407"/>
      <c r="K33" s="407"/>
      <c r="L33" s="407"/>
      <c r="M33" s="407"/>
      <c r="X33" s="133">
        <v>42501</v>
      </c>
      <c r="Y33" s="10">
        <v>63.73</v>
      </c>
      <c r="Z33" s="10">
        <v>64.37</v>
      </c>
      <c r="AA33" s="10">
        <v>63.7</v>
      </c>
      <c r="AB33" s="10">
        <v>64.010000000000005</v>
      </c>
      <c r="AC33" s="95">
        <v>3426600</v>
      </c>
      <c r="AD33" s="10">
        <v>64.010000000000005</v>
      </c>
      <c r="AE33" s="2">
        <f t="shared" si="0"/>
        <v>0.67000000000000171</v>
      </c>
      <c r="AF33" s="138">
        <f t="shared" si="1"/>
        <v>4.3935352267379102E-3</v>
      </c>
    </row>
    <row r="34" spans="1:32" x14ac:dyDescent="0.25">
      <c r="A34" s="407"/>
      <c r="B34" s="407"/>
      <c r="C34" s="407"/>
      <c r="D34" s="408"/>
      <c r="E34" s="408"/>
      <c r="F34" s="408"/>
      <c r="G34" s="407"/>
      <c r="H34" s="407"/>
      <c r="I34" s="407"/>
      <c r="J34" s="407"/>
      <c r="K34" s="407"/>
      <c r="L34" s="407"/>
      <c r="M34" s="407"/>
      <c r="X34" s="133">
        <v>42500</v>
      </c>
      <c r="Y34" s="10">
        <v>62.88</v>
      </c>
      <c r="Z34" s="10">
        <v>63.8</v>
      </c>
      <c r="AA34" s="10">
        <v>62.73</v>
      </c>
      <c r="AB34" s="10">
        <v>63.73</v>
      </c>
      <c r="AC34" s="95">
        <v>3244100</v>
      </c>
      <c r="AD34" s="10">
        <v>63.73</v>
      </c>
      <c r="AE34" s="2">
        <f t="shared" si="0"/>
        <v>1.0700000000000003</v>
      </c>
      <c r="AF34" s="138">
        <f t="shared" si="1"/>
        <v>1.5941335883947083E-2</v>
      </c>
    </row>
    <row r="35" spans="1:32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X35" s="133">
        <v>42499</v>
      </c>
      <c r="Y35" s="10">
        <v>62.21</v>
      </c>
      <c r="Z35" s="10">
        <v>62.88</v>
      </c>
      <c r="AA35" s="10">
        <v>62</v>
      </c>
      <c r="AB35" s="10">
        <v>62.73</v>
      </c>
      <c r="AC35" s="95">
        <v>2402900</v>
      </c>
      <c r="AD35" s="10">
        <v>62.73</v>
      </c>
      <c r="AE35" s="2">
        <f t="shared" si="0"/>
        <v>0.88000000000000256</v>
      </c>
      <c r="AF35" s="138">
        <f t="shared" si="1"/>
        <v>9.9822894863950129E-3</v>
      </c>
    </row>
    <row r="36" spans="1:32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X36" s="133">
        <v>42496</v>
      </c>
      <c r="Y36" s="10">
        <v>62.07</v>
      </c>
      <c r="Z36" s="10">
        <v>62.27</v>
      </c>
      <c r="AA36" s="10">
        <v>61.46</v>
      </c>
      <c r="AB36" s="10">
        <v>62.11</v>
      </c>
      <c r="AC36" s="95">
        <v>2269700</v>
      </c>
      <c r="AD36" s="10">
        <v>62.11</v>
      </c>
      <c r="AE36" s="2">
        <f t="shared" si="0"/>
        <v>0.81000000000000227</v>
      </c>
      <c r="AF36" s="138">
        <f t="shared" si="1"/>
        <v>4.8324742268035514E-4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42495</v>
      </c>
      <c r="Y37" s="10">
        <v>61.8</v>
      </c>
      <c r="Z37" s="10">
        <v>62.29</v>
      </c>
      <c r="AA37" s="10">
        <v>61.78</v>
      </c>
      <c r="AB37" s="10">
        <v>62.08</v>
      </c>
      <c r="AC37" s="95">
        <v>3043800</v>
      </c>
      <c r="AD37" s="10">
        <v>62.08</v>
      </c>
      <c r="AE37" s="2">
        <f t="shared" si="0"/>
        <v>0.50999999999999801</v>
      </c>
      <c r="AF37" s="138">
        <f t="shared" si="1"/>
        <v>5.5069646906380498E-3</v>
      </c>
    </row>
    <row r="38" spans="1:32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X38" s="133">
        <v>42494</v>
      </c>
      <c r="Y38" s="10">
        <v>61.33</v>
      </c>
      <c r="Z38" s="10">
        <v>62.06</v>
      </c>
      <c r="AA38" s="10">
        <v>61.21</v>
      </c>
      <c r="AB38" s="10">
        <v>61.74</v>
      </c>
      <c r="AC38" s="95">
        <v>2643000</v>
      </c>
      <c r="AD38" s="10">
        <v>61.74</v>
      </c>
      <c r="AE38" s="2">
        <f t="shared" si="0"/>
        <v>0.85000000000000142</v>
      </c>
      <c r="AF38" s="138">
        <f t="shared" si="1"/>
        <v>1.4598540145986938E-3</v>
      </c>
    </row>
    <row r="39" spans="1:32" x14ac:dyDescent="0.25">
      <c r="X39" s="133">
        <v>42493</v>
      </c>
      <c r="Y39" s="10">
        <v>61.92</v>
      </c>
      <c r="Z39" s="10">
        <v>62.2</v>
      </c>
      <c r="AA39" s="10">
        <v>61.47</v>
      </c>
      <c r="AB39" s="10">
        <v>61.65</v>
      </c>
      <c r="AC39" s="95">
        <v>2725800</v>
      </c>
      <c r="AD39" s="10">
        <v>61.65</v>
      </c>
      <c r="AE39" s="2">
        <f t="shared" si="0"/>
        <v>0.73000000000000398</v>
      </c>
      <c r="AF39" s="138">
        <f t="shared" si="1"/>
        <v>-9.1610414657666839E-3</v>
      </c>
    </row>
    <row r="40" spans="1:32" x14ac:dyDescent="0.25">
      <c r="X40" s="133">
        <v>42492</v>
      </c>
      <c r="Y40" s="10">
        <v>61.59</v>
      </c>
      <c r="Z40" s="10">
        <v>62.36</v>
      </c>
      <c r="AA40" s="10">
        <v>61.52</v>
      </c>
      <c r="AB40" s="10">
        <v>62.22</v>
      </c>
      <c r="AC40" s="95">
        <v>2806000</v>
      </c>
      <c r="AD40" s="10">
        <v>62.22</v>
      </c>
      <c r="AE40" s="2">
        <f t="shared" si="0"/>
        <v>0.83999999999999631</v>
      </c>
      <c r="AF40" s="138">
        <f t="shared" si="1"/>
        <v>1.4346266710140165E-2</v>
      </c>
    </row>
    <row r="41" spans="1:32" ht="20.25" thickBot="1" x14ac:dyDescent="0.35">
      <c r="O41" s="477" t="s">
        <v>78</v>
      </c>
      <c r="P41" s="477"/>
      <c r="X41" s="133">
        <v>42489</v>
      </c>
      <c r="Y41" s="10">
        <v>61.06</v>
      </c>
      <c r="Z41" s="10">
        <v>61.47</v>
      </c>
      <c r="AA41" s="10">
        <v>60.89</v>
      </c>
      <c r="AB41" s="10">
        <v>61.34</v>
      </c>
      <c r="AC41" s="95">
        <v>2699700</v>
      </c>
      <c r="AD41" s="10">
        <v>61.34</v>
      </c>
      <c r="AE41" s="2">
        <f t="shared" si="0"/>
        <v>0.57999999999999829</v>
      </c>
      <c r="AF41" s="138">
        <f t="shared" si="1"/>
        <v>1.3059092393079563E-3</v>
      </c>
    </row>
    <row r="42" spans="1:32" ht="21" thickTop="1" thickBot="1" x14ac:dyDescent="0.35">
      <c r="O42" s="83">
        <v>1.1000000000000001</v>
      </c>
      <c r="P42" s="83">
        <f>O42*$Q$4</f>
        <v>72.754000000000005</v>
      </c>
      <c r="Q42" s="2"/>
      <c r="T42" s="91"/>
      <c r="X42" s="133">
        <v>42488</v>
      </c>
      <c r="Y42" s="10">
        <v>60.7</v>
      </c>
      <c r="Z42" s="10">
        <v>61.66</v>
      </c>
      <c r="AA42" s="10">
        <v>60.39</v>
      </c>
      <c r="AB42" s="10">
        <v>61.26</v>
      </c>
      <c r="AC42" s="95">
        <v>2157300</v>
      </c>
      <c r="AD42" s="10">
        <v>61.26</v>
      </c>
      <c r="AE42" s="2">
        <f t="shared" si="0"/>
        <v>1.269999999999996</v>
      </c>
      <c r="AF42" s="138">
        <f t="shared" si="1"/>
        <v>2.1266154097823176E-3</v>
      </c>
    </row>
    <row r="43" spans="1:32" ht="15.75" thickTop="1" x14ac:dyDescent="0.25">
      <c r="O43" s="83">
        <v>1.0900000000000001</v>
      </c>
      <c r="P43" s="83">
        <f t="shared" ref="P43:P62" si="2">O43*$Q$4</f>
        <v>72.092600000000004</v>
      </c>
      <c r="Q43" s="2"/>
      <c r="T43" s="161" t="s">
        <v>98</v>
      </c>
      <c r="U43" s="161">
        <v>66.77</v>
      </c>
      <c r="X43" s="133">
        <v>42487</v>
      </c>
      <c r="Y43" s="10">
        <v>60.9</v>
      </c>
      <c r="Z43" s="10">
        <v>61.47</v>
      </c>
      <c r="AA43" s="10">
        <v>60.57</v>
      </c>
      <c r="AB43" s="10">
        <v>61.13</v>
      </c>
      <c r="AC43" s="95">
        <v>2662700</v>
      </c>
      <c r="AD43" s="10">
        <v>61.13</v>
      </c>
      <c r="AE43" s="2">
        <f t="shared" si="0"/>
        <v>0.89999999999999858</v>
      </c>
      <c r="AF43" s="138">
        <f t="shared" si="1"/>
        <v>6.9181353977927351E-3</v>
      </c>
    </row>
    <row r="44" spans="1:32" x14ac:dyDescent="0.25">
      <c r="O44" s="83">
        <v>1.08</v>
      </c>
      <c r="P44" s="83">
        <f t="shared" si="2"/>
        <v>71.431200000000004</v>
      </c>
      <c r="Q44" s="2"/>
      <c r="T44" s="10" t="s">
        <v>99</v>
      </c>
      <c r="U44" s="10">
        <v>65.66</v>
      </c>
      <c r="X44" s="133">
        <v>42486</v>
      </c>
      <c r="Y44" s="10">
        <v>61.12</v>
      </c>
      <c r="Z44" s="10">
        <v>61.28</v>
      </c>
      <c r="AA44" s="10">
        <v>60.58</v>
      </c>
      <c r="AB44" s="10">
        <v>60.71</v>
      </c>
      <c r="AC44" s="95">
        <v>2161700</v>
      </c>
      <c r="AD44" s="10">
        <v>60.71</v>
      </c>
      <c r="AE44" s="2">
        <f t="shared" si="0"/>
        <v>0.70000000000000284</v>
      </c>
      <c r="AF44" s="138">
        <f t="shared" si="1"/>
        <v>-6.220330659682527E-3</v>
      </c>
    </row>
    <row r="45" spans="1:32" x14ac:dyDescent="0.25">
      <c r="O45" s="83">
        <v>1.07</v>
      </c>
      <c r="P45" s="83">
        <f t="shared" si="2"/>
        <v>70.769800000000004</v>
      </c>
      <c r="Q45" s="2"/>
      <c r="T45" s="10" t="s">
        <v>100</v>
      </c>
      <c r="U45" s="10" t="s">
        <v>504</v>
      </c>
      <c r="X45" s="133">
        <v>42485</v>
      </c>
      <c r="Y45" s="10">
        <v>60.45</v>
      </c>
      <c r="Z45" s="10">
        <v>61.27</v>
      </c>
      <c r="AA45" s="10">
        <v>60.35</v>
      </c>
      <c r="AB45" s="10">
        <v>61.09</v>
      </c>
      <c r="AC45" s="95">
        <v>2258700</v>
      </c>
      <c r="AD45" s="10">
        <v>61.09</v>
      </c>
      <c r="AE45" s="2">
        <f t="shared" si="0"/>
        <v>0.92000000000000171</v>
      </c>
      <c r="AF45" s="138">
        <f t="shared" si="1"/>
        <v>8.7516512549536962E-3</v>
      </c>
    </row>
    <row r="46" spans="1:32" x14ac:dyDescent="0.25">
      <c r="O46" s="83">
        <v>1.06</v>
      </c>
      <c r="P46" s="83">
        <f t="shared" si="2"/>
        <v>70.108400000000003</v>
      </c>
      <c r="Q46" s="2"/>
      <c r="T46" s="10" t="s">
        <v>101</v>
      </c>
      <c r="U46" s="10" t="s">
        <v>505</v>
      </c>
      <c r="X46" s="133">
        <v>42482</v>
      </c>
      <c r="Y46" s="10">
        <v>60.23</v>
      </c>
      <c r="Z46" s="10">
        <v>60.59</v>
      </c>
      <c r="AA46" s="10">
        <v>60.04</v>
      </c>
      <c r="AB46" s="10">
        <v>60.56</v>
      </c>
      <c r="AC46" s="95">
        <v>3207100</v>
      </c>
      <c r="AD46" s="10">
        <v>60.56</v>
      </c>
      <c r="AE46" s="2">
        <f t="shared" si="0"/>
        <v>0.55000000000000426</v>
      </c>
      <c r="AF46" s="138">
        <f t="shared" si="1"/>
        <v>7.3186959414504038E-3</v>
      </c>
    </row>
    <row r="47" spans="1:32" x14ac:dyDescent="0.25">
      <c r="O47" s="83">
        <v>1.05</v>
      </c>
      <c r="P47" s="83">
        <f t="shared" si="2"/>
        <v>69.447000000000003</v>
      </c>
      <c r="Q47" s="2"/>
      <c r="T47" s="10" t="s">
        <v>102</v>
      </c>
      <c r="U47" s="10">
        <v>61.88</v>
      </c>
      <c r="X47" s="133">
        <v>42481</v>
      </c>
      <c r="Y47" s="10">
        <v>61.58</v>
      </c>
      <c r="Z47" s="10">
        <v>61.66</v>
      </c>
      <c r="AA47" s="10">
        <v>60.1</v>
      </c>
      <c r="AB47" s="10">
        <v>60.12</v>
      </c>
      <c r="AC47" s="95">
        <v>3570000</v>
      </c>
      <c r="AD47" s="10">
        <v>60.12</v>
      </c>
      <c r="AE47" s="2">
        <f t="shared" si="0"/>
        <v>1.5599999999999952</v>
      </c>
      <c r="AF47" s="138">
        <f t="shared" si="1"/>
        <v>-2.4659312134977296E-2</v>
      </c>
    </row>
    <row r="48" spans="1:32" x14ac:dyDescent="0.25">
      <c r="O48" s="83">
        <v>1.04</v>
      </c>
      <c r="P48" s="83">
        <f t="shared" si="2"/>
        <v>68.785600000000002</v>
      </c>
      <c r="Q48" s="2"/>
      <c r="T48" s="10" t="s">
        <v>103</v>
      </c>
      <c r="U48" s="10">
        <v>0.67583000000000004</v>
      </c>
      <c r="X48" s="133">
        <v>42480</v>
      </c>
      <c r="Y48" s="10">
        <v>62.37</v>
      </c>
      <c r="Z48" s="10">
        <v>62.37</v>
      </c>
      <c r="AA48" s="10">
        <v>61.6</v>
      </c>
      <c r="AB48" s="10">
        <v>61.64</v>
      </c>
      <c r="AC48" s="95">
        <v>2464800</v>
      </c>
      <c r="AD48" s="10">
        <v>61.64</v>
      </c>
      <c r="AE48" s="2">
        <f t="shared" si="0"/>
        <v>0.76999999999999602</v>
      </c>
      <c r="AF48" s="138">
        <f t="shared" si="1"/>
        <v>-1.1862776530939478E-2</v>
      </c>
    </row>
    <row r="49" spans="15:32" x14ac:dyDescent="0.25">
      <c r="O49" s="83">
        <v>1.03</v>
      </c>
      <c r="P49" s="83">
        <f t="shared" si="2"/>
        <v>68.124200000000002</v>
      </c>
      <c r="Q49" s="2"/>
      <c r="T49" s="10" t="s">
        <v>104</v>
      </c>
      <c r="U49" s="10" t="s">
        <v>301</v>
      </c>
      <c r="X49" s="133">
        <v>42479</v>
      </c>
      <c r="Y49" s="10">
        <v>62.7</v>
      </c>
      <c r="Z49" s="10">
        <v>62.74</v>
      </c>
      <c r="AA49" s="10">
        <v>62.04</v>
      </c>
      <c r="AB49" s="10">
        <v>62.38</v>
      </c>
      <c r="AC49" s="95">
        <v>2135100</v>
      </c>
      <c r="AD49" s="10">
        <v>62.38</v>
      </c>
      <c r="AE49" s="2">
        <f t="shared" si="0"/>
        <v>0.70000000000000284</v>
      </c>
      <c r="AF49" s="138">
        <f t="shared" si="1"/>
        <v>-2.3988485526946768E-3</v>
      </c>
    </row>
    <row r="50" spans="15:32" x14ac:dyDescent="0.25">
      <c r="O50" s="83">
        <v>1.02</v>
      </c>
      <c r="P50" s="83">
        <f t="shared" si="2"/>
        <v>67.462800000000001</v>
      </c>
      <c r="Q50" s="2"/>
      <c r="T50" s="10"/>
      <c r="U50" s="10"/>
      <c r="X50" s="133">
        <v>42478</v>
      </c>
      <c r="Y50" s="10">
        <v>62.45</v>
      </c>
      <c r="Z50" s="10">
        <v>62.62</v>
      </c>
      <c r="AA50" s="10">
        <v>62.11</v>
      </c>
      <c r="AB50" s="10">
        <v>62.53</v>
      </c>
      <c r="AC50" s="95">
        <v>3185900</v>
      </c>
      <c r="AD50" s="10">
        <v>62.53</v>
      </c>
      <c r="AE50" s="2">
        <f t="shared" si="0"/>
        <v>0.50999999999999801</v>
      </c>
      <c r="AF50" s="138">
        <f t="shared" si="1"/>
        <v>1.2810248198558138E-3</v>
      </c>
    </row>
    <row r="51" spans="15:32" x14ac:dyDescent="0.25">
      <c r="O51" s="83">
        <v>1.01</v>
      </c>
      <c r="P51" s="83">
        <f t="shared" si="2"/>
        <v>66.801400000000001</v>
      </c>
      <c r="Q51" s="2"/>
      <c r="T51" s="10" t="s">
        <v>105</v>
      </c>
      <c r="U51" s="10" t="s">
        <v>506</v>
      </c>
      <c r="X51" s="133">
        <v>42475</v>
      </c>
      <c r="Y51" s="10">
        <v>62.24</v>
      </c>
      <c r="Z51" s="10">
        <v>62.47</v>
      </c>
      <c r="AA51" s="10">
        <v>61.95</v>
      </c>
      <c r="AB51" s="10">
        <v>62.45</v>
      </c>
      <c r="AC51" s="95">
        <v>2960500</v>
      </c>
      <c r="AD51" s="10">
        <v>62.45</v>
      </c>
      <c r="AE51" s="2">
        <f t="shared" si="0"/>
        <v>0.51999999999999602</v>
      </c>
      <c r="AF51" s="138">
        <f t="shared" si="1"/>
        <v>5.4741587506037526E-3</v>
      </c>
    </row>
    <row r="52" spans="15:32" x14ac:dyDescent="0.25">
      <c r="O52" s="83">
        <v>1</v>
      </c>
      <c r="P52" s="83">
        <f t="shared" si="2"/>
        <v>66.14</v>
      </c>
      <c r="Q52" s="2"/>
      <c r="T52" s="10" t="s">
        <v>106</v>
      </c>
      <c r="U52" s="10" t="s">
        <v>344</v>
      </c>
      <c r="X52" s="133">
        <v>42474</v>
      </c>
      <c r="Y52" s="10">
        <v>62.68</v>
      </c>
      <c r="Z52" s="10">
        <v>62.82</v>
      </c>
      <c r="AA52" s="10">
        <v>62.06</v>
      </c>
      <c r="AB52" s="10">
        <v>62.11</v>
      </c>
      <c r="AC52" s="95">
        <v>2687300</v>
      </c>
      <c r="AD52" s="10">
        <v>62.11</v>
      </c>
      <c r="AE52" s="2">
        <f t="shared" si="0"/>
        <v>0.75999999999999801</v>
      </c>
      <c r="AF52" s="138">
        <f t="shared" si="1"/>
        <v>-9.2518743021214878E-3</v>
      </c>
    </row>
    <row r="53" spans="15:32" x14ac:dyDescent="0.25">
      <c r="O53" s="83">
        <v>0.99</v>
      </c>
      <c r="P53" s="83">
        <f t="shared" si="2"/>
        <v>65.4786</v>
      </c>
      <c r="Q53" s="2"/>
      <c r="T53" s="95" t="s">
        <v>107</v>
      </c>
      <c r="U53" s="95">
        <v>4836035</v>
      </c>
      <c r="X53" s="133">
        <v>42473</v>
      </c>
      <c r="Y53" s="10">
        <v>63.45</v>
      </c>
      <c r="Z53" s="10">
        <v>63.52</v>
      </c>
      <c r="AA53" s="10">
        <v>62.5</v>
      </c>
      <c r="AB53" s="10">
        <v>62.69</v>
      </c>
      <c r="AC53" s="95">
        <v>2559100</v>
      </c>
      <c r="AD53" s="10">
        <v>62.69</v>
      </c>
      <c r="AE53" s="2">
        <f t="shared" si="0"/>
        <v>1.0200000000000031</v>
      </c>
      <c r="AF53" s="138">
        <f t="shared" si="1"/>
        <v>-1.2133627481878406E-2</v>
      </c>
    </row>
    <row r="54" spans="15:32" x14ac:dyDescent="0.25">
      <c r="O54" s="83">
        <v>0.98</v>
      </c>
      <c r="P54" s="83">
        <f t="shared" si="2"/>
        <v>64.8172</v>
      </c>
      <c r="Q54" s="2"/>
      <c r="T54" s="95" t="s">
        <v>110</v>
      </c>
      <c r="U54" s="95">
        <v>3120570</v>
      </c>
      <c r="X54" s="133">
        <v>42472</v>
      </c>
      <c r="Y54" s="10">
        <v>63.12</v>
      </c>
      <c r="Z54" s="10">
        <v>63.59</v>
      </c>
      <c r="AA54" s="10">
        <v>62.97</v>
      </c>
      <c r="AB54" s="10">
        <v>63.46</v>
      </c>
      <c r="AC54" s="95">
        <v>3606400</v>
      </c>
      <c r="AD54" s="10">
        <v>63.46</v>
      </c>
      <c r="AE54" s="2">
        <f t="shared" si="0"/>
        <v>0.62000000000000455</v>
      </c>
      <c r="AF54" s="138">
        <f t="shared" si="1"/>
        <v>9.22391857506355E-3</v>
      </c>
    </row>
    <row r="55" spans="15:32" x14ac:dyDescent="0.25">
      <c r="O55" s="83">
        <v>0.97</v>
      </c>
      <c r="P55" s="83">
        <f t="shared" si="2"/>
        <v>64.155799999999999</v>
      </c>
      <c r="T55" s="10" t="s">
        <v>108</v>
      </c>
      <c r="U55" s="10" t="s">
        <v>507</v>
      </c>
      <c r="X55" s="133">
        <v>42471</v>
      </c>
      <c r="Y55" s="10">
        <v>63.42</v>
      </c>
      <c r="Z55" s="10">
        <v>63.68</v>
      </c>
      <c r="AA55" s="10">
        <v>62.71</v>
      </c>
      <c r="AB55" s="10">
        <v>62.88</v>
      </c>
      <c r="AC55" s="95">
        <v>3295900</v>
      </c>
      <c r="AD55" s="10">
        <v>62.88</v>
      </c>
      <c r="AE55" s="2">
        <f t="shared" si="0"/>
        <v>0.96999999999999886</v>
      </c>
      <c r="AF55" s="138">
        <f t="shared" si="1"/>
        <v>-6.6350710900473509E-3</v>
      </c>
    </row>
    <row r="56" spans="15:32" x14ac:dyDescent="0.25">
      <c r="O56" s="83">
        <v>0.96</v>
      </c>
      <c r="P56" s="83">
        <f t="shared" si="2"/>
        <v>63.494399999999999</v>
      </c>
      <c r="T56" s="10" t="s">
        <v>111</v>
      </c>
      <c r="U56" s="10">
        <v>27.03</v>
      </c>
      <c r="X56" s="133">
        <v>42468</v>
      </c>
      <c r="Y56" s="10">
        <v>63.2</v>
      </c>
      <c r="Z56" s="10">
        <v>63.44</v>
      </c>
      <c r="AA56" s="10">
        <v>62.92</v>
      </c>
      <c r="AB56" s="10">
        <v>63.3</v>
      </c>
      <c r="AC56" s="95">
        <v>3470900</v>
      </c>
      <c r="AD56" s="10">
        <v>63.3</v>
      </c>
      <c r="AE56" s="2">
        <f t="shared" si="0"/>
        <v>0.51999999999999602</v>
      </c>
      <c r="AF56" s="138">
        <f t="shared" si="1"/>
        <v>2.8517110266159662E-3</v>
      </c>
    </row>
    <row r="57" spans="15:32" x14ac:dyDescent="0.25">
      <c r="O57" s="83">
        <v>0.95</v>
      </c>
      <c r="P57" s="83">
        <f t="shared" si="2"/>
        <v>62.832999999999998</v>
      </c>
      <c r="T57" s="10" t="s">
        <v>112</v>
      </c>
      <c r="U57" s="10">
        <v>2.4500000000000002</v>
      </c>
      <c r="X57" s="133">
        <v>42467</v>
      </c>
      <c r="Y57" s="10">
        <v>63.14</v>
      </c>
      <c r="Z57" s="10">
        <v>63.56</v>
      </c>
      <c r="AA57" s="10">
        <v>62.78</v>
      </c>
      <c r="AB57" s="10">
        <v>63.12</v>
      </c>
      <c r="AC57" s="95">
        <v>4445900</v>
      </c>
      <c r="AD57" s="10">
        <v>63.12</v>
      </c>
      <c r="AE57" s="2">
        <f t="shared" si="0"/>
        <v>0.78000000000000114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62.171599999999998</v>
      </c>
      <c r="T58" s="10" t="s">
        <v>109</v>
      </c>
      <c r="U58" s="10" t="s">
        <v>345</v>
      </c>
      <c r="X58" s="133">
        <v>42467</v>
      </c>
      <c r="Y58" s="10" t="s">
        <v>290</v>
      </c>
      <c r="Z58" s="10"/>
      <c r="AA58" s="10"/>
      <c r="AB58" s="10"/>
      <c r="AC58" s="95"/>
      <c r="AD58" s="10"/>
      <c r="AE58" s="2">
        <f t="shared" si="0"/>
        <v>0</v>
      </c>
      <c r="AF58" s="138">
        <f t="shared" si="1"/>
        <v>-1</v>
      </c>
    </row>
    <row r="59" spans="15:32" x14ac:dyDescent="0.25">
      <c r="O59" s="83">
        <v>0.93</v>
      </c>
      <c r="P59" s="83">
        <f t="shared" si="2"/>
        <v>61.510200000000005</v>
      </c>
      <c r="X59" s="133">
        <v>42466</v>
      </c>
      <c r="Y59" s="10">
        <v>64.42</v>
      </c>
      <c r="Z59" s="10">
        <v>64.489999999999995</v>
      </c>
      <c r="AA59" s="10">
        <v>63.79</v>
      </c>
      <c r="AB59" s="10">
        <v>64.14</v>
      </c>
      <c r="AC59" s="95">
        <v>5110500</v>
      </c>
      <c r="AD59" s="10">
        <v>63.68</v>
      </c>
      <c r="AE59" s="2">
        <f t="shared" si="0"/>
        <v>0.69999999999999574</v>
      </c>
      <c r="AF59" s="138">
        <f t="shared" si="1"/>
        <v>-2.1936696960200841E-3</v>
      </c>
    </row>
    <row r="60" spans="15:32" x14ac:dyDescent="0.25">
      <c r="O60" s="83">
        <v>0.92</v>
      </c>
      <c r="P60" s="83">
        <f t="shared" si="2"/>
        <v>60.848800000000004</v>
      </c>
      <c r="X60" s="133">
        <v>42465</v>
      </c>
      <c r="Y60" s="10">
        <v>65.37</v>
      </c>
      <c r="Z60" s="10">
        <v>65.489999999999995</v>
      </c>
      <c r="AA60" s="10">
        <v>64.22</v>
      </c>
      <c r="AB60" s="10">
        <v>64.28</v>
      </c>
      <c r="AC60" s="95">
        <v>4835500</v>
      </c>
      <c r="AD60" s="10">
        <v>63.82</v>
      </c>
      <c r="AE60" s="2">
        <f t="shared" si="0"/>
        <v>1.269999999999996</v>
      </c>
      <c r="AF60" s="138">
        <f t="shared" si="1"/>
        <v>-1.6489443673909698E-2</v>
      </c>
    </row>
    <row r="61" spans="15:32" x14ac:dyDescent="0.25">
      <c r="O61" s="83">
        <v>0.91</v>
      </c>
      <c r="P61" s="83">
        <f t="shared" si="2"/>
        <v>60.187400000000004</v>
      </c>
      <c r="X61" s="133">
        <v>42464</v>
      </c>
      <c r="Y61" s="10">
        <v>65</v>
      </c>
      <c r="Z61" s="10">
        <v>65.38</v>
      </c>
      <c r="AA61" s="10">
        <v>64.14</v>
      </c>
      <c r="AB61" s="10">
        <v>65.36</v>
      </c>
      <c r="AC61" s="95">
        <v>6174600</v>
      </c>
      <c r="AD61" s="10">
        <v>64.89</v>
      </c>
      <c r="AE61" s="2">
        <f t="shared" si="0"/>
        <v>1.2399999999999949</v>
      </c>
      <c r="AF61" s="138">
        <f t="shared" si="1"/>
        <v>6.2025120173672121E-3</v>
      </c>
    </row>
    <row r="62" spans="15:32" x14ac:dyDescent="0.25">
      <c r="O62" s="83">
        <v>0.9</v>
      </c>
      <c r="P62" s="83">
        <f t="shared" si="2"/>
        <v>59.526000000000003</v>
      </c>
      <c r="X62" s="133">
        <v>42461</v>
      </c>
      <c r="Y62" s="10">
        <v>62.9</v>
      </c>
      <c r="Z62" s="10">
        <v>65</v>
      </c>
      <c r="AA62" s="10">
        <v>62.9</v>
      </c>
      <c r="AB62" s="10">
        <v>64.959999999999994</v>
      </c>
      <c r="AC62" s="95">
        <v>7433900</v>
      </c>
      <c r="AD62" s="10">
        <v>64.489999999999995</v>
      </c>
      <c r="AE62" s="2">
        <f t="shared" si="0"/>
        <v>2.1000000000000014</v>
      </c>
      <c r="AF62" s="138">
        <f t="shared" si="1"/>
        <v>2.5278219395866497E-2</v>
      </c>
    </row>
    <row r="63" spans="15:32" x14ac:dyDescent="0.25">
      <c r="X63" s="133">
        <v>42460</v>
      </c>
      <c r="Y63" s="10">
        <v>63.21</v>
      </c>
      <c r="Z63" s="10">
        <v>63.73</v>
      </c>
      <c r="AA63" s="10">
        <v>63.21</v>
      </c>
      <c r="AB63" s="10">
        <v>63.35</v>
      </c>
      <c r="AC63" s="95">
        <v>8874500</v>
      </c>
      <c r="AD63" s="10">
        <v>62.9</v>
      </c>
      <c r="AE63" s="2">
        <f t="shared" si="0"/>
        <v>0.51999999999999602</v>
      </c>
      <c r="AF63" s="138">
        <f t="shared" si="1"/>
        <v>6.3633471205859493E-4</v>
      </c>
    </row>
    <row r="64" spans="15:32" x14ac:dyDescent="0.25">
      <c r="X64" s="133">
        <v>42459</v>
      </c>
      <c r="Y64" s="10">
        <v>63.36</v>
      </c>
      <c r="Z64" s="10">
        <v>63.47</v>
      </c>
      <c r="AA64" s="10">
        <v>62.56</v>
      </c>
      <c r="AB64" s="10">
        <v>63.31</v>
      </c>
      <c r="AC64" s="95">
        <v>4861200</v>
      </c>
      <c r="AD64" s="10">
        <v>62.86</v>
      </c>
      <c r="AE64" s="2">
        <f t="shared" si="0"/>
        <v>0.90999999999999659</v>
      </c>
      <c r="AF64" s="138">
        <f t="shared" si="1"/>
        <v>5.9209473515762223E-3</v>
      </c>
    </row>
    <row r="65" spans="24:32" x14ac:dyDescent="0.25">
      <c r="X65" s="133">
        <v>42458</v>
      </c>
      <c r="Y65" s="10">
        <v>61.92</v>
      </c>
      <c r="Z65" s="10">
        <v>63.15</v>
      </c>
      <c r="AA65" s="10">
        <v>61.8</v>
      </c>
      <c r="AB65" s="10">
        <v>62.94</v>
      </c>
      <c r="AC65" s="95">
        <v>6390900</v>
      </c>
      <c r="AD65" s="10">
        <v>62.49</v>
      </c>
      <c r="AE65" s="2">
        <f t="shared" si="0"/>
        <v>1.3500000000000014</v>
      </c>
      <c r="AF65" s="138">
        <f t="shared" si="1"/>
        <v>1.708984375E-2</v>
      </c>
    </row>
    <row r="66" spans="24:32" x14ac:dyDescent="0.25">
      <c r="X66" s="133">
        <v>42457</v>
      </c>
      <c r="Y66" s="10">
        <v>61.45</v>
      </c>
      <c r="Z66" s="10">
        <v>62.15</v>
      </c>
      <c r="AA66" s="10">
        <v>61.45</v>
      </c>
      <c r="AB66" s="10">
        <v>61.88</v>
      </c>
      <c r="AC66" s="95">
        <v>3444500</v>
      </c>
      <c r="AD66" s="10">
        <v>61.44</v>
      </c>
      <c r="AE66" s="2">
        <f t="shared" si="0"/>
        <v>0.69999999999999574</v>
      </c>
      <c r="AF66" s="138">
        <f t="shared" si="1"/>
        <v>8.5357846355875733E-3</v>
      </c>
    </row>
    <row r="67" spans="24:32" x14ac:dyDescent="0.25">
      <c r="X67" s="133">
        <v>42453</v>
      </c>
      <c r="Y67" s="10">
        <v>60.8</v>
      </c>
      <c r="Z67" s="10">
        <v>61.89</v>
      </c>
      <c r="AA67" s="10">
        <v>60.67</v>
      </c>
      <c r="AB67" s="10">
        <v>61.36</v>
      </c>
      <c r="AC67" s="95">
        <v>4916300</v>
      </c>
      <c r="AD67" s="10">
        <v>60.92</v>
      </c>
      <c r="AE67" s="2">
        <f>Z67-AA67</f>
        <v>1.2199999999999989</v>
      </c>
      <c r="AF67" s="138">
        <f>AD67/AD68-1</f>
        <v>5.7784381707115529E-3</v>
      </c>
    </row>
    <row r="68" spans="24:32" x14ac:dyDescent="0.25">
      <c r="X68" s="133">
        <v>42452</v>
      </c>
      <c r="Y68" s="10">
        <v>60.53</v>
      </c>
      <c r="Z68" s="10">
        <v>61.36</v>
      </c>
      <c r="AA68" s="10">
        <v>60.14</v>
      </c>
      <c r="AB68" s="10">
        <v>61.01</v>
      </c>
      <c r="AC68" s="95">
        <v>5265200</v>
      </c>
      <c r="AD68" s="10">
        <v>60.57</v>
      </c>
      <c r="AE68" s="2">
        <f>Z68-AA68</f>
        <v>1.2199999999999989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42545</v>
      </c>
      <c r="X2" s="10">
        <v>28.58</v>
      </c>
      <c r="Y2" s="10">
        <v>29.04</v>
      </c>
      <c r="Z2" s="10">
        <v>28.25</v>
      </c>
      <c r="AA2" s="10">
        <v>28.35</v>
      </c>
      <c r="AB2" s="95">
        <v>28411800</v>
      </c>
      <c r="AC2" s="10">
        <v>28.35</v>
      </c>
      <c r="AD2" s="2">
        <f>Y2-Z2</f>
        <v>0.78999999999999915</v>
      </c>
      <c r="AE2" s="138">
        <f>AC2/AC3-1</f>
        <v>-4.9295774647887258E-2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28.35</v>
      </c>
      <c r="W3" s="133">
        <v>42544</v>
      </c>
      <c r="X3" s="10">
        <v>29.59</v>
      </c>
      <c r="Y3" s="10">
        <v>29.85</v>
      </c>
      <c r="Z3" s="10">
        <v>29.55</v>
      </c>
      <c r="AA3" s="10">
        <v>29.82</v>
      </c>
      <c r="AB3" s="95">
        <v>9598100</v>
      </c>
      <c r="AC3" s="10">
        <v>29.82</v>
      </c>
      <c r="AD3" s="2">
        <f t="shared" ref="AD3:AD66" si="0">Y3-Z3</f>
        <v>0.30000000000000071</v>
      </c>
      <c r="AE3" s="138">
        <f t="shared" ref="AE3:AE66" si="1">AC3/AC4-1</f>
        <v>1.7053206002728416E-2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28.35</v>
      </c>
      <c r="W4" s="133">
        <v>42543</v>
      </c>
      <c r="X4" s="10">
        <v>29.34</v>
      </c>
      <c r="Y4" s="10">
        <v>29.59</v>
      </c>
      <c r="Z4" s="10">
        <v>29.27</v>
      </c>
      <c r="AA4" s="10">
        <v>29.32</v>
      </c>
      <c r="AB4" s="95">
        <v>8717200</v>
      </c>
      <c r="AC4" s="10">
        <v>29.32</v>
      </c>
      <c r="AD4" s="2">
        <f t="shared" si="0"/>
        <v>0.32000000000000028</v>
      </c>
      <c r="AE4" s="138">
        <f t="shared" si="1"/>
        <v>-6.4384954252796334E-3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29.64</v>
      </c>
      <c r="Y5" s="10">
        <v>29.77</v>
      </c>
      <c r="Z5" s="10">
        <v>29.43</v>
      </c>
      <c r="AA5" s="10">
        <v>29.51</v>
      </c>
      <c r="AB5" s="95">
        <v>10318000</v>
      </c>
      <c r="AC5" s="10">
        <v>29.51</v>
      </c>
      <c r="AD5" s="2">
        <f t="shared" si="0"/>
        <v>0.33999999999999986</v>
      </c>
      <c r="AE5" s="138">
        <f t="shared" si="1"/>
        <v>-4.7217537942663146E-3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29.62</v>
      </c>
      <c r="Y6" s="10">
        <v>30.03</v>
      </c>
      <c r="Z6" s="10">
        <v>29.59</v>
      </c>
      <c r="AA6" s="10">
        <v>29.65</v>
      </c>
      <c r="AB6" s="95">
        <v>12329100</v>
      </c>
      <c r="AC6" s="10">
        <v>29.65</v>
      </c>
      <c r="AD6" s="2">
        <f t="shared" si="0"/>
        <v>0.44000000000000128</v>
      </c>
      <c r="AE6" s="138">
        <f t="shared" si="1"/>
        <v>1.436879917892564E-2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5"/>
      <c r="W7" s="133">
        <v>42538</v>
      </c>
      <c r="X7" s="10">
        <v>29.14</v>
      </c>
      <c r="Y7" s="10">
        <v>29.43</v>
      </c>
      <c r="Z7" s="10">
        <v>29.06</v>
      </c>
      <c r="AA7" s="10">
        <v>29.23</v>
      </c>
      <c r="AB7" s="95">
        <v>12707400</v>
      </c>
      <c r="AC7" s="10">
        <v>29.23</v>
      </c>
      <c r="AD7" s="2">
        <f t="shared" si="0"/>
        <v>0.37000000000000099</v>
      </c>
      <c r="AE7" s="138">
        <f t="shared" si="1"/>
        <v>7.2363886974500247E-3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28.67</v>
      </c>
      <c r="Y8" s="10">
        <v>29.07</v>
      </c>
      <c r="Z8" s="10">
        <v>28.5</v>
      </c>
      <c r="AA8" s="10">
        <v>29.02</v>
      </c>
      <c r="AB8" s="95">
        <v>9654400</v>
      </c>
      <c r="AC8" s="10">
        <v>29.02</v>
      </c>
      <c r="AD8" s="2">
        <f t="shared" si="0"/>
        <v>0.57000000000000028</v>
      </c>
      <c r="AE8" s="138">
        <f t="shared" si="1"/>
        <v>5.5440055440054703E-3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28.98</v>
      </c>
      <c r="Y9" s="10">
        <v>29.22</v>
      </c>
      <c r="Z9" s="10">
        <v>28.79</v>
      </c>
      <c r="AA9" s="10">
        <v>28.86</v>
      </c>
      <c r="AB9" s="95">
        <v>8479900</v>
      </c>
      <c r="AC9" s="10">
        <v>28.86</v>
      </c>
      <c r="AD9" s="2">
        <f t="shared" si="0"/>
        <v>0.42999999999999972</v>
      </c>
      <c r="AE9" s="138">
        <f t="shared" si="1"/>
        <v>1.0405827263266776E-3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261</v>
      </c>
      <c r="P10" s="34"/>
      <c r="Q10" s="2">
        <f>M29</f>
        <v>36.819999999999709</v>
      </c>
      <c r="W10" s="133">
        <v>42535</v>
      </c>
      <c r="X10" s="10">
        <v>29.07</v>
      </c>
      <c r="Y10" s="10">
        <v>29.31</v>
      </c>
      <c r="Z10" s="10">
        <v>28.65</v>
      </c>
      <c r="AA10" s="10">
        <v>28.83</v>
      </c>
      <c r="AB10" s="95">
        <v>10751700</v>
      </c>
      <c r="AC10" s="10">
        <v>28.83</v>
      </c>
      <c r="AD10" s="2">
        <f t="shared" si="0"/>
        <v>0.66000000000000014</v>
      </c>
      <c r="AE10" s="138">
        <f t="shared" si="1"/>
        <v>-8.5969738651994199E-3</v>
      </c>
    </row>
    <row r="11" spans="1:31" x14ac:dyDescent="0.25">
      <c r="O11" s="11" t="s">
        <v>186</v>
      </c>
      <c r="P11" s="34"/>
      <c r="Q11" s="138">
        <f>VALUE(TRIM(CLEAN(MID(U58, FIND("(", U58)+1, 5))))</f>
        <v>5.1499999999999997E-2</v>
      </c>
      <c r="W11" s="133">
        <v>42534</v>
      </c>
      <c r="X11" s="10">
        <v>28.85</v>
      </c>
      <c r="Y11" s="10">
        <v>29.4</v>
      </c>
      <c r="Z11" s="10">
        <v>28.8</v>
      </c>
      <c r="AA11" s="10">
        <v>29.08</v>
      </c>
      <c r="AB11" s="95">
        <v>13871300</v>
      </c>
      <c r="AC11" s="10">
        <v>29.08</v>
      </c>
      <c r="AD11" s="2">
        <f t="shared" si="0"/>
        <v>0.59999999999999787</v>
      </c>
      <c r="AE11" s="138">
        <f t="shared" si="1"/>
        <v>6.8823124569861172E-4</v>
      </c>
    </row>
    <row r="12" spans="1:31" x14ac:dyDescent="0.25">
      <c r="W12" s="133">
        <v>42531</v>
      </c>
      <c r="X12" s="10">
        <v>29.22</v>
      </c>
      <c r="Y12" s="10">
        <v>29.34</v>
      </c>
      <c r="Z12" s="10">
        <v>28.98</v>
      </c>
      <c r="AA12" s="10">
        <v>29.06</v>
      </c>
      <c r="AB12" s="95">
        <v>10740400</v>
      </c>
      <c r="AC12" s="10">
        <v>29.06</v>
      </c>
      <c r="AD12" s="2">
        <f t="shared" si="0"/>
        <v>0.35999999999999943</v>
      </c>
      <c r="AE12" s="138">
        <f t="shared" si="1"/>
        <v>-1.021798365122617E-2</v>
      </c>
    </row>
    <row r="13" spans="1:31" x14ac:dyDescent="0.25">
      <c r="W13" s="133">
        <v>42530</v>
      </c>
      <c r="X13" s="10">
        <v>29.48</v>
      </c>
      <c r="Y13" s="10">
        <v>29.5</v>
      </c>
      <c r="Z13" s="10">
        <v>29.16</v>
      </c>
      <c r="AA13" s="10">
        <v>29.36</v>
      </c>
      <c r="AB13" s="95">
        <v>11907500</v>
      </c>
      <c r="AC13" s="10">
        <v>29.36</v>
      </c>
      <c r="AD13" s="2">
        <f t="shared" si="0"/>
        <v>0.33999999999999986</v>
      </c>
      <c r="AE13" s="138">
        <f t="shared" si="1"/>
        <v>-7.1017923571187191E-3</v>
      </c>
    </row>
    <row r="14" spans="1:31" x14ac:dyDescent="0.25">
      <c r="W14" s="133">
        <v>42529</v>
      </c>
      <c r="X14" s="10">
        <v>30</v>
      </c>
      <c r="Y14" s="10">
        <v>30.03</v>
      </c>
      <c r="Z14" s="10">
        <v>29.52</v>
      </c>
      <c r="AA14" s="10">
        <v>29.57</v>
      </c>
      <c r="AB14" s="95">
        <v>12990900</v>
      </c>
      <c r="AC14" s="10">
        <v>29.57</v>
      </c>
      <c r="AD14" s="2">
        <f t="shared" si="0"/>
        <v>0.51000000000000156</v>
      </c>
      <c r="AE14" s="138" t="e">
        <f t="shared" si="1"/>
        <v>#DIV/0!</v>
      </c>
    </row>
    <row r="15" spans="1:31" x14ac:dyDescent="0.25">
      <c r="W15" s="133">
        <v>42529</v>
      </c>
      <c r="X15" s="10" t="s">
        <v>202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42528</v>
      </c>
      <c r="X16" s="10">
        <v>30.16</v>
      </c>
      <c r="Y16" s="10">
        <v>30.38</v>
      </c>
      <c r="Z16" s="10">
        <v>29.95</v>
      </c>
      <c r="AA16" s="10">
        <v>30.23</v>
      </c>
      <c r="AB16" s="95">
        <v>14425700</v>
      </c>
      <c r="AC16" s="10">
        <v>29.85</v>
      </c>
      <c r="AD16" s="2">
        <f t="shared" si="0"/>
        <v>0.42999999999999972</v>
      </c>
      <c r="AE16" s="138">
        <f t="shared" si="1"/>
        <v>8.1053698074975422E-3</v>
      </c>
    </row>
    <row r="17" spans="1:31" x14ac:dyDescent="0.25">
      <c r="W17" s="133">
        <v>42527</v>
      </c>
      <c r="X17" s="10">
        <v>29.85</v>
      </c>
      <c r="Y17" s="10">
        <v>30.04</v>
      </c>
      <c r="Z17" s="10">
        <v>29.72</v>
      </c>
      <c r="AA17" s="10">
        <v>29.99</v>
      </c>
      <c r="AB17" s="95">
        <v>10985800</v>
      </c>
      <c r="AC17" s="10">
        <v>29.61</v>
      </c>
      <c r="AD17" s="2">
        <f t="shared" si="0"/>
        <v>0.32000000000000028</v>
      </c>
      <c r="AE17" s="138">
        <f t="shared" si="1"/>
        <v>1.300034211426615E-2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42524</v>
      </c>
      <c r="X18" s="10">
        <v>30.09</v>
      </c>
      <c r="Y18" s="10">
        <v>30.15</v>
      </c>
      <c r="Z18" s="10">
        <v>29.51</v>
      </c>
      <c r="AA18" s="10">
        <v>29.6</v>
      </c>
      <c r="AB18" s="95">
        <v>18549600</v>
      </c>
      <c r="AC18" s="10">
        <v>29.23</v>
      </c>
      <c r="AD18" s="2">
        <f t="shared" si="0"/>
        <v>0.63999999999999702</v>
      </c>
      <c r="AE18" s="138">
        <f t="shared" si="1"/>
        <v>-2.1753681392235547E-2</v>
      </c>
    </row>
    <row r="19" spans="1:31" x14ac:dyDescent="0.25">
      <c r="W19" s="133">
        <v>42523</v>
      </c>
      <c r="X19" s="10">
        <v>30.13</v>
      </c>
      <c r="Y19" s="10">
        <v>30.46</v>
      </c>
      <c r="Z19" s="10">
        <v>30.05</v>
      </c>
      <c r="AA19" s="10">
        <v>30.26</v>
      </c>
      <c r="AB19" s="95">
        <v>12649300</v>
      </c>
      <c r="AC19" s="10">
        <v>29.88</v>
      </c>
      <c r="AD19" s="2">
        <f t="shared" si="0"/>
        <v>0.41000000000000014</v>
      </c>
      <c r="AE19" s="138">
        <f t="shared" si="1"/>
        <v>1.3404825737264314E-3</v>
      </c>
    </row>
    <row r="20" spans="1:31" x14ac:dyDescent="0.25">
      <c r="W20" s="133">
        <v>42522</v>
      </c>
      <c r="X20" s="10">
        <v>31.15</v>
      </c>
      <c r="Y20" s="10">
        <v>31.15</v>
      </c>
      <c r="Z20" s="10">
        <v>29.87</v>
      </c>
      <c r="AA20" s="10">
        <v>30.22</v>
      </c>
      <c r="AB20" s="95">
        <v>26002300</v>
      </c>
      <c r="AC20" s="10">
        <v>29.84</v>
      </c>
      <c r="AD20" s="2">
        <f t="shared" si="0"/>
        <v>1.2799999999999976</v>
      </c>
      <c r="AE20" s="138">
        <f t="shared" si="1"/>
        <v>-3.3991583036581452E-2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42521</v>
      </c>
      <c r="X21" s="10">
        <v>31.54</v>
      </c>
      <c r="Y21" s="10">
        <v>31.62</v>
      </c>
      <c r="Z21" s="10">
        <v>31.13</v>
      </c>
      <c r="AA21" s="10">
        <v>31.28</v>
      </c>
      <c r="AB21" s="95">
        <v>11803400</v>
      </c>
      <c r="AC21" s="10">
        <v>30.89</v>
      </c>
      <c r="AD21" s="2">
        <f t="shared" si="0"/>
        <v>0.49000000000000199</v>
      </c>
      <c r="AE21" s="138">
        <f t="shared" si="1"/>
        <v>-3.548387096774186E-3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42517</v>
      </c>
      <c r="X22" s="10">
        <v>31.31</v>
      </c>
      <c r="Y22" s="10">
        <v>31.64</v>
      </c>
      <c r="Z22" s="10">
        <v>31.26</v>
      </c>
      <c r="AA22" s="10">
        <v>31.39</v>
      </c>
      <c r="AB22" s="95">
        <v>6089800</v>
      </c>
      <c r="AC22" s="10">
        <v>31</v>
      </c>
      <c r="AD22" s="2">
        <f t="shared" si="0"/>
        <v>0.37999999999999901</v>
      </c>
      <c r="AE22" s="138">
        <f t="shared" si="1"/>
        <v>3.2362459546926292E-3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42516</v>
      </c>
      <c r="X23" s="10">
        <v>31.65</v>
      </c>
      <c r="Y23" s="10">
        <v>31.75</v>
      </c>
      <c r="Z23" s="10">
        <v>31.18</v>
      </c>
      <c r="AA23" s="10">
        <v>31.29</v>
      </c>
      <c r="AB23" s="95">
        <v>6747700</v>
      </c>
      <c r="AC23" s="10">
        <v>30.9</v>
      </c>
      <c r="AD23" s="2">
        <f t="shared" si="0"/>
        <v>0.57000000000000028</v>
      </c>
      <c r="AE23" s="138">
        <f t="shared" si="1"/>
        <v>-1.1200000000000099E-2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42515</v>
      </c>
      <c r="X24" s="10">
        <v>31.19</v>
      </c>
      <c r="Y24" s="10">
        <v>31.77</v>
      </c>
      <c r="Z24" s="10">
        <v>31.12</v>
      </c>
      <c r="AA24" s="10">
        <v>31.65</v>
      </c>
      <c r="AB24" s="95">
        <v>10151600</v>
      </c>
      <c r="AC24" s="10">
        <v>31.25</v>
      </c>
      <c r="AD24" s="2">
        <f t="shared" si="0"/>
        <v>0.64999999999999858</v>
      </c>
      <c r="AE24" s="138">
        <f t="shared" si="1"/>
        <v>1.924331376386168E-2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42514</v>
      </c>
      <c r="X25" s="10">
        <v>30.65</v>
      </c>
      <c r="Y25" s="10">
        <v>31.08</v>
      </c>
      <c r="Z25" s="10">
        <v>30.62</v>
      </c>
      <c r="AA25" s="10">
        <v>31.05</v>
      </c>
      <c r="AB25" s="95">
        <v>8743100</v>
      </c>
      <c r="AC25" s="10">
        <v>30.66</v>
      </c>
      <c r="AD25" s="2">
        <f t="shared" si="0"/>
        <v>0.4599999999999973</v>
      </c>
      <c r="AE25" s="138">
        <f t="shared" si="1"/>
        <v>1.4895729890764597E-2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42513</v>
      </c>
      <c r="X26" s="10">
        <v>30.5</v>
      </c>
      <c r="Y26" s="10">
        <v>30.63</v>
      </c>
      <c r="Z26" s="10">
        <v>30.35</v>
      </c>
      <c r="AA26" s="10">
        <v>30.59</v>
      </c>
      <c r="AB26" s="95">
        <v>6698900</v>
      </c>
      <c r="AC26" s="10">
        <v>30.21</v>
      </c>
      <c r="AD26" s="2">
        <f t="shared" si="0"/>
        <v>0.27999999999999758</v>
      </c>
      <c r="AE26" s="138">
        <f t="shared" si="1"/>
        <v>6.6247101689298482E-4</v>
      </c>
    </row>
    <row r="27" spans="1:31" x14ac:dyDescent="0.25">
      <c r="W27" s="133">
        <v>42510</v>
      </c>
      <c r="X27" s="10">
        <v>30.51</v>
      </c>
      <c r="Y27" s="10">
        <v>30.79</v>
      </c>
      <c r="Z27" s="10">
        <v>30.4</v>
      </c>
      <c r="AA27" s="10">
        <v>30.57</v>
      </c>
      <c r="AB27" s="95">
        <v>7736100</v>
      </c>
      <c r="AC27" s="10">
        <v>30.19</v>
      </c>
      <c r="AD27" s="2">
        <f t="shared" si="0"/>
        <v>0.39000000000000057</v>
      </c>
      <c r="AE27" s="138">
        <f t="shared" si="1"/>
        <v>8.3500334001336274E-3</v>
      </c>
    </row>
    <row r="28" spans="1:31" x14ac:dyDescent="0.25">
      <c r="W28" s="133">
        <v>42509</v>
      </c>
      <c r="X28" s="10">
        <v>30.51</v>
      </c>
      <c r="Y28" s="10">
        <v>30.68</v>
      </c>
      <c r="Z28" s="10">
        <v>30.17</v>
      </c>
      <c r="AA28" s="10">
        <v>30.32</v>
      </c>
      <c r="AB28" s="95">
        <v>10142200</v>
      </c>
      <c r="AC28" s="10">
        <v>29.94</v>
      </c>
      <c r="AD28" s="2">
        <f t="shared" si="0"/>
        <v>0.50999999999999801</v>
      </c>
      <c r="AE28" s="138">
        <f t="shared" si="1"/>
        <v>-1.383399209486158E-2</v>
      </c>
    </row>
    <row r="29" spans="1:31" x14ac:dyDescent="0.25">
      <c r="L29" t="s">
        <v>261</v>
      </c>
      <c r="M29" s="2">
        <f>M47+K47-F47</f>
        <v>36.819999999999709</v>
      </c>
      <c r="W29" s="133">
        <v>42508</v>
      </c>
      <c r="X29" s="10">
        <v>30.56</v>
      </c>
      <c r="Y29" s="10">
        <v>31.04</v>
      </c>
      <c r="Z29" s="10">
        <v>30.44</v>
      </c>
      <c r="AA29" s="10">
        <v>30.75</v>
      </c>
      <c r="AB29" s="95">
        <v>8454200</v>
      </c>
      <c r="AC29" s="10">
        <v>30.36</v>
      </c>
      <c r="AD29" s="2">
        <f t="shared" si="0"/>
        <v>0.59999999999999787</v>
      </c>
      <c r="AE29" s="138">
        <f t="shared" si="1"/>
        <v>3.9682539682539542E-3</v>
      </c>
    </row>
    <row r="30" spans="1:31" x14ac:dyDescent="0.25">
      <c r="A30" s="413" t="s">
        <v>1</v>
      </c>
      <c r="B30" s="413" t="s">
        <v>2</v>
      </c>
      <c r="C30" s="413" t="s">
        <v>4</v>
      </c>
      <c r="D30" s="415" t="s">
        <v>5</v>
      </c>
      <c r="E30" s="415"/>
      <c r="F30" s="415" t="s">
        <v>60</v>
      </c>
      <c r="G30" s="413" t="s">
        <v>3</v>
      </c>
      <c r="H30" s="413" t="s">
        <v>6</v>
      </c>
      <c r="I30" s="413" t="s">
        <v>7</v>
      </c>
      <c r="J30" s="413"/>
      <c r="K30" s="413" t="s">
        <v>61</v>
      </c>
      <c r="L30" s="413" t="s">
        <v>77</v>
      </c>
      <c r="M30" s="413" t="s">
        <v>38</v>
      </c>
      <c r="W30" s="133">
        <v>42507</v>
      </c>
      <c r="X30" s="10">
        <v>30.4</v>
      </c>
      <c r="Y30" s="10">
        <v>30.78</v>
      </c>
      <c r="Z30" s="10">
        <v>30.28</v>
      </c>
      <c r="AA30" s="10">
        <v>30.63</v>
      </c>
      <c r="AB30" s="95">
        <v>9542900</v>
      </c>
      <c r="AC30" s="10">
        <v>30.24</v>
      </c>
      <c r="AD30" s="2">
        <f t="shared" si="0"/>
        <v>0.5</v>
      </c>
      <c r="AE30" s="138">
        <f t="shared" si="1"/>
        <v>-1.3210039630119352E-3</v>
      </c>
    </row>
    <row r="31" spans="1:31" x14ac:dyDescent="0.25">
      <c r="A31" s="416" t="s">
        <v>56</v>
      </c>
      <c r="B31" s="488">
        <v>42220</v>
      </c>
      <c r="C31" s="407">
        <v>40</v>
      </c>
      <c r="D31" s="408">
        <v>31.78</v>
      </c>
      <c r="E31" s="408"/>
      <c r="F31" s="408">
        <f>C31*D31</f>
        <v>1271.2</v>
      </c>
      <c r="G31" s="406">
        <v>42235</v>
      </c>
      <c r="H31" s="407">
        <v>100</v>
      </c>
      <c r="I31" s="408">
        <v>31.5</v>
      </c>
      <c r="J31" s="407">
        <v>0.06</v>
      </c>
      <c r="K31" s="407">
        <f>H31*I31-J31</f>
        <v>3149.94</v>
      </c>
      <c r="L31" s="406">
        <v>42276</v>
      </c>
      <c r="M31" s="408">
        <v>14.4</v>
      </c>
      <c r="W31" s="133">
        <v>42506</v>
      </c>
      <c r="X31" s="10">
        <v>30.5</v>
      </c>
      <c r="Y31" s="10">
        <v>30.98</v>
      </c>
      <c r="Z31" s="10">
        <v>30.5</v>
      </c>
      <c r="AA31" s="10">
        <v>30.67</v>
      </c>
      <c r="AB31" s="95">
        <v>17749500</v>
      </c>
      <c r="AC31" s="10">
        <v>30.28</v>
      </c>
      <c r="AD31" s="2">
        <f t="shared" si="0"/>
        <v>0.48000000000000043</v>
      </c>
      <c r="AE31" s="138">
        <f t="shared" si="1"/>
        <v>4.644990046450026E-3</v>
      </c>
    </row>
    <row r="32" spans="1:31" x14ac:dyDescent="0.25">
      <c r="A32" s="417" t="s">
        <v>71</v>
      </c>
      <c r="B32" s="488"/>
      <c r="C32" s="407">
        <v>60</v>
      </c>
      <c r="D32" s="408">
        <v>31.78</v>
      </c>
      <c r="E32" s="408"/>
      <c r="F32" s="408">
        <f>C32*D32</f>
        <v>1906.8000000000002</v>
      </c>
      <c r="G32" s="406">
        <v>42284</v>
      </c>
      <c r="H32" s="407">
        <v>40</v>
      </c>
      <c r="I32" s="407">
        <v>31.55</v>
      </c>
      <c r="J32" s="407">
        <v>0.02</v>
      </c>
      <c r="K32" s="407">
        <f>H32*I32-J32</f>
        <v>1261.98</v>
      </c>
      <c r="L32" s="407"/>
      <c r="M32" s="407"/>
      <c r="W32" s="133">
        <v>42503</v>
      </c>
      <c r="X32" s="10">
        <v>30.87</v>
      </c>
      <c r="Y32" s="10">
        <v>31.29</v>
      </c>
      <c r="Z32" s="10">
        <v>30.37</v>
      </c>
      <c r="AA32" s="10">
        <v>30.52</v>
      </c>
      <c r="AB32" s="95">
        <v>10563400</v>
      </c>
      <c r="AC32" s="10">
        <v>30.14</v>
      </c>
      <c r="AD32" s="2">
        <f t="shared" si="0"/>
        <v>0.91999999999999815</v>
      </c>
      <c r="AE32" s="138">
        <f t="shared" si="1"/>
        <v>-2.1110750243585552E-2</v>
      </c>
    </row>
    <row r="33" spans="1:31" x14ac:dyDescent="0.25">
      <c r="A33" s="407"/>
      <c r="B33" s="406">
        <v>42221</v>
      </c>
      <c r="C33" s="407">
        <v>10</v>
      </c>
      <c r="D33" s="408">
        <v>31.45</v>
      </c>
      <c r="E33" s="408"/>
      <c r="F33" s="408">
        <f>C33*D33</f>
        <v>314.5</v>
      </c>
      <c r="G33" s="407"/>
      <c r="H33" s="407"/>
      <c r="I33" s="407"/>
      <c r="J33" s="407"/>
      <c r="K33" s="407"/>
      <c r="L33" s="407"/>
      <c r="M33" s="407"/>
      <c r="W33" s="133">
        <v>42502</v>
      </c>
      <c r="X33" s="10">
        <v>31.2</v>
      </c>
      <c r="Y33" s="10">
        <v>31.37</v>
      </c>
      <c r="Z33" s="10">
        <v>30.75</v>
      </c>
      <c r="AA33" s="10">
        <v>31.18</v>
      </c>
      <c r="AB33" s="95">
        <v>9411500</v>
      </c>
      <c r="AC33" s="10">
        <v>30.79</v>
      </c>
      <c r="AD33" s="2">
        <f t="shared" si="0"/>
        <v>0.62000000000000099</v>
      </c>
      <c r="AE33" s="138">
        <f t="shared" si="1"/>
        <v>3.2583903551643978E-3</v>
      </c>
    </row>
    <row r="34" spans="1:31" x14ac:dyDescent="0.25">
      <c r="A34" s="407"/>
      <c r="B34" s="406">
        <v>42233</v>
      </c>
      <c r="C34" s="407">
        <v>30</v>
      </c>
      <c r="D34" s="408">
        <v>29.9</v>
      </c>
      <c r="E34" s="408"/>
      <c r="F34" s="408">
        <f>C34*D34</f>
        <v>897</v>
      </c>
      <c r="G34" s="407"/>
      <c r="H34" s="407"/>
      <c r="I34" s="407"/>
      <c r="J34" s="407"/>
      <c r="K34" s="407"/>
      <c r="L34" s="407"/>
      <c r="M34" s="407"/>
      <c r="W34" s="133">
        <v>42501</v>
      </c>
      <c r="X34" s="10">
        <v>31.32</v>
      </c>
      <c r="Y34" s="10">
        <v>31.46</v>
      </c>
      <c r="Z34" s="10">
        <v>31</v>
      </c>
      <c r="AA34" s="10">
        <v>31.08</v>
      </c>
      <c r="AB34" s="95">
        <v>8538100</v>
      </c>
      <c r="AC34" s="10">
        <v>30.69</v>
      </c>
      <c r="AD34" s="2">
        <f t="shared" si="0"/>
        <v>0.46000000000000085</v>
      </c>
      <c r="AE34" s="138">
        <f t="shared" si="1"/>
        <v>-8.720930232558155E-3</v>
      </c>
    </row>
    <row r="35" spans="1:31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W35" s="133">
        <v>42500</v>
      </c>
      <c r="X35" s="10">
        <v>30.9</v>
      </c>
      <c r="Y35" s="10">
        <v>31.37</v>
      </c>
      <c r="Z35" s="10">
        <v>30.84</v>
      </c>
      <c r="AA35" s="10">
        <v>31.35</v>
      </c>
      <c r="AB35" s="95">
        <v>9185400</v>
      </c>
      <c r="AC35" s="10">
        <v>30.96</v>
      </c>
      <c r="AD35" s="2">
        <f t="shared" si="0"/>
        <v>0.53000000000000114</v>
      </c>
      <c r="AE35" s="138">
        <f t="shared" si="1"/>
        <v>1.875616979269501E-2</v>
      </c>
    </row>
    <row r="36" spans="1:31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W36" s="133">
        <v>42499</v>
      </c>
      <c r="X36" s="10">
        <v>31</v>
      </c>
      <c r="Y36" s="10">
        <v>31.07</v>
      </c>
      <c r="Z36" s="10">
        <v>30.54</v>
      </c>
      <c r="AA36" s="10">
        <v>30.78</v>
      </c>
      <c r="AB36" s="95">
        <v>8127200</v>
      </c>
      <c r="AC36" s="10">
        <v>30.39</v>
      </c>
      <c r="AD36" s="2">
        <f t="shared" si="0"/>
        <v>0.53000000000000114</v>
      </c>
      <c r="AE36" s="138">
        <f t="shared" si="1"/>
        <v>-5.8881256133463955E-3</v>
      </c>
    </row>
    <row r="37" spans="1:31" x14ac:dyDescent="0.25">
      <c r="A37" s="407"/>
      <c r="B37" s="407"/>
      <c r="C37" s="407"/>
      <c r="D37" s="408"/>
      <c r="E37" s="408"/>
      <c r="F37" s="408"/>
      <c r="G37" s="407"/>
      <c r="H37" s="407"/>
      <c r="I37" s="407"/>
      <c r="J37" s="407"/>
      <c r="K37" s="407"/>
      <c r="L37" s="407"/>
      <c r="M37" s="407"/>
      <c r="W37" s="133">
        <v>42496</v>
      </c>
      <c r="X37" s="10">
        <v>30.73</v>
      </c>
      <c r="Y37" s="10">
        <v>31.11</v>
      </c>
      <c r="Z37" s="10">
        <v>30.56</v>
      </c>
      <c r="AA37" s="10">
        <v>30.96</v>
      </c>
      <c r="AB37" s="95">
        <v>11427900</v>
      </c>
      <c r="AC37" s="10">
        <v>30.57</v>
      </c>
      <c r="AD37" s="2">
        <f t="shared" si="0"/>
        <v>0.55000000000000071</v>
      </c>
      <c r="AE37" s="138">
        <f t="shared" si="1"/>
        <v>1.3594164456233404E-2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42495</v>
      </c>
      <c r="X38" s="10">
        <v>30.79</v>
      </c>
      <c r="Y38" s="10">
        <v>30.81</v>
      </c>
      <c r="Z38" s="10">
        <v>30.3</v>
      </c>
      <c r="AA38" s="10">
        <v>30.54</v>
      </c>
      <c r="AB38" s="95">
        <v>10383800</v>
      </c>
      <c r="AC38" s="10">
        <v>30.16</v>
      </c>
      <c r="AD38" s="2">
        <f t="shared" si="0"/>
        <v>0.50999999999999801</v>
      </c>
      <c r="AE38" s="138">
        <f t="shared" si="1"/>
        <v>-1.6550810989738318E-3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42494</v>
      </c>
      <c r="X39" s="10">
        <v>31</v>
      </c>
      <c r="Y39" s="10">
        <v>31.09</v>
      </c>
      <c r="Z39" s="10">
        <v>30.42</v>
      </c>
      <c r="AA39" s="10">
        <v>30.59</v>
      </c>
      <c r="AB39" s="95">
        <v>13574700</v>
      </c>
      <c r="AC39" s="10">
        <v>30.21</v>
      </c>
      <c r="AD39" s="2">
        <f t="shared" si="0"/>
        <v>0.66999999999999815</v>
      </c>
      <c r="AE39" s="138">
        <f t="shared" si="1"/>
        <v>-2.106286454957873E-2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42493</v>
      </c>
      <c r="X40" s="10">
        <v>31.57</v>
      </c>
      <c r="Y40" s="10">
        <v>31.6</v>
      </c>
      <c r="Z40" s="10">
        <v>30.67</v>
      </c>
      <c r="AA40" s="10">
        <v>31.25</v>
      </c>
      <c r="AB40" s="95">
        <v>15046300</v>
      </c>
      <c r="AC40" s="10">
        <v>30.86</v>
      </c>
      <c r="AD40" s="2">
        <f t="shared" si="0"/>
        <v>0.92999999999999972</v>
      </c>
      <c r="AE40" s="138">
        <f t="shared" si="1"/>
        <v>-1.5629984051036772E-2</v>
      </c>
    </row>
    <row r="41" spans="1:31" ht="20.25" thickBot="1" x14ac:dyDescent="0.3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477" t="s">
        <v>78</v>
      </c>
      <c r="P41" s="477"/>
      <c r="W41" s="133">
        <v>42492</v>
      </c>
      <c r="X41" s="10">
        <v>32.049999999999997</v>
      </c>
      <c r="Y41" s="10">
        <v>32.119999999999997</v>
      </c>
      <c r="Z41" s="10">
        <v>31.73</v>
      </c>
      <c r="AA41" s="10">
        <v>31.75</v>
      </c>
      <c r="AB41" s="95">
        <v>9794000</v>
      </c>
      <c r="AC41" s="10">
        <v>31.35</v>
      </c>
      <c r="AD41" s="2">
        <f t="shared" si="0"/>
        <v>0.38999999999999702</v>
      </c>
      <c r="AE41" s="138">
        <f t="shared" si="1"/>
        <v>-1.5923566878980333E-3</v>
      </c>
    </row>
    <row r="42" spans="1:31" ht="21" thickTop="1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83">
        <v>1.1000000000000001</v>
      </c>
      <c r="P42" s="83">
        <f>O42*$Q$4</f>
        <v>31.185000000000006</v>
      </c>
      <c r="Q42" s="2"/>
      <c r="T42" s="91" t="s">
        <v>113</v>
      </c>
      <c r="W42" s="133">
        <v>42489</v>
      </c>
      <c r="X42" s="10">
        <v>32.35</v>
      </c>
      <c r="Y42" s="10">
        <v>32.35</v>
      </c>
      <c r="Z42" s="10">
        <v>31.52</v>
      </c>
      <c r="AA42" s="10">
        <v>31.8</v>
      </c>
      <c r="AB42" s="95">
        <v>12533000</v>
      </c>
      <c r="AC42" s="10">
        <v>31.4</v>
      </c>
      <c r="AD42" s="2">
        <f t="shared" si="0"/>
        <v>0.83000000000000185</v>
      </c>
      <c r="AE42" s="138">
        <f t="shared" si="1"/>
        <v>-1.9669060256010118E-2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1.0900000000000001</v>
      </c>
      <c r="P43" s="83">
        <f t="shared" ref="P43:P62" si="2">O43*$Q$4</f>
        <v>30.901500000000002</v>
      </c>
      <c r="Q43" s="2"/>
      <c r="T43" s="161" t="s">
        <v>98</v>
      </c>
      <c r="U43" s="161">
        <v>29.82</v>
      </c>
      <c r="W43" s="133">
        <v>42488</v>
      </c>
      <c r="X43" s="10">
        <v>31.97</v>
      </c>
      <c r="Y43" s="10">
        <v>32.729999999999997</v>
      </c>
      <c r="Z43" s="10">
        <v>31.73</v>
      </c>
      <c r="AA43" s="10">
        <v>32.44</v>
      </c>
      <c r="AB43" s="95">
        <v>13443200</v>
      </c>
      <c r="AC43" s="10">
        <v>32.03</v>
      </c>
      <c r="AD43" s="2">
        <f t="shared" si="0"/>
        <v>0.99999999999999645</v>
      </c>
      <c r="AE43" s="138">
        <f t="shared" si="1"/>
        <v>8.5012594458437896E-3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1.08</v>
      </c>
      <c r="P44" s="83">
        <f t="shared" si="2"/>
        <v>30.618000000000002</v>
      </c>
      <c r="Q44" s="2"/>
      <c r="T44" s="10" t="s">
        <v>99</v>
      </c>
      <c r="U44" s="10">
        <v>28.58</v>
      </c>
      <c r="W44" s="133">
        <v>42487</v>
      </c>
      <c r="X44" s="10">
        <v>32.18</v>
      </c>
      <c r="Y44" s="10">
        <v>32.29</v>
      </c>
      <c r="Z44" s="10">
        <v>31.99</v>
      </c>
      <c r="AA44" s="10">
        <v>32.159999999999997</v>
      </c>
      <c r="AB44" s="95">
        <v>6711400</v>
      </c>
      <c r="AC44" s="10">
        <v>31.76</v>
      </c>
      <c r="AD44" s="2">
        <f t="shared" si="0"/>
        <v>0.30000000000000071</v>
      </c>
      <c r="AE44" s="138">
        <f t="shared" si="1"/>
        <v>-9.4369298521534972E-4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1.07</v>
      </c>
      <c r="P45" s="83">
        <f t="shared" si="2"/>
        <v>30.334500000000002</v>
      </c>
      <c r="Q45" s="2"/>
      <c r="T45" s="10" t="s">
        <v>100</v>
      </c>
      <c r="U45" s="10" t="s">
        <v>447</v>
      </c>
      <c r="W45" s="133">
        <v>42486</v>
      </c>
      <c r="X45" s="10">
        <v>32</v>
      </c>
      <c r="Y45" s="10">
        <v>32.299999999999997</v>
      </c>
      <c r="Z45" s="10">
        <v>31.93</v>
      </c>
      <c r="AA45" s="10">
        <v>32.19</v>
      </c>
      <c r="AB45" s="95">
        <v>8701200</v>
      </c>
      <c r="AC45" s="10">
        <v>31.79</v>
      </c>
      <c r="AD45" s="2">
        <f t="shared" si="0"/>
        <v>0.36999999999999744</v>
      </c>
      <c r="AE45" s="138">
        <f t="shared" si="1"/>
        <v>7.606973058637001E-3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1.06</v>
      </c>
      <c r="P46" s="83">
        <f t="shared" si="2"/>
        <v>30.051000000000002</v>
      </c>
      <c r="Q46" s="2"/>
      <c r="T46" s="10" t="s">
        <v>101</v>
      </c>
      <c r="U46" s="10" t="s">
        <v>448</v>
      </c>
      <c r="W46" s="133">
        <v>42485</v>
      </c>
      <c r="X46" s="10">
        <v>32.090000000000003</v>
      </c>
      <c r="Y46" s="10">
        <v>32.11</v>
      </c>
      <c r="Z46" s="10">
        <v>31.6</v>
      </c>
      <c r="AA46" s="10">
        <v>31.95</v>
      </c>
      <c r="AB46" s="95">
        <v>10604800</v>
      </c>
      <c r="AC46" s="10">
        <v>31.55</v>
      </c>
      <c r="AD46" s="2">
        <f t="shared" si="0"/>
        <v>0.50999999999999801</v>
      </c>
      <c r="AE46" s="138">
        <f t="shared" si="1"/>
        <v>-7.2372561359345111E-3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29.767500000000002</v>
      </c>
      <c r="Q47" s="2"/>
      <c r="T47" s="10" t="s">
        <v>102</v>
      </c>
      <c r="U47" s="10">
        <v>38.29</v>
      </c>
      <c r="W47" s="133">
        <v>42482</v>
      </c>
      <c r="X47" s="10">
        <v>32.659999999999997</v>
      </c>
      <c r="Y47" s="10">
        <v>32.79</v>
      </c>
      <c r="Z47" s="10">
        <v>32.119999999999997</v>
      </c>
      <c r="AA47" s="10">
        <v>32.18</v>
      </c>
      <c r="AB47" s="95">
        <v>13824500</v>
      </c>
      <c r="AC47" s="10">
        <v>31.78</v>
      </c>
      <c r="AD47" s="2">
        <f t="shared" si="0"/>
        <v>0.67000000000000171</v>
      </c>
      <c r="AE47" s="138">
        <f t="shared" si="1"/>
        <v>-1.4573643410852655E-2</v>
      </c>
    </row>
    <row r="48" spans="1:31" x14ac:dyDescent="0.25">
      <c r="O48" s="83">
        <v>1.04</v>
      </c>
      <c r="P48" s="83">
        <f t="shared" si="2"/>
        <v>29.484000000000002</v>
      </c>
      <c r="Q48" s="2"/>
      <c r="T48" s="10" t="s">
        <v>103</v>
      </c>
      <c r="U48" s="10">
        <v>1.58588</v>
      </c>
      <c r="W48" s="133">
        <v>42481</v>
      </c>
      <c r="X48" s="10">
        <v>33.18</v>
      </c>
      <c r="Y48" s="10">
        <v>33.409999999999997</v>
      </c>
      <c r="Z48" s="10">
        <v>32.47</v>
      </c>
      <c r="AA48" s="10">
        <v>32.659999999999997</v>
      </c>
      <c r="AB48" s="95">
        <v>22792300</v>
      </c>
      <c r="AC48" s="10">
        <v>32.25</v>
      </c>
      <c r="AD48" s="2">
        <f t="shared" si="0"/>
        <v>0.93999999999999773</v>
      </c>
      <c r="AE48" s="138">
        <f t="shared" si="1"/>
        <v>1.4469959106637287E-2</v>
      </c>
    </row>
    <row r="49" spans="15:31" x14ac:dyDescent="0.25">
      <c r="O49" s="83">
        <v>1.03</v>
      </c>
      <c r="P49" s="83">
        <f t="shared" si="2"/>
        <v>29.200500000000002</v>
      </c>
      <c r="Q49" s="2"/>
      <c r="T49" s="10" t="s">
        <v>104</v>
      </c>
      <c r="U49" s="10" t="s">
        <v>338</v>
      </c>
      <c r="W49" s="133">
        <v>42480</v>
      </c>
      <c r="X49" s="10">
        <v>32</v>
      </c>
      <c r="Y49" s="10">
        <v>32.409999999999997</v>
      </c>
      <c r="Z49" s="10">
        <v>32</v>
      </c>
      <c r="AA49" s="10">
        <v>32.19</v>
      </c>
      <c r="AB49" s="95">
        <v>12911500</v>
      </c>
      <c r="AC49" s="10">
        <v>31.79</v>
      </c>
      <c r="AD49" s="2">
        <f t="shared" si="0"/>
        <v>0.40999999999999659</v>
      </c>
      <c r="AE49" s="138">
        <f t="shared" si="1"/>
        <v>6.9686411149825211E-3</v>
      </c>
    </row>
    <row r="50" spans="15:31" x14ac:dyDescent="0.25">
      <c r="O50" s="83">
        <v>1.02</v>
      </c>
      <c r="P50" s="83">
        <f t="shared" si="2"/>
        <v>28.917000000000002</v>
      </c>
      <c r="Q50" s="2"/>
      <c r="T50" s="10"/>
      <c r="U50" s="10"/>
      <c r="W50" s="133">
        <v>42479</v>
      </c>
      <c r="X50" s="10">
        <v>31.65</v>
      </c>
      <c r="Y50" s="10">
        <v>32.159999999999997</v>
      </c>
      <c r="Z50" s="10">
        <v>31.61</v>
      </c>
      <c r="AA50" s="10">
        <v>31.97</v>
      </c>
      <c r="AB50" s="95">
        <v>14408300</v>
      </c>
      <c r="AC50" s="10">
        <v>31.57</v>
      </c>
      <c r="AD50" s="2">
        <f t="shared" si="0"/>
        <v>0.54999999999999716</v>
      </c>
      <c r="AE50" s="138">
        <f t="shared" si="1"/>
        <v>2.1021992238033693E-2</v>
      </c>
    </row>
    <row r="51" spans="15:31" x14ac:dyDescent="0.25">
      <c r="O51" s="83">
        <v>1.01</v>
      </c>
      <c r="P51" s="83">
        <f t="shared" si="2"/>
        <v>28.633500000000002</v>
      </c>
      <c r="Q51" s="2"/>
      <c r="T51" s="10" t="s">
        <v>105</v>
      </c>
      <c r="U51" s="10" t="s">
        <v>449</v>
      </c>
      <c r="W51" s="133">
        <v>42478</v>
      </c>
      <c r="X51" s="10">
        <v>30.76</v>
      </c>
      <c r="Y51" s="10">
        <v>31.37</v>
      </c>
      <c r="Z51" s="10">
        <v>30.61</v>
      </c>
      <c r="AA51" s="10">
        <v>31.31</v>
      </c>
      <c r="AB51" s="95">
        <v>15745300</v>
      </c>
      <c r="AC51" s="10">
        <v>30.92</v>
      </c>
      <c r="AD51" s="2">
        <f t="shared" si="0"/>
        <v>0.76000000000000156</v>
      </c>
      <c r="AE51" s="138">
        <f t="shared" si="1"/>
        <v>2.4519549370443983E-2</v>
      </c>
    </row>
    <row r="52" spans="15:31" x14ac:dyDescent="0.25">
      <c r="O52" s="83">
        <v>1</v>
      </c>
      <c r="P52" s="83">
        <f t="shared" si="2"/>
        <v>28.35</v>
      </c>
      <c r="Q52" s="2"/>
      <c r="T52" s="10" t="s">
        <v>106</v>
      </c>
      <c r="U52" s="10" t="s">
        <v>220</v>
      </c>
      <c r="W52" s="133">
        <v>42475</v>
      </c>
      <c r="X52" s="10">
        <v>30.68</v>
      </c>
      <c r="Y52" s="10">
        <v>30.85</v>
      </c>
      <c r="Z52" s="10">
        <v>30.41</v>
      </c>
      <c r="AA52" s="10">
        <v>30.56</v>
      </c>
      <c r="AB52" s="95">
        <v>8261200</v>
      </c>
      <c r="AC52" s="10">
        <v>30.18</v>
      </c>
      <c r="AD52" s="2">
        <f t="shared" si="0"/>
        <v>0.44000000000000128</v>
      </c>
      <c r="AE52" s="138">
        <f t="shared" si="1"/>
        <v>-4.9455984174084922E-3</v>
      </c>
    </row>
    <row r="53" spans="15:31" x14ac:dyDescent="0.25">
      <c r="O53" s="83">
        <v>0.99</v>
      </c>
      <c r="P53" s="83">
        <f t="shared" si="2"/>
        <v>28.066500000000001</v>
      </c>
      <c r="Q53" s="2"/>
      <c r="T53" s="10" t="s">
        <v>107</v>
      </c>
      <c r="U53" s="95">
        <v>30181107</v>
      </c>
      <c r="W53" s="133">
        <v>42474</v>
      </c>
      <c r="X53" s="10">
        <v>30.84</v>
      </c>
      <c r="Y53" s="10">
        <v>31.05</v>
      </c>
      <c r="Z53" s="10">
        <v>30.64</v>
      </c>
      <c r="AA53" s="10">
        <v>30.72</v>
      </c>
      <c r="AB53" s="95">
        <v>8218800</v>
      </c>
      <c r="AC53" s="10">
        <v>30.33</v>
      </c>
      <c r="AD53" s="2">
        <f t="shared" si="0"/>
        <v>0.41000000000000014</v>
      </c>
      <c r="AE53" s="138">
        <f t="shared" si="1"/>
        <v>-1.9743336623889718E-3</v>
      </c>
    </row>
    <row r="54" spans="15:31" x14ac:dyDescent="0.25">
      <c r="O54" s="83">
        <v>0.98</v>
      </c>
      <c r="P54" s="83">
        <f t="shared" si="2"/>
        <v>27.783000000000001</v>
      </c>
      <c r="Q54" s="2"/>
      <c r="T54" s="10" t="s">
        <v>110</v>
      </c>
      <c r="U54" s="95">
        <v>11651800</v>
      </c>
      <c r="W54" s="133">
        <v>42473</v>
      </c>
      <c r="X54" s="10">
        <v>30.01</v>
      </c>
      <c r="Y54" s="10">
        <v>30.87</v>
      </c>
      <c r="Z54" s="10">
        <v>29.94</v>
      </c>
      <c r="AA54" s="10">
        <v>30.78</v>
      </c>
      <c r="AB54" s="95">
        <v>11076800</v>
      </c>
      <c r="AC54" s="10">
        <v>30.39</v>
      </c>
      <c r="AD54" s="2">
        <f t="shared" si="0"/>
        <v>0.92999999999999972</v>
      </c>
      <c r="AE54" s="138">
        <f t="shared" si="1"/>
        <v>3.5787321063394772E-2</v>
      </c>
    </row>
    <row r="55" spans="15:31" x14ac:dyDescent="0.25">
      <c r="O55" s="83">
        <v>0.97</v>
      </c>
      <c r="P55" s="83">
        <f t="shared" si="2"/>
        <v>27.499500000000001</v>
      </c>
      <c r="T55" s="10" t="s">
        <v>108</v>
      </c>
      <c r="U55" s="10" t="s">
        <v>450</v>
      </c>
      <c r="W55" s="133">
        <v>42472</v>
      </c>
      <c r="X55" s="10">
        <v>29.56</v>
      </c>
      <c r="Y55" s="10">
        <v>29.77</v>
      </c>
      <c r="Z55" s="10">
        <v>29.27</v>
      </c>
      <c r="AA55" s="10">
        <v>29.71</v>
      </c>
      <c r="AB55" s="95">
        <v>11214500</v>
      </c>
      <c r="AC55" s="10">
        <v>29.34</v>
      </c>
      <c r="AD55" s="2">
        <f t="shared" si="0"/>
        <v>0.5</v>
      </c>
      <c r="AE55" s="138">
        <f t="shared" si="1"/>
        <v>6.1728395061728669E-3</v>
      </c>
    </row>
    <row r="56" spans="15:31" x14ac:dyDescent="0.25">
      <c r="O56" s="83">
        <v>0.96</v>
      </c>
      <c r="P56" s="83">
        <f t="shared" si="2"/>
        <v>27.216000000000001</v>
      </c>
      <c r="T56" s="10" t="s">
        <v>111</v>
      </c>
      <c r="U56" s="10">
        <v>4.28</v>
      </c>
      <c r="W56" s="133">
        <v>42471</v>
      </c>
      <c r="X56" s="10">
        <v>29.49</v>
      </c>
      <c r="Y56" s="10">
        <v>30.04</v>
      </c>
      <c r="Z56" s="10">
        <v>29.48</v>
      </c>
      <c r="AA56" s="10">
        <v>29.53</v>
      </c>
      <c r="AB56" s="95">
        <v>8882900</v>
      </c>
      <c r="AC56" s="10">
        <v>29.16</v>
      </c>
      <c r="AD56" s="2">
        <f t="shared" si="0"/>
        <v>0.55999999999999872</v>
      </c>
      <c r="AE56" s="138">
        <f t="shared" si="1"/>
        <v>5.5172413793103114E-3</v>
      </c>
    </row>
    <row r="57" spans="15:31" x14ac:dyDescent="0.25">
      <c r="O57" s="83">
        <v>0.95</v>
      </c>
      <c r="P57" s="83">
        <f t="shared" si="2"/>
        <v>26.932500000000001</v>
      </c>
      <c r="T57" s="10" t="s">
        <v>112</v>
      </c>
      <c r="U57" s="10">
        <v>6.63</v>
      </c>
      <c r="W57" s="133">
        <v>42468</v>
      </c>
      <c r="X57" s="10">
        <v>29.67</v>
      </c>
      <c r="Y57" s="10">
        <v>29.76</v>
      </c>
      <c r="Z57" s="10">
        <v>29.23</v>
      </c>
      <c r="AA57" s="10">
        <v>29.37</v>
      </c>
      <c r="AB57" s="95">
        <v>8843500</v>
      </c>
      <c r="AC57" s="10">
        <v>29</v>
      </c>
      <c r="AD57" s="2">
        <f t="shared" si="0"/>
        <v>0.53000000000000114</v>
      </c>
      <c r="AE57" s="138">
        <f t="shared" si="1"/>
        <v>-1.7211703958691649E-3</v>
      </c>
    </row>
    <row r="58" spans="15:31" x14ac:dyDescent="0.25">
      <c r="O58" s="83">
        <v>0.94</v>
      </c>
      <c r="P58" s="83">
        <f t="shared" si="2"/>
        <v>26.649000000000001</v>
      </c>
      <c r="T58" s="10" t="s">
        <v>109</v>
      </c>
      <c r="U58" s="10" t="s">
        <v>451</v>
      </c>
      <c r="W58" s="133">
        <v>42467</v>
      </c>
      <c r="X58" s="10">
        <v>29.85</v>
      </c>
      <c r="Y58" s="10">
        <v>29.95</v>
      </c>
      <c r="Z58" s="10">
        <v>29.18</v>
      </c>
      <c r="AA58" s="10">
        <v>29.42</v>
      </c>
      <c r="AB58" s="95">
        <v>12865600</v>
      </c>
      <c r="AC58" s="10">
        <v>29.05</v>
      </c>
      <c r="AD58" s="2">
        <f t="shared" si="0"/>
        <v>0.76999999999999957</v>
      </c>
      <c r="AE58" s="138">
        <f t="shared" si="1"/>
        <v>-1.7253044654939043E-2</v>
      </c>
    </row>
    <row r="59" spans="15:31" x14ac:dyDescent="0.25">
      <c r="O59" s="83">
        <v>0.93</v>
      </c>
      <c r="P59" s="83">
        <f t="shared" si="2"/>
        <v>26.365500000000004</v>
      </c>
      <c r="W59" s="133">
        <v>42466</v>
      </c>
      <c r="X59" s="10">
        <v>29.66</v>
      </c>
      <c r="Y59" s="10">
        <v>29.95</v>
      </c>
      <c r="Z59" s="10">
        <v>29.3</v>
      </c>
      <c r="AA59" s="10">
        <v>29.94</v>
      </c>
      <c r="AB59" s="95">
        <v>9620300</v>
      </c>
      <c r="AC59" s="10">
        <v>29.56</v>
      </c>
      <c r="AD59" s="2">
        <f t="shared" si="0"/>
        <v>0.64999999999999858</v>
      </c>
      <c r="AE59" s="138">
        <f t="shared" si="1"/>
        <v>1.1289770783441622E-2</v>
      </c>
    </row>
    <row r="60" spans="15:31" x14ac:dyDescent="0.25">
      <c r="O60" s="83">
        <v>0.92</v>
      </c>
      <c r="P60" s="83">
        <f t="shared" si="2"/>
        <v>26.082000000000001</v>
      </c>
      <c r="W60" s="133">
        <v>42465</v>
      </c>
      <c r="X60" s="10">
        <v>29.67</v>
      </c>
      <c r="Y60" s="10">
        <v>29.73</v>
      </c>
      <c r="Z60" s="10">
        <v>29.35</v>
      </c>
      <c r="AA60" s="10">
        <v>29.6</v>
      </c>
      <c r="AB60" s="95">
        <v>9101900</v>
      </c>
      <c r="AC60" s="10">
        <v>29.23</v>
      </c>
      <c r="AD60" s="2">
        <f t="shared" si="0"/>
        <v>0.37999999999999901</v>
      </c>
      <c r="AE60" s="138">
        <f t="shared" si="1"/>
        <v>-9.8238482384823689E-3</v>
      </c>
    </row>
    <row r="61" spans="15:31" x14ac:dyDescent="0.25">
      <c r="O61" s="83">
        <v>0.91</v>
      </c>
      <c r="P61" s="83">
        <f t="shared" si="2"/>
        <v>25.798500000000001</v>
      </c>
      <c r="W61" s="133">
        <v>42464</v>
      </c>
      <c r="X61" s="10">
        <v>30.4</v>
      </c>
      <c r="Y61" s="10">
        <v>30.48</v>
      </c>
      <c r="Z61" s="10">
        <v>29.75</v>
      </c>
      <c r="AA61" s="10">
        <v>29.9</v>
      </c>
      <c r="AB61" s="95">
        <v>12167300</v>
      </c>
      <c r="AC61" s="10">
        <v>29.52</v>
      </c>
      <c r="AD61" s="2">
        <f t="shared" si="0"/>
        <v>0.73000000000000043</v>
      </c>
      <c r="AE61" s="138">
        <f t="shared" si="1"/>
        <v>-1.8943170488534444E-2</v>
      </c>
    </row>
    <row r="62" spans="15:31" x14ac:dyDescent="0.25">
      <c r="O62" s="83">
        <v>0.9</v>
      </c>
      <c r="P62" s="83">
        <f t="shared" si="2"/>
        <v>25.515000000000001</v>
      </c>
      <c r="W62" s="133">
        <v>42461</v>
      </c>
      <c r="X62" s="10">
        <v>31.18</v>
      </c>
      <c r="Y62" s="10">
        <v>31.2</v>
      </c>
      <c r="Z62" s="10">
        <v>30.32</v>
      </c>
      <c r="AA62" s="10">
        <v>30.47</v>
      </c>
      <c r="AB62" s="95">
        <v>17421700</v>
      </c>
      <c r="AC62" s="10">
        <v>30.09</v>
      </c>
      <c r="AD62" s="2">
        <f t="shared" si="0"/>
        <v>0.87999999999999901</v>
      </c>
      <c r="AE62" s="138">
        <f t="shared" si="1"/>
        <v>-3.0293264582662016E-2</v>
      </c>
    </row>
    <row r="63" spans="15:31" x14ac:dyDescent="0.25">
      <c r="W63" s="133">
        <v>42460</v>
      </c>
      <c r="X63" s="10">
        <v>31.01</v>
      </c>
      <c r="Y63" s="10">
        <v>31.59</v>
      </c>
      <c r="Z63" s="10">
        <v>31</v>
      </c>
      <c r="AA63" s="10">
        <v>31.43</v>
      </c>
      <c r="AB63" s="95">
        <v>10209000</v>
      </c>
      <c r="AC63" s="10">
        <v>31.03</v>
      </c>
      <c r="AD63" s="2">
        <f t="shared" si="0"/>
        <v>0.58999999999999986</v>
      </c>
      <c r="AE63" s="138">
        <f t="shared" si="1"/>
        <v>1.4052287581699296E-2</v>
      </c>
    </row>
    <row r="64" spans="15:31" x14ac:dyDescent="0.25">
      <c r="W64" s="133">
        <v>42459</v>
      </c>
      <c r="X64" s="10">
        <v>31.44</v>
      </c>
      <c r="Y64" s="10">
        <v>31.67</v>
      </c>
      <c r="Z64" s="10">
        <v>30.96</v>
      </c>
      <c r="AA64" s="10">
        <v>30.99</v>
      </c>
      <c r="AB64" s="95">
        <v>13377600</v>
      </c>
      <c r="AC64" s="10">
        <v>30.6</v>
      </c>
      <c r="AD64" s="2">
        <f t="shared" si="0"/>
        <v>0.71000000000000085</v>
      </c>
      <c r="AE64" s="138">
        <f t="shared" si="1"/>
        <v>-6.4935064935064402E-3</v>
      </c>
    </row>
    <row r="65" spans="23:31" x14ac:dyDescent="0.25">
      <c r="W65" s="133">
        <v>42458</v>
      </c>
      <c r="X65" s="10">
        <v>31.04</v>
      </c>
      <c r="Y65" s="10">
        <v>31.28</v>
      </c>
      <c r="Z65" s="10">
        <v>30.58</v>
      </c>
      <c r="AA65" s="10">
        <v>31.19</v>
      </c>
      <c r="AB65" s="95">
        <v>13667800</v>
      </c>
      <c r="AC65" s="10">
        <v>30.8</v>
      </c>
      <c r="AD65" s="2">
        <f t="shared" si="0"/>
        <v>0.70000000000000284</v>
      </c>
      <c r="AE65" s="138">
        <f t="shared" si="1"/>
        <v>5.5501142670584258E-3</v>
      </c>
    </row>
    <row r="66" spans="23:31" x14ac:dyDescent="0.25">
      <c r="W66" s="133">
        <v>42457</v>
      </c>
      <c r="X66" s="10">
        <v>31.13</v>
      </c>
      <c r="Y66" s="10">
        <v>31.25</v>
      </c>
      <c r="Z66" s="10">
        <v>30.94</v>
      </c>
      <c r="AA66" s="10">
        <v>31.02</v>
      </c>
      <c r="AB66" s="95">
        <v>6109400</v>
      </c>
      <c r="AC66" s="10">
        <v>30.63</v>
      </c>
      <c r="AD66" s="2">
        <f t="shared" si="0"/>
        <v>0.30999999999999872</v>
      </c>
      <c r="AE66" s="138">
        <f t="shared" si="1"/>
        <v>1.9627085377820208E-3</v>
      </c>
    </row>
    <row r="67" spans="23:31" x14ac:dyDescent="0.25">
      <c r="W67" s="133">
        <v>42453</v>
      </c>
      <c r="X67" s="10">
        <v>30.88</v>
      </c>
      <c r="Y67" s="10">
        <v>30.97</v>
      </c>
      <c r="Z67" s="10">
        <v>30.39</v>
      </c>
      <c r="AA67" s="10">
        <v>30.96</v>
      </c>
      <c r="AB67" s="95">
        <v>12041000</v>
      </c>
      <c r="AC67" s="10">
        <v>30.57</v>
      </c>
      <c r="AD67" s="2">
        <f>Y67-Z67</f>
        <v>0.57999999999999829</v>
      </c>
      <c r="AE67" s="138">
        <f>AC67/AC68-1</f>
        <v>-1.1319534282018151E-2</v>
      </c>
    </row>
    <row r="68" spans="23:31" x14ac:dyDescent="0.25">
      <c r="W68" s="133">
        <v>42452</v>
      </c>
      <c r="X68" s="10">
        <v>31.92</v>
      </c>
      <c r="Y68" s="10">
        <v>31.93</v>
      </c>
      <c r="Z68" s="10">
        <v>31.17</v>
      </c>
      <c r="AA68" s="10">
        <v>31.31</v>
      </c>
      <c r="AB68" s="95">
        <v>9107100</v>
      </c>
      <c r="AC68" s="10">
        <v>30.92</v>
      </c>
      <c r="AD68" s="2">
        <f>Y68-Z68</f>
        <v>0.75999999999999801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42545</v>
      </c>
      <c r="X2" s="10">
        <v>146.63</v>
      </c>
      <c r="Y2" s="10">
        <v>148.84</v>
      </c>
      <c r="Z2" s="10">
        <v>144.62</v>
      </c>
      <c r="AA2" s="10">
        <v>145.35</v>
      </c>
      <c r="AB2" s="95">
        <v>3067800</v>
      </c>
      <c r="AC2" s="10">
        <v>145.35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145.35</v>
      </c>
      <c r="W3" s="133">
        <v>42544</v>
      </c>
      <c r="X3" s="10">
        <v>151.5</v>
      </c>
      <c r="Y3" s="10">
        <v>152.19</v>
      </c>
      <c r="Z3" s="10">
        <v>150.80000000000001</v>
      </c>
      <c r="AA3" s="10">
        <v>152.13999999999999</v>
      </c>
      <c r="AB3" s="95">
        <v>1136900</v>
      </c>
      <c r="AC3" s="10">
        <v>152.13999999999999</v>
      </c>
      <c r="AD3" s="2"/>
      <c r="AE3" s="138"/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145.35</v>
      </c>
      <c r="W4" s="133">
        <v>42543</v>
      </c>
      <c r="X4" s="10">
        <v>149.1</v>
      </c>
      <c r="Y4" s="10">
        <v>151.5</v>
      </c>
      <c r="Z4" s="10">
        <v>149.05000000000001</v>
      </c>
      <c r="AA4" s="10">
        <v>149.85</v>
      </c>
      <c r="AB4" s="95">
        <v>936000</v>
      </c>
      <c r="AC4" s="10">
        <v>149.85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42542</v>
      </c>
      <c r="X5" s="10">
        <v>148.94999999999999</v>
      </c>
      <c r="Y5" s="10">
        <v>150.09</v>
      </c>
      <c r="Z5" s="10">
        <v>148.38999999999999</v>
      </c>
      <c r="AA5" s="10">
        <v>148.91</v>
      </c>
      <c r="AB5" s="95">
        <v>1257900</v>
      </c>
      <c r="AC5" s="10">
        <v>148.91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42541</v>
      </c>
      <c r="X6" s="10">
        <v>147.72</v>
      </c>
      <c r="Y6" s="10">
        <v>149.19999999999999</v>
      </c>
      <c r="Z6" s="10">
        <v>147.55000000000001</v>
      </c>
      <c r="AA6" s="10">
        <v>148.37</v>
      </c>
      <c r="AB6" s="95">
        <v>1264400</v>
      </c>
      <c r="AC6" s="10">
        <v>148.37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7"/>
      <c r="W7" s="133">
        <v>42538</v>
      </c>
      <c r="X7" s="10">
        <v>147.11000000000001</v>
      </c>
      <c r="Y7" s="10">
        <v>147.38</v>
      </c>
      <c r="Z7" s="10">
        <v>145.83000000000001</v>
      </c>
      <c r="AA7" s="10">
        <v>146.24</v>
      </c>
      <c r="AB7" s="95">
        <v>1418500</v>
      </c>
      <c r="AC7" s="10">
        <v>146.24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198</v>
      </c>
      <c r="P8" s="34"/>
      <c r="Q8" s="2">
        <f>K18+M18-F18+Q2*Q4</f>
        <v>0</v>
      </c>
      <c r="W8" s="133">
        <v>42537</v>
      </c>
      <c r="X8" s="10">
        <v>146.63999999999999</v>
      </c>
      <c r="Y8" s="10">
        <v>147.4</v>
      </c>
      <c r="Z8" s="10">
        <v>145.22999999999999</v>
      </c>
      <c r="AA8" s="10">
        <v>147.22999999999999</v>
      </c>
      <c r="AB8" s="95">
        <v>1335100</v>
      </c>
      <c r="AC8" s="10">
        <v>147.22999999999999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262</v>
      </c>
      <c r="Q9" s="138">
        <f>IF(Q2=0, 0, Q8/Q6)</f>
        <v>0</v>
      </c>
      <c r="W9" s="133">
        <v>42536</v>
      </c>
      <c r="X9" s="10">
        <v>148.38999999999999</v>
      </c>
      <c r="Y9" s="10">
        <v>148.66</v>
      </c>
      <c r="Z9" s="10">
        <v>147.26</v>
      </c>
      <c r="AA9" s="10">
        <v>147.41</v>
      </c>
      <c r="AB9" s="95">
        <v>1131800</v>
      </c>
      <c r="AC9" s="10">
        <v>147.41</v>
      </c>
      <c r="AD9" s="2"/>
      <c r="AE9" s="138"/>
    </row>
    <row r="10" spans="1:43" x14ac:dyDescent="0.25">
      <c r="O10" s="11" t="s">
        <v>261</v>
      </c>
      <c r="P10" s="34"/>
      <c r="Q10" s="2">
        <f>M34</f>
        <v>171.47000000000003</v>
      </c>
      <c r="W10" s="133">
        <v>42535</v>
      </c>
      <c r="X10" s="10">
        <v>149.74</v>
      </c>
      <c r="Y10" s="10">
        <v>149.82</v>
      </c>
      <c r="Z10" s="10">
        <v>147.12</v>
      </c>
      <c r="AA10" s="10">
        <v>147.97999999999999</v>
      </c>
      <c r="AB10" s="95">
        <v>1755900</v>
      </c>
      <c r="AC10" s="10">
        <v>147.97999999999999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4.0000000000000001E-3</v>
      </c>
      <c r="W11" s="133">
        <v>42534</v>
      </c>
      <c r="X11" s="10">
        <v>151.5</v>
      </c>
      <c r="Y11" s="10">
        <v>152.34</v>
      </c>
      <c r="Z11" s="10">
        <v>150.44</v>
      </c>
      <c r="AA11" s="10">
        <v>150.52000000000001</v>
      </c>
      <c r="AB11" s="95">
        <v>956800</v>
      </c>
      <c r="AC11" s="10">
        <v>150.52000000000001</v>
      </c>
      <c r="AD11" s="2"/>
      <c r="AE11" s="138"/>
    </row>
    <row r="12" spans="1:43" x14ac:dyDescent="0.25">
      <c r="W12" s="133">
        <v>42534</v>
      </c>
      <c r="X12" s="10" t="s">
        <v>187</v>
      </c>
      <c r="Y12" s="10"/>
      <c r="Z12" s="10"/>
      <c r="AA12" s="10"/>
      <c r="AB12" s="95"/>
      <c r="AC12" s="10"/>
      <c r="AD12" s="2"/>
      <c r="AE12" s="138"/>
    </row>
    <row r="13" spans="1:43" x14ac:dyDescent="0.25">
      <c r="W13" s="133">
        <v>42531</v>
      </c>
      <c r="X13" s="10">
        <v>153.04</v>
      </c>
      <c r="Y13" s="10">
        <v>153.28</v>
      </c>
      <c r="Z13" s="10">
        <v>151.41999999999999</v>
      </c>
      <c r="AA13" s="10">
        <v>151.80000000000001</v>
      </c>
      <c r="AB13" s="95">
        <v>1303100</v>
      </c>
      <c r="AC13" s="10">
        <v>151.65</v>
      </c>
      <c r="AD13" s="2"/>
      <c r="AE13" s="138"/>
    </row>
    <row r="14" spans="1:43" x14ac:dyDescent="0.25">
      <c r="W14" s="133">
        <v>42530</v>
      </c>
      <c r="X14" s="10">
        <v>153.6</v>
      </c>
      <c r="Y14" s="10">
        <v>154.81</v>
      </c>
      <c r="Z14" s="10">
        <v>153.01</v>
      </c>
      <c r="AA14" s="10">
        <v>154.15</v>
      </c>
      <c r="AB14" s="95">
        <v>1002600</v>
      </c>
      <c r="AC14" s="10">
        <v>154</v>
      </c>
      <c r="AD14" s="2"/>
      <c r="AE14" s="138"/>
    </row>
    <row r="15" spans="1:43" x14ac:dyDescent="0.25">
      <c r="W15" s="133">
        <v>42529</v>
      </c>
      <c r="X15" s="10">
        <v>152.96</v>
      </c>
      <c r="Y15" s="10">
        <v>154.30000000000001</v>
      </c>
      <c r="Z15" s="10">
        <v>151.99</v>
      </c>
      <c r="AA15" s="10">
        <v>154.13999999999999</v>
      </c>
      <c r="AB15" s="95">
        <v>1395000</v>
      </c>
      <c r="AC15" s="10">
        <v>153.99</v>
      </c>
      <c r="AD15" s="2"/>
      <c r="AE15" s="138"/>
    </row>
    <row r="16" spans="1:43" x14ac:dyDescent="0.25">
      <c r="W16" s="133">
        <v>42528</v>
      </c>
      <c r="X16" s="10">
        <v>153.19999999999999</v>
      </c>
      <c r="Y16" s="10">
        <v>153.61000000000001</v>
      </c>
      <c r="Z16" s="10">
        <v>152.53</v>
      </c>
      <c r="AA16" s="10">
        <v>152.69</v>
      </c>
      <c r="AB16" s="95">
        <v>1415600</v>
      </c>
      <c r="AC16" s="10">
        <v>152.54</v>
      </c>
      <c r="AD16" s="2"/>
      <c r="AE16" s="138"/>
    </row>
    <row r="17" spans="1:31" x14ac:dyDescent="0.25">
      <c r="W17" s="133">
        <v>42527</v>
      </c>
      <c r="X17" s="10">
        <v>152.80000000000001</v>
      </c>
      <c r="Y17" s="10">
        <v>153.9</v>
      </c>
      <c r="Z17" s="10">
        <v>152.03</v>
      </c>
      <c r="AA17" s="10">
        <v>153.19</v>
      </c>
      <c r="AB17" s="95">
        <v>1015000</v>
      </c>
      <c r="AC17" s="10">
        <v>153.04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42524</v>
      </c>
      <c r="X18" s="10">
        <v>152.71</v>
      </c>
      <c r="Y18" s="10">
        <v>153.28</v>
      </c>
      <c r="Z18" s="10">
        <v>151.29</v>
      </c>
      <c r="AA18" s="10">
        <v>152.87</v>
      </c>
      <c r="AB18" s="95">
        <v>831700</v>
      </c>
      <c r="AC18" s="10">
        <v>152.72</v>
      </c>
      <c r="AD18" s="2"/>
      <c r="AE18" s="138"/>
    </row>
    <row r="19" spans="1:31" x14ac:dyDescent="0.25">
      <c r="W19" s="133">
        <v>42523</v>
      </c>
      <c r="X19" s="10">
        <v>152.58000000000001</v>
      </c>
      <c r="Y19" s="10">
        <v>153.69999999999999</v>
      </c>
      <c r="Z19" s="10">
        <v>152.31</v>
      </c>
      <c r="AA19" s="10">
        <v>153.55000000000001</v>
      </c>
      <c r="AB19" s="95">
        <v>809600</v>
      </c>
      <c r="AC19" s="10">
        <v>153.4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42522</v>
      </c>
      <c r="X20" s="10">
        <v>151.29</v>
      </c>
      <c r="Y20" s="10">
        <v>153.44999999999999</v>
      </c>
      <c r="Z20" s="10">
        <v>150.63</v>
      </c>
      <c r="AA20" s="10">
        <v>153.06</v>
      </c>
      <c r="AB20" s="95">
        <v>1730000</v>
      </c>
      <c r="AC20" s="10">
        <v>152.91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42521</v>
      </c>
      <c r="X21" s="10">
        <v>152</v>
      </c>
      <c r="Y21" s="10">
        <v>152.12</v>
      </c>
      <c r="Z21" s="10">
        <v>150.52000000000001</v>
      </c>
      <c r="AA21" s="10">
        <v>151.77000000000001</v>
      </c>
      <c r="AB21" s="95">
        <v>2177300</v>
      </c>
      <c r="AC21" s="10">
        <v>151.62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42517</v>
      </c>
      <c r="X22" s="10">
        <v>151.52000000000001</v>
      </c>
      <c r="Y22" s="10">
        <v>152.16999999999999</v>
      </c>
      <c r="Z22" s="10">
        <v>150.35</v>
      </c>
      <c r="AA22" s="10">
        <v>152.13</v>
      </c>
      <c r="AB22" s="95">
        <v>1847600</v>
      </c>
      <c r="AC22" s="10">
        <v>151.97999999999999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42516</v>
      </c>
      <c r="X23" s="10">
        <v>150.93</v>
      </c>
      <c r="Y23" s="10">
        <v>151.85</v>
      </c>
      <c r="Z23" s="10">
        <v>150.51</v>
      </c>
      <c r="AA23" s="10">
        <v>151.19999999999999</v>
      </c>
      <c r="AB23" s="95">
        <v>914300</v>
      </c>
      <c r="AC23" s="10">
        <v>151.05000000000001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42515</v>
      </c>
      <c r="X24" s="10">
        <v>150.84</v>
      </c>
      <c r="Y24" s="10">
        <v>151.68</v>
      </c>
      <c r="Z24" s="10">
        <v>150.6</v>
      </c>
      <c r="AA24" s="10">
        <v>151.16</v>
      </c>
      <c r="AB24" s="95">
        <v>1311800</v>
      </c>
      <c r="AC24" s="10">
        <v>151.01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42514</v>
      </c>
      <c r="X25" s="10">
        <v>149.24</v>
      </c>
      <c r="Y25" s="10">
        <v>151.06</v>
      </c>
      <c r="Z25" s="10">
        <v>148.79</v>
      </c>
      <c r="AA25" s="10">
        <v>150.68</v>
      </c>
      <c r="AB25" s="95">
        <v>1097600</v>
      </c>
      <c r="AC25" s="10">
        <v>150.53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42513</v>
      </c>
      <c r="X26" s="10">
        <v>148.85</v>
      </c>
      <c r="Y26" s="10">
        <v>149.44</v>
      </c>
      <c r="Z26" s="10">
        <v>147.87</v>
      </c>
      <c r="AA26" s="10">
        <v>148.84</v>
      </c>
      <c r="AB26" s="95">
        <v>994100</v>
      </c>
      <c r="AC26" s="10">
        <v>148.69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42510</v>
      </c>
      <c r="X27" s="10">
        <v>149.35</v>
      </c>
      <c r="Y27" s="10">
        <v>150.31</v>
      </c>
      <c r="Z27" s="10">
        <v>148.35</v>
      </c>
      <c r="AA27" s="10">
        <v>148.85</v>
      </c>
      <c r="AB27" s="95">
        <v>1420900</v>
      </c>
      <c r="AC27" s="10">
        <v>148.69999999999999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42509</v>
      </c>
      <c r="X28" s="10">
        <v>149.51</v>
      </c>
      <c r="Y28" s="10">
        <v>149.56</v>
      </c>
      <c r="Z28" s="10">
        <v>146.93</v>
      </c>
      <c r="AA28" s="10">
        <v>148.41999999999999</v>
      </c>
      <c r="AB28" s="95">
        <v>1428000</v>
      </c>
      <c r="AC28" s="10">
        <v>148.27000000000001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42508</v>
      </c>
      <c r="X29" s="10">
        <v>148.43</v>
      </c>
      <c r="Y29" s="10">
        <v>151.22</v>
      </c>
      <c r="Z29" s="10">
        <v>148.01</v>
      </c>
      <c r="AA29" s="10">
        <v>150.11000000000001</v>
      </c>
      <c r="AB29" s="95">
        <v>1715100</v>
      </c>
      <c r="AC29" s="10">
        <v>149.96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42507</v>
      </c>
      <c r="X30" s="10">
        <v>150.19</v>
      </c>
      <c r="Y30" s="10">
        <v>150.94999999999999</v>
      </c>
      <c r="Z30" s="10">
        <v>148.06</v>
      </c>
      <c r="AA30" s="10">
        <v>148.82</v>
      </c>
      <c r="AB30" s="95">
        <v>1815800</v>
      </c>
      <c r="AC30" s="10">
        <v>148.66999999999999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42506</v>
      </c>
      <c r="X31" s="10">
        <v>147.9</v>
      </c>
      <c r="Y31" s="10">
        <v>150.43</v>
      </c>
      <c r="Z31" s="10">
        <v>147.69999999999999</v>
      </c>
      <c r="AA31" s="10">
        <v>150.24</v>
      </c>
      <c r="AB31" s="95">
        <v>1473000</v>
      </c>
      <c r="AC31" s="10">
        <v>150.09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42503</v>
      </c>
      <c r="X32" s="10">
        <v>148.37</v>
      </c>
      <c r="Y32" s="10">
        <v>149.35</v>
      </c>
      <c r="Z32" s="10">
        <v>147.4</v>
      </c>
      <c r="AA32" s="10">
        <v>147.88999999999999</v>
      </c>
      <c r="AB32" s="95">
        <v>1531100</v>
      </c>
      <c r="AC32" s="10">
        <v>147.74</v>
      </c>
      <c r="AD32" s="2"/>
      <c r="AE32" s="138"/>
    </row>
    <row r="33" spans="1:31" x14ac:dyDescent="0.25">
      <c r="W33" s="133">
        <v>42502</v>
      </c>
      <c r="X33" s="10">
        <v>148.29</v>
      </c>
      <c r="Y33" s="10">
        <v>149.26</v>
      </c>
      <c r="Z33" s="10">
        <v>147.58000000000001</v>
      </c>
      <c r="AA33" s="10">
        <v>148.91999999999999</v>
      </c>
      <c r="AB33" s="95">
        <v>1203300</v>
      </c>
      <c r="AC33" s="10">
        <v>148.77000000000001</v>
      </c>
      <c r="AD33" s="2"/>
      <c r="AE33" s="138"/>
    </row>
    <row r="34" spans="1:31" x14ac:dyDescent="0.25">
      <c r="L34" t="s">
        <v>261</v>
      </c>
      <c r="M34" s="2">
        <f>M45+K45-F45</f>
        <v>171.47000000000003</v>
      </c>
      <c r="W34" s="133">
        <v>42501</v>
      </c>
      <c r="X34" s="10">
        <v>149</v>
      </c>
      <c r="Y34" s="10">
        <v>149.94999999999999</v>
      </c>
      <c r="Z34" s="10">
        <v>147.94999999999999</v>
      </c>
      <c r="AA34" s="10">
        <v>147.97</v>
      </c>
      <c r="AB34" s="95">
        <v>972200</v>
      </c>
      <c r="AC34" s="10">
        <v>147.82</v>
      </c>
      <c r="AD34" s="2"/>
      <c r="AE34" s="138"/>
    </row>
    <row r="35" spans="1:31" x14ac:dyDescent="0.25">
      <c r="A35" s="413" t="s">
        <v>1</v>
      </c>
      <c r="B35" s="413" t="s">
        <v>2</v>
      </c>
      <c r="C35" s="413" t="s">
        <v>4</v>
      </c>
      <c r="D35" s="413" t="s">
        <v>5</v>
      </c>
      <c r="E35" s="415" t="s">
        <v>94</v>
      </c>
      <c r="F35" s="413" t="s">
        <v>60</v>
      </c>
      <c r="G35" s="413" t="s">
        <v>3</v>
      </c>
      <c r="H35" s="413" t="s">
        <v>6</v>
      </c>
      <c r="I35" s="413" t="s">
        <v>7</v>
      </c>
      <c r="J35" s="413" t="s">
        <v>95</v>
      </c>
      <c r="K35" s="413" t="s">
        <v>61</v>
      </c>
      <c r="L35" s="413" t="s">
        <v>77</v>
      </c>
      <c r="M35" s="413" t="s">
        <v>38</v>
      </c>
      <c r="W35" s="133">
        <v>42500</v>
      </c>
      <c r="X35" s="10">
        <v>148.36000000000001</v>
      </c>
      <c r="Y35" s="10">
        <v>148.88999999999999</v>
      </c>
      <c r="Z35" s="10">
        <v>147.08000000000001</v>
      </c>
      <c r="AA35" s="10">
        <v>148.83000000000001</v>
      </c>
      <c r="AB35" s="95">
        <v>1471500</v>
      </c>
      <c r="AC35" s="10">
        <v>148.68</v>
      </c>
      <c r="AD35" s="2"/>
      <c r="AE35" s="138"/>
    </row>
    <row r="36" spans="1:31" x14ac:dyDescent="0.25">
      <c r="A36" s="416" t="s">
        <v>0</v>
      </c>
      <c r="B36" s="406">
        <v>42403</v>
      </c>
      <c r="C36" s="407">
        <v>10</v>
      </c>
      <c r="D36" s="408">
        <v>123.5</v>
      </c>
      <c r="E36" s="408">
        <v>0</v>
      </c>
      <c r="F36" s="408">
        <f>D36*C36+E36</f>
        <v>1235</v>
      </c>
      <c r="G36" s="406">
        <v>42436</v>
      </c>
      <c r="H36" s="411">
        <v>10</v>
      </c>
      <c r="I36" s="408">
        <v>140.65</v>
      </c>
      <c r="J36" s="408">
        <v>0.03</v>
      </c>
      <c r="K36" s="407">
        <f>I36*H36-J36</f>
        <v>1406.47</v>
      </c>
      <c r="L36" s="406"/>
      <c r="M36" s="408"/>
      <c r="W36" s="133">
        <v>42499</v>
      </c>
      <c r="X36" s="10">
        <v>147.29</v>
      </c>
      <c r="Y36" s="10">
        <v>148.5</v>
      </c>
      <c r="Z36" s="10">
        <v>146.78</v>
      </c>
      <c r="AA36" s="10">
        <v>147.46</v>
      </c>
      <c r="AB36" s="95">
        <v>1191200</v>
      </c>
      <c r="AC36" s="10">
        <v>147.31</v>
      </c>
      <c r="AD36" s="2"/>
      <c r="AE36" s="138"/>
    </row>
    <row r="37" spans="1:31" x14ac:dyDescent="0.25">
      <c r="A37" s="417" t="s">
        <v>71</v>
      </c>
      <c r="B37" s="406"/>
      <c r="C37" s="407"/>
      <c r="D37" s="408"/>
      <c r="E37" s="408"/>
      <c r="F37" s="408"/>
      <c r="G37" s="406"/>
      <c r="H37" s="411"/>
      <c r="I37" s="408"/>
      <c r="J37" s="408"/>
      <c r="K37" s="407"/>
      <c r="L37" s="406"/>
      <c r="M37" s="408"/>
      <c r="W37" s="133">
        <v>42496</v>
      </c>
      <c r="X37" s="10">
        <v>145</v>
      </c>
      <c r="Y37" s="10">
        <v>147.53</v>
      </c>
      <c r="Z37" s="10">
        <v>144.86000000000001</v>
      </c>
      <c r="AA37" s="10">
        <v>146.97</v>
      </c>
      <c r="AB37" s="95">
        <v>1257400</v>
      </c>
      <c r="AC37" s="10">
        <v>146.82</v>
      </c>
      <c r="AD37" s="2"/>
      <c r="AE37" s="138"/>
    </row>
    <row r="38" spans="1:31" x14ac:dyDescent="0.25">
      <c r="A38" s="407"/>
      <c r="B38" s="406"/>
      <c r="C38" s="407"/>
      <c r="D38" s="408"/>
      <c r="E38" s="408"/>
      <c r="F38" s="408"/>
      <c r="G38" s="406"/>
      <c r="H38" s="411"/>
      <c r="I38" s="407"/>
      <c r="J38" s="408"/>
      <c r="K38" s="407"/>
      <c r="L38" s="407"/>
      <c r="M38" s="407"/>
      <c r="W38" s="133">
        <v>42495</v>
      </c>
      <c r="X38" s="10">
        <v>144.18</v>
      </c>
      <c r="Y38" s="10">
        <v>145.78</v>
      </c>
      <c r="Z38" s="10">
        <v>143.79</v>
      </c>
      <c r="AA38" s="10">
        <v>145.13999999999999</v>
      </c>
      <c r="AB38" s="95">
        <v>1224000</v>
      </c>
      <c r="AC38" s="10">
        <v>145</v>
      </c>
      <c r="AD38" s="2"/>
      <c r="AE38" s="138"/>
    </row>
    <row r="39" spans="1:31" x14ac:dyDescent="0.25">
      <c r="A39" s="407"/>
      <c r="B39" s="406"/>
      <c r="C39" s="407"/>
      <c r="D39" s="408"/>
      <c r="E39" s="408"/>
      <c r="F39" s="408"/>
      <c r="G39" s="407"/>
      <c r="H39" s="411"/>
      <c r="I39" s="408"/>
      <c r="J39" s="408"/>
      <c r="K39" s="407"/>
      <c r="L39" s="407"/>
      <c r="M39" s="407"/>
      <c r="W39" s="133">
        <v>42494</v>
      </c>
      <c r="X39" s="10">
        <v>143.22999999999999</v>
      </c>
      <c r="Y39" s="10">
        <v>145.03</v>
      </c>
      <c r="Z39" s="10">
        <v>142.97999999999999</v>
      </c>
      <c r="AA39" s="10">
        <v>144.55000000000001</v>
      </c>
      <c r="AB39" s="95">
        <v>982500</v>
      </c>
      <c r="AC39" s="10">
        <v>144.41</v>
      </c>
      <c r="AD39" s="2"/>
      <c r="AE39" s="138"/>
    </row>
    <row r="40" spans="1:31" x14ac:dyDescent="0.25">
      <c r="A40" s="407"/>
      <c r="B40" s="406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42493</v>
      </c>
      <c r="X40" s="10">
        <v>146.16</v>
      </c>
      <c r="Y40" s="10">
        <v>146.22999999999999</v>
      </c>
      <c r="Z40" s="10">
        <v>143.72999999999999</v>
      </c>
      <c r="AA40" s="10">
        <v>144.87</v>
      </c>
      <c r="AB40" s="95">
        <v>981700</v>
      </c>
      <c r="AC40" s="10">
        <v>144.72999999999999</v>
      </c>
      <c r="AD40" s="2"/>
      <c r="AE40" s="138"/>
    </row>
    <row r="41" spans="1:31" x14ac:dyDescent="0.25">
      <c r="A41" s="407"/>
      <c r="B41" s="406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W41" s="133">
        <v>42492</v>
      </c>
      <c r="X41" s="10">
        <v>145.01</v>
      </c>
      <c r="Y41" s="10">
        <v>146.77000000000001</v>
      </c>
      <c r="Z41" s="10">
        <v>144.97999999999999</v>
      </c>
      <c r="AA41" s="10">
        <v>146.5</v>
      </c>
      <c r="AB41" s="95">
        <v>1537100</v>
      </c>
      <c r="AC41" s="10">
        <v>146.36000000000001</v>
      </c>
      <c r="AD41" s="2"/>
      <c r="AE41" s="138"/>
    </row>
    <row r="42" spans="1:31" ht="20.25" thickBot="1" x14ac:dyDescent="0.35">
      <c r="A42" s="407"/>
      <c r="B42" s="406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T42" s="91" t="s">
        <v>113</v>
      </c>
      <c r="W42" s="133">
        <v>42489</v>
      </c>
      <c r="X42" s="10">
        <v>143.9</v>
      </c>
      <c r="Y42" s="10">
        <v>144.58000000000001</v>
      </c>
      <c r="Z42" s="10">
        <v>141.13</v>
      </c>
      <c r="AA42" s="10">
        <v>144.25</v>
      </c>
      <c r="AB42" s="95">
        <v>2205700</v>
      </c>
      <c r="AC42" s="10">
        <v>144.11000000000001</v>
      </c>
      <c r="AD42" s="2"/>
      <c r="AE42" s="138"/>
    </row>
    <row r="43" spans="1:31" ht="15.75" thickTop="1" x14ac:dyDescent="0.25">
      <c r="A43" s="407"/>
      <c r="B43" s="406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T43" s="356" t="s">
        <v>98</v>
      </c>
      <c r="U43" s="356">
        <v>152.13999999999999</v>
      </c>
      <c r="W43" s="133">
        <v>42488</v>
      </c>
      <c r="X43" s="10">
        <v>147.21</v>
      </c>
      <c r="Y43" s="10">
        <v>147.9</v>
      </c>
      <c r="Z43" s="10">
        <v>143.28</v>
      </c>
      <c r="AA43" s="10">
        <v>145.32</v>
      </c>
      <c r="AB43" s="95">
        <v>3063500</v>
      </c>
      <c r="AC43" s="10">
        <v>145.18</v>
      </c>
      <c r="AD43" s="2"/>
      <c r="AE43" s="138"/>
    </row>
    <row r="44" spans="1:31" x14ac:dyDescent="0.25">
      <c r="A44" s="407"/>
      <c r="B44" s="407"/>
      <c r="C44" s="407"/>
      <c r="D44" s="407"/>
      <c r="E44" s="408"/>
      <c r="F44" s="407"/>
      <c r="G44" s="407"/>
      <c r="H44" s="407"/>
      <c r="I44" s="407"/>
      <c r="J44" s="407"/>
      <c r="K44" s="407"/>
      <c r="L44" s="407"/>
      <c r="M44" s="407"/>
      <c r="T44" s="100" t="s">
        <v>99</v>
      </c>
      <c r="U44" s="100">
        <v>146.63</v>
      </c>
      <c r="W44" s="133">
        <v>42487</v>
      </c>
      <c r="X44" s="10">
        <v>145.61000000000001</v>
      </c>
      <c r="Y44" s="10">
        <v>147.75</v>
      </c>
      <c r="Z44" s="10">
        <v>145.16</v>
      </c>
      <c r="AA44" s="10">
        <v>147.13999999999999</v>
      </c>
      <c r="AB44" s="95">
        <v>1497800</v>
      </c>
      <c r="AC44" s="10">
        <v>146.99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7" t="s">
        <v>78</v>
      </c>
      <c r="P45" s="477"/>
      <c r="T45" s="100" t="s">
        <v>100</v>
      </c>
      <c r="U45" s="100" t="s">
        <v>452</v>
      </c>
      <c r="W45" s="133">
        <v>42486</v>
      </c>
      <c r="X45" s="10">
        <v>146.13</v>
      </c>
      <c r="Y45" s="10">
        <v>146.38</v>
      </c>
      <c r="Z45" s="10">
        <v>144.54</v>
      </c>
      <c r="AA45" s="10">
        <v>145.61000000000001</v>
      </c>
      <c r="AB45" s="95">
        <v>1794200</v>
      </c>
      <c r="AC45" s="10">
        <v>145.47</v>
      </c>
      <c r="AD45" s="2"/>
      <c r="AE45" s="138"/>
    </row>
    <row r="46" spans="1:31" ht="15.75" thickTop="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1.1000000000000001</v>
      </c>
      <c r="P46" s="83">
        <f>O46*$Q$4</f>
        <v>159.88500000000002</v>
      </c>
      <c r="Q46" s="2"/>
      <c r="T46" s="100" t="s">
        <v>101</v>
      </c>
      <c r="U46" s="100" t="s">
        <v>453</v>
      </c>
      <c r="W46" s="133">
        <v>42485</v>
      </c>
      <c r="X46" s="10">
        <v>146.74</v>
      </c>
      <c r="Y46" s="10">
        <v>147.24</v>
      </c>
      <c r="Z46" s="10">
        <v>146.30000000000001</v>
      </c>
      <c r="AA46" s="10">
        <v>146.56</v>
      </c>
      <c r="AB46" s="95">
        <v>1396700</v>
      </c>
      <c r="AC46" s="10">
        <v>146.41999999999999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158.4315</v>
      </c>
      <c r="Q47" s="2"/>
      <c r="T47" s="100" t="s">
        <v>102</v>
      </c>
      <c r="U47" s="100">
        <v>164.58</v>
      </c>
      <c r="W47" s="133">
        <v>42482</v>
      </c>
      <c r="X47" s="10">
        <v>147.47</v>
      </c>
      <c r="Y47" s="10">
        <v>147.94</v>
      </c>
      <c r="Z47" s="10">
        <v>145.63999999999999</v>
      </c>
      <c r="AA47" s="10">
        <v>146.85</v>
      </c>
      <c r="AB47" s="95">
        <v>1014600</v>
      </c>
      <c r="AC47" s="10">
        <v>146.69999999999999</v>
      </c>
      <c r="AD47" s="2"/>
      <c r="AE47" s="138"/>
    </row>
    <row r="48" spans="1:31" x14ac:dyDescent="0.25">
      <c r="O48" s="83">
        <v>1.08</v>
      </c>
      <c r="P48" s="83">
        <f t="shared" si="0"/>
        <v>156.97800000000001</v>
      </c>
      <c r="Q48" s="2"/>
      <c r="T48" s="100" t="s">
        <v>103</v>
      </c>
      <c r="U48" s="100">
        <v>0.99462499999999998</v>
      </c>
      <c r="W48" s="133">
        <v>42481</v>
      </c>
      <c r="X48" s="10">
        <v>146.12</v>
      </c>
      <c r="Y48" s="10">
        <v>147.77000000000001</v>
      </c>
      <c r="Z48" s="10">
        <v>145.77000000000001</v>
      </c>
      <c r="AA48" s="10">
        <v>147.35</v>
      </c>
      <c r="AB48" s="95">
        <v>1329200</v>
      </c>
      <c r="AC48" s="10">
        <v>147.19999999999999</v>
      </c>
      <c r="AD48" s="2"/>
      <c r="AE48" s="138"/>
    </row>
    <row r="49" spans="15:31" x14ac:dyDescent="0.25">
      <c r="O49" s="83">
        <v>1.07</v>
      </c>
      <c r="P49" s="83">
        <f t="shared" si="0"/>
        <v>155.52449999999999</v>
      </c>
      <c r="Q49" s="2"/>
      <c r="T49" s="100" t="s">
        <v>123</v>
      </c>
      <c r="U49" s="100" t="s">
        <v>239</v>
      </c>
      <c r="W49" s="133">
        <v>42480</v>
      </c>
      <c r="X49" s="10">
        <v>145.82</v>
      </c>
      <c r="Y49" s="10">
        <v>146.86000000000001</v>
      </c>
      <c r="Z49" s="10">
        <v>145</v>
      </c>
      <c r="AA49" s="10">
        <v>146.44</v>
      </c>
      <c r="AB49" s="95">
        <v>1323100</v>
      </c>
      <c r="AC49" s="10">
        <v>146.30000000000001</v>
      </c>
      <c r="AD49" s="2"/>
      <c r="AE49" s="138"/>
    </row>
    <row r="50" spans="15:31" x14ac:dyDescent="0.25">
      <c r="O50" s="83">
        <v>1.06</v>
      </c>
      <c r="P50" s="83">
        <f t="shared" si="0"/>
        <v>154.071</v>
      </c>
      <c r="Q50" s="2"/>
      <c r="T50" s="100"/>
      <c r="U50" s="100"/>
      <c r="W50" s="133">
        <v>42479</v>
      </c>
      <c r="X50" s="10">
        <v>145.87</v>
      </c>
      <c r="Y50" s="10">
        <v>146.77000000000001</v>
      </c>
      <c r="Z50" s="10">
        <v>145.15</v>
      </c>
      <c r="AA50" s="10">
        <v>145.59</v>
      </c>
      <c r="AB50" s="95">
        <v>1312100</v>
      </c>
      <c r="AC50" s="10">
        <v>145.44999999999999</v>
      </c>
      <c r="AD50" s="2"/>
      <c r="AE50" s="138"/>
    </row>
    <row r="51" spans="15:31" x14ac:dyDescent="0.25">
      <c r="O51" s="83">
        <v>1.05</v>
      </c>
      <c r="P51" s="83">
        <f t="shared" si="0"/>
        <v>152.61750000000001</v>
      </c>
      <c r="Q51" s="2"/>
      <c r="T51" s="100" t="s">
        <v>105</v>
      </c>
      <c r="U51" s="100" t="s">
        <v>454</v>
      </c>
      <c r="W51" s="133">
        <v>42478</v>
      </c>
      <c r="X51" s="10">
        <v>145.41999999999999</v>
      </c>
      <c r="Y51" s="10">
        <v>146.6</v>
      </c>
      <c r="Z51" s="10">
        <v>144.76</v>
      </c>
      <c r="AA51" s="10">
        <v>146.47</v>
      </c>
      <c r="AB51" s="95">
        <v>907600</v>
      </c>
      <c r="AC51" s="10">
        <v>146.33000000000001</v>
      </c>
      <c r="AD51" s="2"/>
      <c r="AE51" s="138"/>
    </row>
    <row r="52" spans="15:31" x14ac:dyDescent="0.25">
      <c r="O52" s="83">
        <v>1.04</v>
      </c>
      <c r="P52" s="83">
        <f t="shared" si="0"/>
        <v>151.16399999999999</v>
      </c>
      <c r="Q52" s="2"/>
      <c r="T52" s="100" t="s">
        <v>106</v>
      </c>
      <c r="U52" s="100" t="s">
        <v>305</v>
      </c>
      <c r="W52" s="133">
        <v>42475</v>
      </c>
      <c r="X52" s="10">
        <v>144.62</v>
      </c>
      <c r="Y52" s="10">
        <v>145.47</v>
      </c>
      <c r="Z52" s="10">
        <v>144.07</v>
      </c>
      <c r="AA52" s="10">
        <v>145.34</v>
      </c>
      <c r="AB52" s="95">
        <v>834700</v>
      </c>
      <c r="AC52" s="10">
        <v>145.19999999999999</v>
      </c>
      <c r="AD52" s="2"/>
      <c r="AE52" s="138"/>
    </row>
    <row r="53" spans="15:31" x14ac:dyDescent="0.25">
      <c r="O53" s="83">
        <v>1.03</v>
      </c>
      <c r="P53" s="83">
        <f t="shared" si="0"/>
        <v>149.7105</v>
      </c>
      <c r="Q53" s="2"/>
      <c r="T53" s="100" t="s">
        <v>107</v>
      </c>
      <c r="U53" s="101">
        <v>3149357</v>
      </c>
      <c r="W53" s="133">
        <v>42474</v>
      </c>
      <c r="X53" s="10">
        <v>145.34</v>
      </c>
      <c r="Y53" s="10">
        <v>145.77000000000001</v>
      </c>
      <c r="Z53" s="10">
        <v>144.5</v>
      </c>
      <c r="AA53" s="10">
        <v>144.62</v>
      </c>
      <c r="AB53" s="95">
        <v>706100</v>
      </c>
      <c r="AC53" s="10">
        <v>144.47999999999999</v>
      </c>
      <c r="AD53" s="2"/>
      <c r="AE53" s="138"/>
    </row>
    <row r="54" spans="15:31" x14ac:dyDescent="0.25">
      <c r="O54" s="83">
        <v>1.02</v>
      </c>
      <c r="P54" s="83">
        <f t="shared" si="0"/>
        <v>148.25700000000001</v>
      </c>
      <c r="Q54" s="2"/>
      <c r="T54" s="100" t="s">
        <v>110</v>
      </c>
      <c r="U54" s="101">
        <v>1331260</v>
      </c>
      <c r="W54" s="133">
        <v>42473</v>
      </c>
      <c r="X54" s="10">
        <v>143.04</v>
      </c>
      <c r="Y54" s="10">
        <v>145.1</v>
      </c>
      <c r="Z54" s="10">
        <v>142.99</v>
      </c>
      <c r="AA54" s="10">
        <v>145.05000000000001</v>
      </c>
      <c r="AB54" s="95">
        <v>1039600</v>
      </c>
      <c r="AC54" s="10">
        <v>144.91</v>
      </c>
      <c r="AD54" s="2"/>
      <c r="AE54" s="138"/>
    </row>
    <row r="55" spans="15:31" x14ac:dyDescent="0.25">
      <c r="O55" s="83">
        <v>1.01</v>
      </c>
      <c r="P55" s="83">
        <f t="shared" si="0"/>
        <v>146.80349999999999</v>
      </c>
      <c r="Q55" s="2"/>
      <c r="T55" s="100" t="s">
        <v>108</v>
      </c>
      <c r="U55" s="100" t="s">
        <v>455</v>
      </c>
      <c r="W55" s="133">
        <v>42472</v>
      </c>
      <c r="X55" s="10">
        <v>142.27000000000001</v>
      </c>
      <c r="Y55" s="10">
        <v>142.82</v>
      </c>
      <c r="Z55" s="10">
        <v>141.53</v>
      </c>
      <c r="AA55" s="10">
        <v>142.43</v>
      </c>
      <c r="AB55" s="95">
        <v>1139500</v>
      </c>
      <c r="AC55" s="10">
        <v>142.29</v>
      </c>
      <c r="AD55" s="2"/>
      <c r="AE55" s="138"/>
    </row>
    <row r="56" spans="15:31" x14ac:dyDescent="0.25">
      <c r="O56" s="83">
        <v>1</v>
      </c>
      <c r="P56" s="83">
        <f t="shared" si="0"/>
        <v>145.35</v>
      </c>
      <c r="Q56" s="2"/>
      <c r="T56" s="100" t="s">
        <v>111</v>
      </c>
      <c r="U56" s="100">
        <v>29.25</v>
      </c>
      <c r="W56" s="133">
        <v>42471</v>
      </c>
      <c r="X56" s="10">
        <v>142.51</v>
      </c>
      <c r="Y56" s="10">
        <v>143.26</v>
      </c>
      <c r="Z56" s="10">
        <v>141.44999999999999</v>
      </c>
      <c r="AA56" s="10">
        <v>141.66</v>
      </c>
      <c r="AB56" s="95">
        <v>922600</v>
      </c>
      <c r="AC56" s="10">
        <v>141.52000000000001</v>
      </c>
      <c r="AD56" s="2"/>
      <c r="AE56" s="138"/>
    </row>
    <row r="57" spans="15:31" x14ac:dyDescent="0.25">
      <c r="O57" s="83">
        <v>0.99</v>
      </c>
      <c r="P57" s="83">
        <f t="shared" si="0"/>
        <v>143.8965</v>
      </c>
      <c r="Q57" s="2"/>
      <c r="T57" s="100" t="s">
        <v>112</v>
      </c>
      <c r="U57" s="100">
        <v>4.97</v>
      </c>
      <c r="W57" s="133">
        <v>42468</v>
      </c>
      <c r="X57" s="10">
        <v>142.87</v>
      </c>
      <c r="Y57" s="10">
        <v>143.32</v>
      </c>
      <c r="Z57" s="10">
        <v>141.47</v>
      </c>
      <c r="AA57" s="10">
        <v>142.21</v>
      </c>
      <c r="AB57" s="95">
        <v>962000</v>
      </c>
      <c r="AC57" s="10">
        <v>142.07</v>
      </c>
      <c r="AD57" s="2"/>
      <c r="AE57" s="138"/>
    </row>
    <row r="58" spans="15:31" x14ac:dyDescent="0.25">
      <c r="O58" s="83">
        <v>0.98</v>
      </c>
      <c r="P58" s="83">
        <f t="shared" si="0"/>
        <v>142.44299999999998</v>
      </c>
      <c r="Q58" s="2"/>
      <c r="T58" s="100" t="s">
        <v>109</v>
      </c>
      <c r="U58" s="100" t="s">
        <v>331</v>
      </c>
      <c r="W58" s="133">
        <v>42467</v>
      </c>
      <c r="X58" s="10">
        <v>144.44999999999999</v>
      </c>
      <c r="Y58" s="10">
        <v>144.53</v>
      </c>
      <c r="Z58" s="10">
        <v>141.43</v>
      </c>
      <c r="AA58" s="10">
        <v>142.05000000000001</v>
      </c>
      <c r="AB58" s="95">
        <v>1322700</v>
      </c>
      <c r="AC58" s="10">
        <v>141.91</v>
      </c>
      <c r="AD58" s="2"/>
      <c r="AE58" s="138"/>
    </row>
    <row r="59" spans="15:31" x14ac:dyDescent="0.25">
      <c r="O59" s="83">
        <v>0.97</v>
      </c>
      <c r="P59" s="83">
        <f t="shared" si="0"/>
        <v>140.98949999999999</v>
      </c>
      <c r="W59" s="133">
        <v>42466</v>
      </c>
      <c r="X59" s="10">
        <v>141.43</v>
      </c>
      <c r="Y59" s="10">
        <v>145.31</v>
      </c>
      <c r="Z59" s="10">
        <v>141.22</v>
      </c>
      <c r="AA59" s="10">
        <v>145.11000000000001</v>
      </c>
      <c r="AB59" s="95">
        <v>1714300</v>
      </c>
      <c r="AC59" s="10">
        <v>144.97</v>
      </c>
      <c r="AD59" s="2"/>
      <c r="AE59" s="138"/>
    </row>
    <row r="60" spans="15:31" x14ac:dyDescent="0.25">
      <c r="O60" s="83">
        <v>0.96</v>
      </c>
      <c r="P60" s="83">
        <f t="shared" si="0"/>
        <v>139.536</v>
      </c>
      <c r="W60" s="133">
        <v>42465</v>
      </c>
      <c r="X60" s="10">
        <v>143.36000000000001</v>
      </c>
      <c r="Y60" s="10">
        <v>143.36000000000001</v>
      </c>
      <c r="Z60" s="10">
        <v>140.96</v>
      </c>
      <c r="AA60" s="10">
        <v>141.38</v>
      </c>
      <c r="AB60" s="95">
        <v>1410400</v>
      </c>
      <c r="AC60" s="10">
        <v>141.24</v>
      </c>
      <c r="AD60" s="2"/>
      <c r="AE60" s="138"/>
    </row>
    <row r="61" spans="15:31" x14ac:dyDescent="0.25">
      <c r="O61" s="83">
        <v>0.95</v>
      </c>
      <c r="P61" s="83">
        <f t="shared" si="0"/>
        <v>138.08249999999998</v>
      </c>
      <c r="W61" s="133">
        <v>42464</v>
      </c>
      <c r="X61" s="10">
        <v>142.18</v>
      </c>
      <c r="Y61" s="10">
        <v>144.93</v>
      </c>
      <c r="Z61" s="10">
        <v>142.16</v>
      </c>
      <c r="AA61" s="10">
        <v>144.05000000000001</v>
      </c>
      <c r="AB61" s="95">
        <v>1852000</v>
      </c>
      <c r="AC61" s="10">
        <v>143.91</v>
      </c>
      <c r="AD61" s="2"/>
      <c r="AE61" s="138"/>
    </row>
    <row r="62" spans="15:31" x14ac:dyDescent="0.25">
      <c r="O62" s="83">
        <v>0.94</v>
      </c>
      <c r="P62" s="83">
        <f t="shared" si="0"/>
        <v>136.62899999999999</v>
      </c>
      <c r="W62" s="133">
        <v>42461</v>
      </c>
      <c r="X62" s="10">
        <v>140.21</v>
      </c>
      <c r="Y62" s="10">
        <v>142.99</v>
      </c>
      <c r="Z62" s="10">
        <v>140.19</v>
      </c>
      <c r="AA62" s="10">
        <v>142.66999999999999</v>
      </c>
      <c r="AB62" s="95">
        <v>1045500</v>
      </c>
      <c r="AC62" s="10">
        <v>142.53</v>
      </c>
      <c r="AD62" s="2"/>
      <c r="AE62" s="138"/>
    </row>
    <row r="63" spans="15:31" x14ac:dyDescent="0.25">
      <c r="O63" s="83">
        <v>0.93</v>
      </c>
      <c r="P63" s="83">
        <f t="shared" si="0"/>
        <v>135.1755</v>
      </c>
      <c r="W63" s="133">
        <v>42460</v>
      </c>
      <c r="X63" s="10">
        <v>140.75</v>
      </c>
      <c r="Y63" s="10">
        <v>142.21</v>
      </c>
      <c r="Z63" s="10">
        <v>140.13999999999999</v>
      </c>
      <c r="AA63" s="10">
        <v>141.59</v>
      </c>
      <c r="AB63" s="95">
        <v>1165300</v>
      </c>
      <c r="AC63" s="10">
        <v>141.44999999999999</v>
      </c>
      <c r="AD63" s="2"/>
      <c r="AE63" s="138"/>
    </row>
    <row r="64" spans="15:31" x14ac:dyDescent="0.25">
      <c r="O64" s="83">
        <v>0.92</v>
      </c>
      <c r="P64" s="83">
        <f t="shared" si="0"/>
        <v>133.72200000000001</v>
      </c>
      <c r="W64" s="133">
        <v>42459</v>
      </c>
      <c r="X64" s="10">
        <v>141.04</v>
      </c>
      <c r="Y64" s="10">
        <v>142.04</v>
      </c>
      <c r="Z64" s="10">
        <v>140.35</v>
      </c>
      <c r="AA64" s="10">
        <v>140.79</v>
      </c>
      <c r="AB64" s="95">
        <v>894300</v>
      </c>
      <c r="AC64" s="10">
        <v>140.65</v>
      </c>
      <c r="AD64" s="2"/>
      <c r="AE64" s="138"/>
    </row>
    <row r="65" spans="15:31" x14ac:dyDescent="0.25">
      <c r="O65" s="83">
        <v>0.91</v>
      </c>
      <c r="P65" s="83">
        <f t="shared" si="0"/>
        <v>132.26849999999999</v>
      </c>
      <c r="W65" s="133">
        <v>42458</v>
      </c>
      <c r="X65" s="10">
        <v>138.38999999999999</v>
      </c>
      <c r="Y65" s="10">
        <v>140.28</v>
      </c>
      <c r="Z65" s="10">
        <v>137.69999999999999</v>
      </c>
      <c r="AA65" s="10">
        <v>140.15</v>
      </c>
      <c r="AB65" s="95">
        <v>1208200</v>
      </c>
      <c r="AC65" s="10">
        <v>140.01</v>
      </c>
      <c r="AD65" s="2"/>
      <c r="AE65" s="138"/>
    </row>
    <row r="66" spans="15:31" x14ac:dyDescent="0.25">
      <c r="O66" s="83">
        <v>0.9</v>
      </c>
      <c r="P66" s="83">
        <f t="shared" si="0"/>
        <v>130.815</v>
      </c>
      <c r="W66" s="133">
        <v>42457</v>
      </c>
      <c r="X66" s="10">
        <v>139.59</v>
      </c>
      <c r="Y66" s="10">
        <v>139.88</v>
      </c>
      <c r="Z66" s="10">
        <v>138.12</v>
      </c>
      <c r="AA66" s="10">
        <v>138.53</v>
      </c>
      <c r="AB66" s="95">
        <v>827700</v>
      </c>
      <c r="AC66" s="10">
        <v>138.38999999999999</v>
      </c>
      <c r="AD66" s="2"/>
      <c r="AE66" s="138"/>
    </row>
    <row r="67" spans="15:31" x14ac:dyDescent="0.25">
      <c r="W67" s="133">
        <v>42453</v>
      </c>
      <c r="X67" s="10">
        <v>138.15</v>
      </c>
      <c r="Y67" s="10">
        <v>139.22</v>
      </c>
      <c r="Z67" s="10">
        <v>137.4</v>
      </c>
      <c r="AA67" s="10">
        <v>139.02000000000001</v>
      </c>
      <c r="AB67" s="95">
        <v>992800</v>
      </c>
      <c r="AC67" s="10">
        <v>138.88</v>
      </c>
      <c r="AD67" s="2"/>
      <c r="AE67" s="138"/>
    </row>
    <row r="68" spans="15:31" x14ac:dyDescent="0.25">
      <c r="W68" s="133">
        <v>42452</v>
      </c>
      <c r="X68" s="10">
        <v>139</v>
      </c>
      <c r="Y68" s="10">
        <v>139.75</v>
      </c>
      <c r="Z68" s="10">
        <v>138.41999999999999</v>
      </c>
      <c r="AA68" s="10">
        <v>138.82</v>
      </c>
      <c r="AB68" s="95">
        <v>1076600</v>
      </c>
      <c r="AC68" s="10">
        <v>138.68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42545</v>
      </c>
      <c r="X2" s="10">
        <v>31.91</v>
      </c>
      <c r="Y2" s="10">
        <v>32.01</v>
      </c>
      <c r="Z2" s="10">
        <v>30.42</v>
      </c>
      <c r="AA2" s="10">
        <v>30.44</v>
      </c>
      <c r="AB2" s="95">
        <v>1150000</v>
      </c>
      <c r="AC2" s="10">
        <v>30.44</v>
      </c>
      <c r="AD2" s="2">
        <f>Y2-Z2</f>
        <v>1.5899999999999963</v>
      </c>
      <c r="AE2" s="138">
        <f>AC2/AC3-1</f>
        <v>-9.0257023311416607E-2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30.44</v>
      </c>
      <c r="W3" s="133">
        <v>42544</v>
      </c>
      <c r="X3" s="10">
        <v>33.17</v>
      </c>
      <c r="Y3" s="10">
        <v>33.47</v>
      </c>
      <c r="Z3" s="10">
        <v>33.17</v>
      </c>
      <c r="AA3" s="10">
        <v>33.46</v>
      </c>
      <c r="AB3" s="95">
        <v>462100</v>
      </c>
      <c r="AC3" s="10">
        <v>33.46</v>
      </c>
      <c r="AD3" s="2">
        <f t="shared" ref="AD3:AD66" si="0">Y3-Z3</f>
        <v>0.29999999999999716</v>
      </c>
      <c r="AE3" s="138">
        <f t="shared" ref="AE3:AE66" si="1">AC3/AC4-1</f>
        <v>2.5436714679742511E-2</v>
      </c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30.44</v>
      </c>
      <c r="W4" s="133">
        <v>42543</v>
      </c>
      <c r="X4" s="10">
        <v>32.85</v>
      </c>
      <c r="Y4" s="10">
        <v>32.9</v>
      </c>
      <c r="Z4" s="10">
        <v>32.49</v>
      </c>
      <c r="AA4" s="10">
        <v>32.630000000000003</v>
      </c>
      <c r="AB4" s="95">
        <v>484300</v>
      </c>
      <c r="AC4" s="10">
        <v>32.630000000000003</v>
      </c>
      <c r="AD4" s="2">
        <f t="shared" si="0"/>
        <v>0.40999999999999659</v>
      </c>
      <c r="AE4" s="138">
        <f t="shared" si="1"/>
        <v>-9.1855480710334447E-4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33.340000000000003</v>
      </c>
      <c r="Y5" s="10">
        <v>33.42</v>
      </c>
      <c r="Z5" s="10">
        <v>32.53</v>
      </c>
      <c r="AA5" s="10">
        <v>32.659999999999997</v>
      </c>
      <c r="AB5" s="95">
        <v>747400</v>
      </c>
      <c r="AC5" s="10">
        <v>32.659999999999997</v>
      </c>
      <c r="AD5" s="2">
        <f t="shared" si="0"/>
        <v>0.89000000000000057</v>
      </c>
      <c r="AE5" s="138">
        <f t="shared" si="1"/>
        <v>-2.0983213429256686E-2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33.479999999999997</v>
      </c>
      <c r="Y6" s="10">
        <v>33.72</v>
      </c>
      <c r="Z6" s="10">
        <v>33.26</v>
      </c>
      <c r="AA6" s="10">
        <v>33.36</v>
      </c>
      <c r="AB6" s="95">
        <v>406600</v>
      </c>
      <c r="AC6" s="10">
        <v>33.36</v>
      </c>
      <c r="AD6" s="2">
        <f t="shared" si="0"/>
        <v>0.46000000000000085</v>
      </c>
      <c r="AE6" s="138">
        <f t="shared" si="1"/>
        <v>1.3365735115431265E-2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7"/>
      <c r="W7" s="133">
        <v>42538</v>
      </c>
      <c r="X7" s="10">
        <v>32.6</v>
      </c>
      <c r="Y7" s="10">
        <v>33.07</v>
      </c>
      <c r="Z7" s="10">
        <v>32.409999999999997</v>
      </c>
      <c r="AA7" s="10">
        <v>32.92</v>
      </c>
      <c r="AB7" s="95">
        <v>890000</v>
      </c>
      <c r="AC7" s="10">
        <v>32.92</v>
      </c>
      <c r="AD7" s="2">
        <f t="shared" si="0"/>
        <v>0.66000000000000369</v>
      </c>
      <c r="AE7" s="138">
        <f t="shared" si="1"/>
        <v>1.3234841489689231E-2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32.22</v>
      </c>
      <c r="Y8" s="10">
        <v>32.619999999999997</v>
      </c>
      <c r="Z8" s="10">
        <v>31.8</v>
      </c>
      <c r="AA8" s="10">
        <v>32.49</v>
      </c>
      <c r="AB8" s="95">
        <v>568600</v>
      </c>
      <c r="AC8" s="10">
        <v>32.49</v>
      </c>
      <c r="AD8" s="2">
        <f t="shared" si="0"/>
        <v>0.81999999999999673</v>
      </c>
      <c r="AE8" s="138">
        <f t="shared" si="1"/>
        <v>1.5413070283600838E-3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32.770000000000003</v>
      </c>
      <c r="Y9" s="10">
        <v>32.97</v>
      </c>
      <c r="Z9" s="10">
        <v>32.409999999999997</v>
      </c>
      <c r="AA9" s="10">
        <v>32.44</v>
      </c>
      <c r="AB9" s="95">
        <v>415100</v>
      </c>
      <c r="AC9" s="10">
        <v>32.44</v>
      </c>
      <c r="AD9" s="2">
        <f t="shared" si="0"/>
        <v>0.56000000000000227</v>
      </c>
      <c r="AE9" s="138">
        <f t="shared" si="1"/>
        <v>-2.4600246002461912E-3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261</v>
      </c>
      <c r="P10" s="34"/>
      <c r="Q10" s="2">
        <f>M36</f>
        <v>529.88000000000284</v>
      </c>
      <c r="W10" s="133">
        <v>42535</v>
      </c>
      <c r="X10" s="10">
        <v>32.72</v>
      </c>
      <c r="Y10" s="10">
        <v>33.130000000000003</v>
      </c>
      <c r="Z10" s="10">
        <v>32.33</v>
      </c>
      <c r="AA10" s="10">
        <v>32.520000000000003</v>
      </c>
      <c r="AB10" s="95">
        <v>879400</v>
      </c>
      <c r="AC10" s="10">
        <v>32.520000000000003</v>
      </c>
      <c r="AD10" s="2">
        <f t="shared" si="0"/>
        <v>0.80000000000000426</v>
      </c>
      <c r="AE10" s="138">
        <f t="shared" si="1"/>
        <v>-1.1850501367365318E-2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3.1800000000000002E-2</v>
      </c>
      <c r="W11" s="133">
        <v>42534</v>
      </c>
      <c r="X11" s="10">
        <v>33.369999999999997</v>
      </c>
      <c r="Y11" s="10">
        <v>33.5</v>
      </c>
      <c r="Z11" s="10">
        <v>32.89</v>
      </c>
      <c r="AA11" s="10">
        <v>32.909999999999997</v>
      </c>
      <c r="AB11" s="95">
        <v>448200</v>
      </c>
      <c r="AC11" s="10">
        <v>32.909999999999997</v>
      </c>
      <c r="AD11" s="2">
        <f t="shared" si="0"/>
        <v>0.60999999999999943</v>
      </c>
      <c r="AE11" s="138">
        <f t="shared" si="1"/>
        <v>-1.5849282296650724E-2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42531</v>
      </c>
      <c r="X12" s="10">
        <v>33.61</v>
      </c>
      <c r="Y12" s="10">
        <v>33.630000000000003</v>
      </c>
      <c r="Z12" s="10">
        <v>33.07</v>
      </c>
      <c r="AA12" s="10">
        <v>33.44</v>
      </c>
      <c r="AB12" s="95">
        <v>877900</v>
      </c>
      <c r="AC12" s="10">
        <v>33.44</v>
      </c>
      <c r="AD12" s="2">
        <f t="shared" si="0"/>
        <v>0.56000000000000227</v>
      </c>
      <c r="AE12" s="138">
        <f t="shared" si="1"/>
        <v>-1.9067175124670155E-2</v>
      </c>
    </row>
    <row r="13" spans="1:43" x14ac:dyDescent="0.25">
      <c r="W13" s="133">
        <v>42530</v>
      </c>
      <c r="X13" s="10">
        <v>33.96</v>
      </c>
      <c r="Y13" s="10">
        <v>34.14</v>
      </c>
      <c r="Z13" s="10">
        <v>33.74</v>
      </c>
      <c r="AA13" s="10">
        <v>34.090000000000003</v>
      </c>
      <c r="AB13" s="95">
        <v>247800</v>
      </c>
      <c r="AC13" s="10">
        <v>34.090000000000003</v>
      </c>
      <c r="AD13" s="2">
        <f t="shared" si="0"/>
        <v>0.39999999999999858</v>
      </c>
      <c r="AE13" s="138">
        <f t="shared" si="1"/>
        <v>-8.4351367073879358E-3</v>
      </c>
    </row>
    <row r="14" spans="1:43" x14ac:dyDescent="0.25">
      <c r="W14" s="133">
        <v>42529</v>
      </c>
      <c r="X14" s="10">
        <v>34.5</v>
      </c>
      <c r="Y14" s="10">
        <v>34.57</v>
      </c>
      <c r="Z14" s="10">
        <v>34.25</v>
      </c>
      <c r="AA14" s="10">
        <v>34.380000000000003</v>
      </c>
      <c r="AB14" s="95">
        <v>740900</v>
      </c>
      <c r="AC14" s="10">
        <v>34.380000000000003</v>
      </c>
      <c r="AD14" s="2">
        <f t="shared" si="0"/>
        <v>0.32000000000000028</v>
      </c>
      <c r="AE14" s="138">
        <f t="shared" si="1"/>
        <v>3.2098044937263204E-3</v>
      </c>
    </row>
    <row r="15" spans="1:43" x14ac:dyDescent="0.25">
      <c r="W15" s="133">
        <v>42528</v>
      </c>
      <c r="X15" s="10">
        <v>33.950000000000003</v>
      </c>
      <c r="Y15" s="10">
        <v>34.369999999999997</v>
      </c>
      <c r="Z15" s="10">
        <v>33.869999999999997</v>
      </c>
      <c r="AA15" s="10">
        <v>34.270000000000003</v>
      </c>
      <c r="AB15" s="95">
        <v>376500</v>
      </c>
      <c r="AC15" s="10">
        <v>34.270000000000003</v>
      </c>
      <c r="AD15" s="2">
        <f t="shared" si="0"/>
        <v>0.5</v>
      </c>
      <c r="AE15" s="138">
        <f t="shared" si="1"/>
        <v>9.7230406599884134E-3</v>
      </c>
    </row>
    <row r="16" spans="1:43" x14ac:dyDescent="0.25">
      <c r="W16" s="133">
        <v>42527</v>
      </c>
      <c r="X16" s="10">
        <v>33.79</v>
      </c>
      <c r="Y16" s="10">
        <v>34.07</v>
      </c>
      <c r="Z16" s="10">
        <v>33.49</v>
      </c>
      <c r="AA16" s="10">
        <v>33.94</v>
      </c>
      <c r="AB16" s="95">
        <v>702100</v>
      </c>
      <c r="AC16" s="10">
        <v>33.94</v>
      </c>
      <c r="AD16" s="2">
        <f t="shared" si="0"/>
        <v>0.57999999999999829</v>
      </c>
      <c r="AE16" s="138">
        <f t="shared" si="1"/>
        <v>1.1323003575685275E-2</v>
      </c>
    </row>
    <row r="17" spans="1:31" x14ac:dyDescent="0.25">
      <c r="W17" s="133">
        <v>42524</v>
      </c>
      <c r="X17" s="10">
        <v>33.96</v>
      </c>
      <c r="Y17" s="10">
        <v>33.96</v>
      </c>
      <c r="Z17" s="10">
        <v>33.31</v>
      </c>
      <c r="AA17" s="10">
        <v>33.56</v>
      </c>
      <c r="AB17" s="95">
        <v>655300</v>
      </c>
      <c r="AC17" s="10">
        <v>33.56</v>
      </c>
      <c r="AD17" s="2">
        <f t="shared" si="0"/>
        <v>0.64999999999999858</v>
      </c>
      <c r="AE17" s="138">
        <f t="shared" si="1"/>
        <v>-7.1005917159762122E-3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42523</v>
      </c>
      <c r="X18" s="10">
        <v>33.090000000000003</v>
      </c>
      <c r="Y18" s="10">
        <v>33.840000000000003</v>
      </c>
      <c r="Z18" s="10">
        <v>33.090000000000003</v>
      </c>
      <c r="AA18" s="10">
        <v>33.799999999999997</v>
      </c>
      <c r="AB18" s="95">
        <v>635100</v>
      </c>
      <c r="AC18" s="10">
        <v>33.799999999999997</v>
      </c>
      <c r="AD18" s="2">
        <f t="shared" si="0"/>
        <v>0.75</v>
      </c>
      <c r="AE18" s="138">
        <f t="shared" si="1"/>
        <v>1.6235718580877911E-2</v>
      </c>
    </row>
    <row r="19" spans="1:31" x14ac:dyDescent="0.25">
      <c r="W19" s="133">
        <v>42522</v>
      </c>
      <c r="X19" s="10">
        <v>32.96</v>
      </c>
      <c r="Y19" s="10">
        <v>33.42</v>
      </c>
      <c r="Z19" s="10">
        <v>32.6</v>
      </c>
      <c r="AA19" s="10">
        <v>33.26</v>
      </c>
      <c r="AB19" s="95">
        <v>778600</v>
      </c>
      <c r="AC19" s="10">
        <v>33.26</v>
      </c>
      <c r="AD19" s="2">
        <f t="shared" si="0"/>
        <v>0.82000000000000028</v>
      </c>
      <c r="AE19" s="138">
        <f t="shared" si="1"/>
        <v>3.0075187969913486E-4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42521</v>
      </c>
      <c r="X20" s="10">
        <v>33.520000000000003</v>
      </c>
      <c r="Y20" s="10">
        <v>33.979999999999997</v>
      </c>
      <c r="Z20" s="10">
        <v>33.14</v>
      </c>
      <c r="AA20" s="10">
        <v>33.25</v>
      </c>
      <c r="AB20" s="95">
        <v>949200</v>
      </c>
      <c r="AC20" s="10">
        <v>33.25</v>
      </c>
      <c r="AD20" s="2">
        <f t="shared" si="0"/>
        <v>0.83999999999999631</v>
      </c>
      <c r="AE20" s="138">
        <f t="shared" si="1"/>
        <v>-5.6818181818181213E-3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42517</v>
      </c>
      <c r="X21" s="10">
        <v>33.590000000000003</v>
      </c>
      <c r="Y21" s="10">
        <v>33.9</v>
      </c>
      <c r="Z21" s="10">
        <v>33.26</v>
      </c>
      <c r="AA21" s="10">
        <v>33.44</v>
      </c>
      <c r="AB21" s="95">
        <v>579700</v>
      </c>
      <c r="AC21" s="10">
        <v>33.44</v>
      </c>
      <c r="AD21" s="2">
        <f t="shared" si="0"/>
        <v>0.64000000000000057</v>
      </c>
      <c r="AE21" s="138">
        <f t="shared" si="1"/>
        <v>-7.1258907363420665E-3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42516</v>
      </c>
      <c r="X22" s="10">
        <v>34.229999999999997</v>
      </c>
      <c r="Y22" s="10">
        <v>34.43</v>
      </c>
      <c r="Z22" s="10">
        <v>33.57</v>
      </c>
      <c r="AA22" s="10">
        <v>33.68</v>
      </c>
      <c r="AB22" s="95">
        <v>522000</v>
      </c>
      <c r="AC22" s="10">
        <v>33.68</v>
      </c>
      <c r="AD22" s="2">
        <f t="shared" si="0"/>
        <v>0.85999999999999943</v>
      </c>
      <c r="AE22" s="138">
        <f t="shared" si="1"/>
        <v>-1.0575793184488869E-2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42515</v>
      </c>
      <c r="X23" s="10">
        <v>33.47</v>
      </c>
      <c r="Y23" s="10">
        <v>34.159999999999997</v>
      </c>
      <c r="Z23" s="10">
        <v>33.25</v>
      </c>
      <c r="AA23" s="10">
        <v>34.04</v>
      </c>
      <c r="AB23" s="95">
        <v>506700</v>
      </c>
      <c r="AC23" s="10">
        <v>34.04</v>
      </c>
      <c r="AD23" s="2">
        <f t="shared" si="0"/>
        <v>0.90999999999999659</v>
      </c>
      <c r="AE23" s="138">
        <f t="shared" si="1"/>
        <v>2.4683925346177027E-2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42514</v>
      </c>
      <c r="X24" s="10">
        <v>32.85</v>
      </c>
      <c r="Y24" s="10">
        <v>33.36</v>
      </c>
      <c r="Z24" s="10">
        <v>32.6</v>
      </c>
      <c r="AA24" s="10">
        <v>33.22</v>
      </c>
      <c r="AB24" s="95">
        <v>510300</v>
      </c>
      <c r="AC24" s="10">
        <v>33.22</v>
      </c>
      <c r="AD24" s="2">
        <f t="shared" si="0"/>
        <v>0.75999999999999801</v>
      </c>
      <c r="AE24" s="138">
        <f t="shared" si="1"/>
        <v>1.6523867809057569E-2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42513</v>
      </c>
      <c r="X25" s="10">
        <v>32.42</v>
      </c>
      <c r="Y25" s="10">
        <v>32.729999999999997</v>
      </c>
      <c r="Z25" s="10">
        <v>32.26</v>
      </c>
      <c r="AA25" s="10">
        <v>32.68</v>
      </c>
      <c r="AB25" s="95">
        <v>467600</v>
      </c>
      <c r="AC25" s="10">
        <v>32.68</v>
      </c>
      <c r="AD25" s="2">
        <f t="shared" si="0"/>
        <v>0.46999999999999886</v>
      </c>
      <c r="AE25" s="138">
        <f t="shared" si="1"/>
        <v>3.377341111452159E-3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42510</v>
      </c>
      <c r="X26" s="10">
        <v>32.65</v>
      </c>
      <c r="Y26" s="10">
        <v>32.840000000000003</v>
      </c>
      <c r="Z26" s="10">
        <v>32.479999999999997</v>
      </c>
      <c r="AA26" s="10">
        <v>32.57</v>
      </c>
      <c r="AB26" s="95">
        <v>388000</v>
      </c>
      <c r="AC26" s="10">
        <v>32.57</v>
      </c>
      <c r="AD26" s="2">
        <f t="shared" si="0"/>
        <v>0.36000000000000654</v>
      </c>
      <c r="AE26" s="138">
        <f t="shared" si="1"/>
        <v>5.5572707625810569E-3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42509</v>
      </c>
      <c r="X27" s="10">
        <v>32.54</v>
      </c>
      <c r="Y27" s="10">
        <v>32.729999999999997</v>
      </c>
      <c r="Z27" s="10">
        <v>31.96</v>
      </c>
      <c r="AA27" s="10">
        <v>32.39</v>
      </c>
      <c r="AB27" s="95">
        <v>494500</v>
      </c>
      <c r="AC27" s="10">
        <v>32.39</v>
      </c>
      <c r="AD27" s="2">
        <f t="shared" si="0"/>
        <v>0.76999999999999602</v>
      </c>
      <c r="AE27" s="138">
        <f t="shared" si="1"/>
        <v>-1.5501519756838888E-2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42508</v>
      </c>
      <c r="X28" s="10">
        <v>33.130000000000003</v>
      </c>
      <c r="Y28" s="10">
        <v>33.54</v>
      </c>
      <c r="Z28" s="10">
        <v>32.76</v>
      </c>
      <c r="AA28" s="10">
        <v>32.9</v>
      </c>
      <c r="AB28" s="95">
        <v>451700</v>
      </c>
      <c r="AC28" s="10">
        <v>32.9</v>
      </c>
      <c r="AD28" s="2">
        <f t="shared" si="0"/>
        <v>0.78000000000000114</v>
      </c>
      <c r="AE28" s="138" t="e">
        <f t="shared" si="1"/>
        <v>#DIV/0!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42508</v>
      </c>
      <c r="X29" s="10" t="s">
        <v>142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42507</v>
      </c>
      <c r="X30" s="10">
        <v>33.340000000000003</v>
      </c>
      <c r="Y30" s="10">
        <v>34.21</v>
      </c>
      <c r="Z30" s="10">
        <v>33.18</v>
      </c>
      <c r="AA30" s="10">
        <v>33.549999999999997</v>
      </c>
      <c r="AB30" s="95">
        <v>782000</v>
      </c>
      <c r="AC30" s="10">
        <v>33.29</v>
      </c>
      <c r="AD30" s="2">
        <f t="shared" si="0"/>
        <v>1.0300000000000011</v>
      </c>
      <c r="AE30" s="138">
        <f t="shared" si="1"/>
        <v>3.9203860072376528E-3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42506</v>
      </c>
      <c r="X31" s="10">
        <v>33.19</v>
      </c>
      <c r="Y31" s="10">
        <v>33.68</v>
      </c>
      <c r="Z31" s="10">
        <v>33.03</v>
      </c>
      <c r="AA31" s="10">
        <v>33.42</v>
      </c>
      <c r="AB31" s="95">
        <v>478400</v>
      </c>
      <c r="AC31" s="10">
        <v>33.159999999999997</v>
      </c>
      <c r="AD31" s="2">
        <f t="shared" si="0"/>
        <v>0.64999999999999858</v>
      </c>
      <c r="AE31" s="138">
        <f t="shared" si="1"/>
        <v>1.5620214395099419E-2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42503</v>
      </c>
      <c r="X32" s="10">
        <v>33.44</v>
      </c>
      <c r="Y32" s="10">
        <v>33.72</v>
      </c>
      <c r="Z32" s="10">
        <v>32.729999999999997</v>
      </c>
      <c r="AA32" s="10">
        <v>32.9</v>
      </c>
      <c r="AB32" s="95">
        <v>527000</v>
      </c>
      <c r="AC32" s="10">
        <v>32.65</v>
      </c>
      <c r="AD32" s="2">
        <f t="shared" si="0"/>
        <v>0.99000000000000199</v>
      </c>
      <c r="AE32" s="138">
        <f t="shared" si="1"/>
        <v>-1.6862390846130726E-2</v>
      </c>
    </row>
    <row r="33" spans="1:31" x14ac:dyDescent="0.25">
      <c r="W33" s="133">
        <v>42502</v>
      </c>
      <c r="X33" s="10">
        <v>34.049999999999997</v>
      </c>
      <c r="Y33" s="10">
        <v>34.22</v>
      </c>
      <c r="Z33" s="10">
        <v>33.15</v>
      </c>
      <c r="AA33" s="10">
        <v>33.47</v>
      </c>
      <c r="AB33" s="95">
        <v>813200</v>
      </c>
      <c r="AC33" s="10">
        <v>33.21</v>
      </c>
      <c r="AD33" s="2">
        <f t="shared" si="0"/>
        <v>1.0700000000000003</v>
      </c>
      <c r="AE33" s="138">
        <f t="shared" si="1"/>
        <v>-8.3607046879665692E-3</v>
      </c>
    </row>
    <row r="34" spans="1:31" x14ac:dyDescent="0.25">
      <c r="W34" s="133">
        <v>42501</v>
      </c>
      <c r="X34" s="10">
        <v>33.72</v>
      </c>
      <c r="Y34" s="10">
        <v>34.14</v>
      </c>
      <c r="Z34" s="10">
        <v>33.54</v>
      </c>
      <c r="AA34" s="10">
        <v>33.75</v>
      </c>
      <c r="AB34" s="95">
        <v>439300</v>
      </c>
      <c r="AC34" s="10">
        <v>33.49</v>
      </c>
      <c r="AD34" s="2">
        <f t="shared" si="0"/>
        <v>0.60000000000000142</v>
      </c>
      <c r="AE34" s="138">
        <f t="shared" si="1"/>
        <v>1.1958146487294208E-3</v>
      </c>
    </row>
    <row r="35" spans="1:31" x14ac:dyDescent="0.25">
      <c r="W35" s="133">
        <v>42500</v>
      </c>
      <c r="X35" s="10">
        <v>32.72</v>
      </c>
      <c r="Y35" s="10">
        <v>33.770000000000003</v>
      </c>
      <c r="Z35" s="10">
        <v>32.54</v>
      </c>
      <c r="AA35" s="10">
        <v>33.71</v>
      </c>
      <c r="AB35" s="95">
        <v>676800</v>
      </c>
      <c r="AC35" s="10">
        <v>33.450000000000003</v>
      </c>
      <c r="AD35" s="2">
        <f t="shared" si="0"/>
        <v>1.230000000000004</v>
      </c>
      <c r="AE35" s="138">
        <f t="shared" si="1"/>
        <v>3.464274667491507E-2</v>
      </c>
    </row>
    <row r="36" spans="1:31" x14ac:dyDescent="0.25">
      <c r="L36" t="s">
        <v>261</v>
      </c>
      <c r="M36" s="2">
        <f>M47+K47-F47</f>
        <v>529.88000000000284</v>
      </c>
      <c r="W36" s="133">
        <v>42499</v>
      </c>
      <c r="X36" s="10">
        <v>33.35</v>
      </c>
      <c r="Y36" s="10">
        <v>33.56</v>
      </c>
      <c r="Z36" s="10">
        <v>32.51</v>
      </c>
      <c r="AA36" s="10">
        <v>32.58</v>
      </c>
      <c r="AB36" s="95">
        <v>1254100</v>
      </c>
      <c r="AC36" s="10">
        <v>32.33</v>
      </c>
      <c r="AD36" s="2">
        <f t="shared" si="0"/>
        <v>1.0500000000000043</v>
      </c>
      <c r="AE36" s="138">
        <f t="shared" si="1"/>
        <v>-3.0003000300030003E-2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3" t="s">
        <v>5</v>
      </c>
      <c r="E37" s="415" t="s">
        <v>94</v>
      </c>
      <c r="F37" s="413" t="s">
        <v>60</v>
      </c>
      <c r="G37" s="413" t="s">
        <v>3</v>
      </c>
      <c r="H37" s="413" t="s">
        <v>6</v>
      </c>
      <c r="I37" s="413" t="s">
        <v>7</v>
      </c>
      <c r="J37" s="413" t="s">
        <v>95</v>
      </c>
      <c r="K37" s="413" t="s">
        <v>61</v>
      </c>
      <c r="L37" s="413" t="s">
        <v>77</v>
      </c>
      <c r="M37" s="413" t="s">
        <v>38</v>
      </c>
      <c r="W37" s="133">
        <v>42496</v>
      </c>
      <c r="X37" s="10">
        <v>33.340000000000003</v>
      </c>
      <c r="Y37" s="10">
        <v>33.69</v>
      </c>
      <c r="Z37" s="10">
        <v>33.19</v>
      </c>
      <c r="AA37" s="10">
        <v>33.590000000000003</v>
      </c>
      <c r="AB37" s="95">
        <v>1106400</v>
      </c>
      <c r="AC37" s="10">
        <v>33.33</v>
      </c>
      <c r="AD37" s="2">
        <f t="shared" si="0"/>
        <v>0.5</v>
      </c>
      <c r="AE37" s="138">
        <f t="shared" si="1"/>
        <v>4.8236358154958303E-3</v>
      </c>
    </row>
    <row r="38" spans="1:31" x14ac:dyDescent="0.25">
      <c r="A38" s="416" t="s">
        <v>39</v>
      </c>
      <c r="B38" s="406">
        <v>42179</v>
      </c>
      <c r="C38" s="407">
        <v>10</v>
      </c>
      <c r="D38" s="408">
        <v>37.799999999999997</v>
      </c>
      <c r="E38" s="408">
        <v>0</v>
      </c>
      <c r="F38" s="408">
        <f t="shared" ref="F38:F45" si="4">C38*D38</f>
        <v>378</v>
      </c>
      <c r="G38" s="406">
        <v>42310</v>
      </c>
      <c r="H38" s="411">
        <v>170</v>
      </c>
      <c r="I38" s="408">
        <v>30.28</v>
      </c>
      <c r="J38" s="408">
        <v>7.04</v>
      </c>
      <c r="K38" s="407">
        <f>H38*I38-J38</f>
        <v>5140.5600000000004</v>
      </c>
      <c r="L38" s="406">
        <v>42250</v>
      </c>
      <c r="M38" s="408">
        <v>20.8</v>
      </c>
      <c r="W38" s="133">
        <v>42495</v>
      </c>
      <c r="X38" s="10">
        <v>33.81</v>
      </c>
      <c r="Y38" s="10">
        <v>34</v>
      </c>
      <c r="Z38" s="10">
        <v>33.26</v>
      </c>
      <c r="AA38" s="10">
        <v>33.43</v>
      </c>
      <c r="AB38" s="95">
        <v>1195700</v>
      </c>
      <c r="AC38" s="10">
        <v>33.17</v>
      </c>
      <c r="AD38" s="2">
        <f t="shared" si="0"/>
        <v>0.74000000000000199</v>
      </c>
      <c r="AE38" s="138">
        <f t="shared" si="1"/>
        <v>-2.4060150375939671E-3</v>
      </c>
    </row>
    <row r="39" spans="1:31" x14ac:dyDescent="0.25">
      <c r="A39" s="417" t="s">
        <v>71</v>
      </c>
      <c r="B39" s="406">
        <v>42194</v>
      </c>
      <c r="C39" s="407">
        <v>10</v>
      </c>
      <c r="D39" s="408">
        <v>35.5</v>
      </c>
      <c r="E39" s="408">
        <v>0</v>
      </c>
      <c r="F39" s="408">
        <f t="shared" si="4"/>
        <v>355</v>
      </c>
      <c r="G39" s="406">
        <v>42314</v>
      </c>
      <c r="H39" s="411">
        <v>80</v>
      </c>
      <c r="I39" s="408">
        <v>32.5</v>
      </c>
      <c r="J39" s="408">
        <v>0.05</v>
      </c>
      <c r="K39" s="407">
        <f>H39*I39-J39</f>
        <v>2599.9499999999998</v>
      </c>
      <c r="L39" s="406">
        <v>42345</v>
      </c>
      <c r="M39" s="408">
        <v>23.4</v>
      </c>
      <c r="W39" s="133">
        <v>42494</v>
      </c>
      <c r="X39" s="10">
        <v>34.270000000000003</v>
      </c>
      <c r="Y39" s="10">
        <v>34.49</v>
      </c>
      <c r="Z39" s="10">
        <v>33.31</v>
      </c>
      <c r="AA39" s="10">
        <v>33.51</v>
      </c>
      <c r="AB39" s="95">
        <v>1147100</v>
      </c>
      <c r="AC39" s="10">
        <v>33.25</v>
      </c>
      <c r="AD39" s="2">
        <f t="shared" si="0"/>
        <v>1.1799999999999997</v>
      </c>
      <c r="AE39" s="138">
        <f t="shared" si="1"/>
        <v>-2.6354319180087793E-2</v>
      </c>
    </row>
    <row r="40" spans="1:31" x14ac:dyDescent="0.25">
      <c r="A40" s="407"/>
      <c r="B40" s="406">
        <v>42230</v>
      </c>
      <c r="C40" s="407">
        <v>20</v>
      </c>
      <c r="D40" s="408">
        <v>32.9</v>
      </c>
      <c r="E40" s="408">
        <v>0</v>
      </c>
      <c r="F40" s="408">
        <f t="shared" si="4"/>
        <v>658</v>
      </c>
      <c r="G40" s="406">
        <v>42010</v>
      </c>
      <c r="H40" s="411">
        <v>40</v>
      </c>
      <c r="I40" s="407">
        <v>28.92</v>
      </c>
      <c r="J40" s="408">
        <v>0.02</v>
      </c>
      <c r="K40" s="407">
        <f>H40*I40-J40</f>
        <v>1156.7800000000002</v>
      </c>
      <c r="L40" s="407"/>
      <c r="M40" s="407"/>
      <c r="W40" s="133">
        <v>42493</v>
      </c>
      <c r="X40" s="10">
        <v>35.36</v>
      </c>
      <c r="Y40" s="10">
        <v>35.36</v>
      </c>
      <c r="Z40" s="10">
        <v>34.340000000000003</v>
      </c>
      <c r="AA40" s="10">
        <v>34.42</v>
      </c>
      <c r="AB40" s="95">
        <v>1353400</v>
      </c>
      <c r="AC40" s="10">
        <v>34.15</v>
      </c>
      <c r="AD40" s="2">
        <f t="shared" si="0"/>
        <v>1.019999999999996</v>
      </c>
      <c r="AE40" s="138">
        <f t="shared" si="1"/>
        <v>-3.8840416549394963E-2</v>
      </c>
    </row>
    <row r="41" spans="1:31" x14ac:dyDescent="0.25">
      <c r="A41" s="407"/>
      <c r="B41" s="406">
        <v>42240</v>
      </c>
      <c r="C41" s="407">
        <v>40</v>
      </c>
      <c r="D41" s="408">
        <v>32.4</v>
      </c>
      <c r="E41" s="408">
        <v>0</v>
      </c>
      <c r="F41" s="408">
        <f t="shared" si="4"/>
        <v>1296</v>
      </c>
      <c r="G41" s="406">
        <v>42404</v>
      </c>
      <c r="H41" s="411">
        <v>90</v>
      </c>
      <c r="I41" s="408">
        <v>28.55</v>
      </c>
      <c r="J41" s="408">
        <v>0.05</v>
      </c>
      <c r="K41" s="407">
        <f>H41*I41-J41</f>
        <v>2569.4499999999998</v>
      </c>
      <c r="L41" s="407"/>
      <c r="M41" s="407"/>
      <c r="W41" s="133">
        <v>42492</v>
      </c>
      <c r="X41" s="10">
        <v>35.659999999999997</v>
      </c>
      <c r="Y41" s="10">
        <v>35.85</v>
      </c>
      <c r="Z41" s="10">
        <v>35</v>
      </c>
      <c r="AA41" s="10">
        <v>35.81</v>
      </c>
      <c r="AB41" s="95">
        <v>630700</v>
      </c>
      <c r="AC41" s="10">
        <v>35.53</v>
      </c>
      <c r="AD41" s="2">
        <f t="shared" si="0"/>
        <v>0.85000000000000142</v>
      </c>
      <c r="AE41" s="138">
        <f t="shared" si="1"/>
        <v>5.0919377652050013E-3</v>
      </c>
    </row>
    <row r="42" spans="1:31" ht="20.25" thickBot="1" x14ac:dyDescent="0.35">
      <c r="A42" s="407"/>
      <c r="B42" s="406">
        <v>42275</v>
      </c>
      <c r="C42" s="407">
        <v>90</v>
      </c>
      <c r="D42" s="408">
        <v>29.2</v>
      </c>
      <c r="E42" s="408">
        <v>0</v>
      </c>
      <c r="F42" s="408">
        <f t="shared" si="4"/>
        <v>2628</v>
      </c>
      <c r="G42" s="406">
        <v>42412</v>
      </c>
      <c r="H42" s="411">
        <v>90</v>
      </c>
      <c r="I42" s="408">
        <v>29.55</v>
      </c>
      <c r="J42" s="408">
        <v>0.06</v>
      </c>
      <c r="K42" s="407">
        <f>H42*I42-J42</f>
        <v>2659.44</v>
      </c>
      <c r="L42" s="407"/>
      <c r="M42" s="407"/>
      <c r="O42" s="444" t="s">
        <v>78</v>
      </c>
      <c r="P42" s="444"/>
      <c r="T42" s="91" t="s">
        <v>113</v>
      </c>
      <c r="W42" s="133">
        <v>42489</v>
      </c>
      <c r="X42" s="10">
        <v>36.020000000000003</v>
      </c>
      <c r="Y42" s="10">
        <v>36.450000000000003</v>
      </c>
      <c r="Z42" s="10">
        <v>35.42</v>
      </c>
      <c r="AA42" s="10">
        <v>35.630000000000003</v>
      </c>
      <c r="AB42" s="95">
        <v>973200</v>
      </c>
      <c r="AC42" s="10">
        <v>35.35</v>
      </c>
      <c r="AD42" s="2">
        <f t="shared" si="0"/>
        <v>1.0300000000000011</v>
      </c>
      <c r="AE42" s="138">
        <f t="shared" si="1"/>
        <v>-8.6932136848008046E-3</v>
      </c>
    </row>
    <row r="43" spans="1:31" ht="15.75" thickTop="1" x14ac:dyDescent="0.25">
      <c r="A43" s="407"/>
      <c r="B43" s="406">
        <v>42298</v>
      </c>
      <c r="C43" s="407">
        <v>170</v>
      </c>
      <c r="D43" s="408">
        <v>28.4</v>
      </c>
      <c r="E43" s="408">
        <v>0</v>
      </c>
      <c r="F43" s="408">
        <f t="shared" si="4"/>
        <v>4828</v>
      </c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33.484000000000002</v>
      </c>
      <c r="T43" s="93" t="s">
        <v>98</v>
      </c>
      <c r="U43" s="466">
        <v>33.46</v>
      </c>
      <c r="W43" s="133">
        <v>42488</v>
      </c>
      <c r="X43" s="10">
        <v>35.67</v>
      </c>
      <c r="Y43" s="10">
        <v>37.07</v>
      </c>
      <c r="Z43" s="10">
        <v>35.49</v>
      </c>
      <c r="AA43" s="10">
        <v>35.94</v>
      </c>
      <c r="AB43" s="95">
        <v>1075600</v>
      </c>
      <c r="AC43" s="10">
        <v>35.659999999999997</v>
      </c>
      <c r="AD43" s="2">
        <f t="shared" si="0"/>
        <v>1.5799999999999983</v>
      </c>
      <c r="AE43" s="138">
        <f t="shared" si="1"/>
        <v>3.9414414414411514E-3</v>
      </c>
    </row>
    <row r="44" spans="1:31" x14ac:dyDescent="0.25">
      <c r="A44" s="407"/>
      <c r="B44" s="406">
        <v>42360</v>
      </c>
      <c r="C44" s="407">
        <v>40</v>
      </c>
      <c r="D44" s="408">
        <v>27.25</v>
      </c>
      <c r="E44" s="408">
        <v>0</v>
      </c>
      <c r="F44" s="408">
        <f t="shared" si="4"/>
        <v>1090</v>
      </c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5">O44*$Q$4</f>
        <v>33.179600000000001</v>
      </c>
      <c r="T44" s="93" t="s">
        <v>99</v>
      </c>
      <c r="U44" s="466">
        <v>31.91</v>
      </c>
      <c r="W44" s="133">
        <v>42487</v>
      </c>
      <c r="X44" s="10">
        <v>36.57</v>
      </c>
      <c r="Y44" s="10">
        <v>36.57</v>
      </c>
      <c r="Z44" s="10">
        <v>34.67</v>
      </c>
      <c r="AA44" s="10">
        <v>35.799999999999997</v>
      </c>
      <c r="AB44" s="95">
        <v>1465100</v>
      </c>
      <c r="AC44" s="10">
        <v>35.520000000000003</v>
      </c>
      <c r="AD44" s="2">
        <f t="shared" si="0"/>
        <v>1.8999999999999986</v>
      </c>
      <c r="AE44" s="138">
        <f t="shared" si="1"/>
        <v>-1.9326339039204776E-2</v>
      </c>
    </row>
    <row r="45" spans="1:31" x14ac:dyDescent="0.25">
      <c r="A45" s="407"/>
      <c r="B45" s="406">
        <v>42376</v>
      </c>
      <c r="C45" s="407">
        <v>90</v>
      </c>
      <c r="D45" s="408">
        <v>26.75</v>
      </c>
      <c r="E45" s="408">
        <v>0</v>
      </c>
      <c r="F45" s="408">
        <f t="shared" si="4"/>
        <v>2407.5</v>
      </c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5"/>
        <v>32.875200000000007</v>
      </c>
      <c r="T45" s="93" t="s">
        <v>100</v>
      </c>
      <c r="U45" s="466" t="s">
        <v>456</v>
      </c>
      <c r="W45" s="133">
        <v>42486</v>
      </c>
      <c r="X45" s="10">
        <v>36.06</v>
      </c>
      <c r="Y45" s="10">
        <v>36.869999999999997</v>
      </c>
      <c r="Z45" s="10">
        <v>35.68</v>
      </c>
      <c r="AA45" s="10">
        <v>36.5</v>
      </c>
      <c r="AB45" s="95">
        <v>1487200</v>
      </c>
      <c r="AC45" s="10">
        <v>36.22</v>
      </c>
      <c r="AD45" s="2">
        <f t="shared" si="0"/>
        <v>1.1899999999999977</v>
      </c>
      <c r="AE45" s="138">
        <f t="shared" si="1"/>
        <v>1.5988779803646658E-2</v>
      </c>
    </row>
    <row r="46" spans="1:3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5"/>
        <v>32.570800000000006</v>
      </c>
      <c r="Q46" s="2"/>
      <c r="T46" s="93" t="s">
        <v>101</v>
      </c>
      <c r="U46" s="466" t="s">
        <v>457</v>
      </c>
      <c r="W46" s="133">
        <v>42485</v>
      </c>
      <c r="X46" s="10">
        <v>36.39</v>
      </c>
      <c r="Y46" s="10">
        <v>36.479999999999997</v>
      </c>
      <c r="Z46" s="10">
        <v>35.799999999999997</v>
      </c>
      <c r="AA46" s="10">
        <v>35.93</v>
      </c>
      <c r="AB46" s="95">
        <v>817100</v>
      </c>
      <c r="AC46" s="10">
        <v>35.65</v>
      </c>
      <c r="AD46" s="2">
        <f t="shared" si="0"/>
        <v>0.67999999999999972</v>
      </c>
      <c r="AE46" s="138">
        <f t="shared" si="1"/>
        <v>-1.8176810795924037E-2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32.266400000000004</v>
      </c>
      <c r="Q47" s="2"/>
      <c r="T47" s="93" t="s">
        <v>102</v>
      </c>
      <c r="U47" s="466">
        <v>35.14</v>
      </c>
      <c r="W47" s="133">
        <v>42482</v>
      </c>
      <c r="X47" s="10">
        <v>35.79</v>
      </c>
      <c r="Y47" s="10">
        <v>36.65</v>
      </c>
      <c r="Z47" s="10">
        <v>35.700000000000003</v>
      </c>
      <c r="AA47" s="10">
        <v>36.590000000000003</v>
      </c>
      <c r="AB47" s="95">
        <v>871400</v>
      </c>
      <c r="AC47" s="10">
        <v>36.31</v>
      </c>
      <c r="AD47" s="2">
        <f t="shared" si="0"/>
        <v>0.94999999999999574</v>
      </c>
      <c r="AE47" s="138">
        <f t="shared" si="1"/>
        <v>2.4837708156929317E-2</v>
      </c>
    </row>
    <row r="48" spans="1:31" x14ac:dyDescent="0.25">
      <c r="A48" s="407"/>
      <c r="B48" s="407"/>
      <c r="C48" s="407"/>
      <c r="D48" s="407"/>
      <c r="E48" s="408"/>
      <c r="F48" s="407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5"/>
        <v>31.962000000000003</v>
      </c>
      <c r="Q48" s="2"/>
      <c r="T48" s="93" t="s">
        <v>103</v>
      </c>
      <c r="U48" s="466">
        <v>1.3331299999999999</v>
      </c>
      <c r="W48" s="133">
        <v>42481</v>
      </c>
      <c r="X48" s="10">
        <v>35.42</v>
      </c>
      <c r="Y48" s="10">
        <v>36.049999999999997</v>
      </c>
      <c r="Z48" s="10">
        <v>35.36</v>
      </c>
      <c r="AA48" s="10">
        <v>35.71</v>
      </c>
      <c r="AB48" s="95">
        <v>979800</v>
      </c>
      <c r="AC48" s="10">
        <v>35.43</v>
      </c>
      <c r="AD48" s="2">
        <f t="shared" si="0"/>
        <v>0.68999999999999773</v>
      </c>
      <c r="AE48" s="138">
        <f t="shared" si="1"/>
        <v>6.8201193520887049E-3</v>
      </c>
    </row>
    <row r="49" spans="15:31" x14ac:dyDescent="0.25">
      <c r="O49" s="83">
        <v>1.04</v>
      </c>
      <c r="P49" s="83">
        <f t="shared" si="5"/>
        <v>31.657600000000002</v>
      </c>
      <c r="Q49" s="2"/>
      <c r="T49" s="93" t="s">
        <v>123</v>
      </c>
      <c r="U49" s="466" t="s">
        <v>232</v>
      </c>
      <c r="W49" s="133">
        <v>42480</v>
      </c>
      <c r="X49" s="10">
        <v>35.54</v>
      </c>
      <c r="Y49" s="10">
        <v>35.74</v>
      </c>
      <c r="Z49" s="10">
        <v>35.200000000000003</v>
      </c>
      <c r="AA49" s="10">
        <v>35.46</v>
      </c>
      <c r="AB49" s="95">
        <v>417700</v>
      </c>
      <c r="AC49" s="10">
        <v>35.19</v>
      </c>
      <c r="AD49" s="2">
        <f t="shared" si="0"/>
        <v>0.53999999999999915</v>
      </c>
      <c r="AE49" s="138">
        <f t="shared" si="1"/>
        <v>-5.6802044873627278E-4</v>
      </c>
    </row>
    <row r="50" spans="15:31" x14ac:dyDescent="0.25">
      <c r="O50" s="83">
        <v>1.03</v>
      </c>
      <c r="P50" s="83">
        <f t="shared" si="5"/>
        <v>31.353200000000001</v>
      </c>
      <c r="Q50" s="2"/>
      <c r="T50" s="93"/>
      <c r="U50" s="466"/>
      <c r="W50" s="133">
        <v>42479</v>
      </c>
      <c r="X50" s="10">
        <v>35.049999999999997</v>
      </c>
      <c r="Y50" s="10">
        <v>35.64</v>
      </c>
      <c r="Z50" s="10">
        <v>34.79</v>
      </c>
      <c r="AA50" s="10">
        <v>35.49</v>
      </c>
      <c r="AB50" s="95">
        <v>571300</v>
      </c>
      <c r="AC50" s="10">
        <v>35.21</v>
      </c>
      <c r="AD50" s="2">
        <f t="shared" si="0"/>
        <v>0.85000000000000142</v>
      </c>
      <c r="AE50" s="138">
        <f t="shared" si="1"/>
        <v>2.2951772225450195E-2</v>
      </c>
    </row>
    <row r="51" spans="15:31" x14ac:dyDescent="0.25">
      <c r="O51" s="83">
        <v>1.02</v>
      </c>
      <c r="P51" s="83">
        <f t="shared" si="5"/>
        <v>31.048800000000004</v>
      </c>
      <c r="Q51" s="2"/>
      <c r="T51" s="93" t="s">
        <v>105</v>
      </c>
      <c r="U51" s="466" t="s">
        <v>458</v>
      </c>
      <c r="W51" s="133">
        <v>42478</v>
      </c>
      <c r="X51" s="10">
        <v>34.64</v>
      </c>
      <c r="Y51" s="10">
        <v>35.130000000000003</v>
      </c>
      <c r="Z51" s="10">
        <v>34.520000000000003</v>
      </c>
      <c r="AA51" s="10">
        <v>34.69</v>
      </c>
      <c r="AB51" s="95">
        <v>913600</v>
      </c>
      <c r="AC51" s="10">
        <v>34.42</v>
      </c>
      <c r="AD51" s="2">
        <f t="shared" si="0"/>
        <v>0.60999999999999943</v>
      </c>
      <c r="AE51" s="138">
        <f t="shared" si="1"/>
        <v>-7.4971164936562529E-3</v>
      </c>
    </row>
    <row r="52" spans="15:31" x14ac:dyDescent="0.25">
      <c r="O52" s="83">
        <v>1.01</v>
      </c>
      <c r="P52" s="83">
        <f t="shared" si="5"/>
        <v>30.744400000000002</v>
      </c>
      <c r="Q52" s="2"/>
      <c r="T52" s="93" t="s">
        <v>106</v>
      </c>
      <c r="U52" s="466" t="s">
        <v>459</v>
      </c>
      <c r="W52" s="133">
        <v>42475</v>
      </c>
      <c r="X52" s="10">
        <v>34.549999999999997</v>
      </c>
      <c r="Y52" s="10">
        <v>35.07</v>
      </c>
      <c r="Z52" s="10">
        <v>34.479999999999997</v>
      </c>
      <c r="AA52" s="10">
        <v>34.950000000000003</v>
      </c>
      <c r="AB52" s="95">
        <v>565600</v>
      </c>
      <c r="AC52" s="10">
        <v>34.68</v>
      </c>
      <c r="AD52" s="2">
        <f t="shared" si="0"/>
        <v>0.59000000000000341</v>
      </c>
      <c r="AE52" s="138">
        <f t="shared" si="1"/>
        <v>9.3131548311990997E-3</v>
      </c>
    </row>
    <row r="53" spans="15:31" x14ac:dyDescent="0.25">
      <c r="O53" s="83">
        <v>1</v>
      </c>
      <c r="P53" s="83">
        <f t="shared" si="5"/>
        <v>30.44</v>
      </c>
      <c r="Q53" s="2"/>
      <c r="T53" s="93" t="s">
        <v>107</v>
      </c>
      <c r="U53" s="467">
        <v>1182619</v>
      </c>
      <c r="W53" s="133">
        <v>42474</v>
      </c>
      <c r="X53" s="10">
        <v>35</v>
      </c>
      <c r="Y53" s="10">
        <v>35</v>
      </c>
      <c r="Z53" s="10">
        <v>34.479999999999997</v>
      </c>
      <c r="AA53" s="10">
        <v>34.630000000000003</v>
      </c>
      <c r="AB53" s="95">
        <v>589600</v>
      </c>
      <c r="AC53" s="10">
        <v>34.36</v>
      </c>
      <c r="AD53" s="2">
        <f t="shared" si="0"/>
        <v>0.52000000000000313</v>
      </c>
      <c r="AE53" s="138">
        <f t="shared" si="1"/>
        <v>-3.7692084662221959E-3</v>
      </c>
    </row>
    <row r="54" spans="15:31" x14ac:dyDescent="0.25">
      <c r="O54" s="83">
        <v>0.99</v>
      </c>
      <c r="P54" s="83">
        <f t="shared" si="5"/>
        <v>30.1356</v>
      </c>
      <c r="Q54" s="2"/>
      <c r="T54" s="93" t="s">
        <v>110</v>
      </c>
      <c r="U54" s="467">
        <v>756672</v>
      </c>
      <c r="W54" s="133">
        <v>42473</v>
      </c>
      <c r="X54" s="10">
        <v>34.28</v>
      </c>
      <c r="Y54" s="10">
        <v>34.79</v>
      </c>
      <c r="Z54" s="10">
        <v>33.94</v>
      </c>
      <c r="AA54" s="10">
        <v>34.76</v>
      </c>
      <c r="AB54" s="95">
        <v>804500</v>
      </c>
      <c r="AC54" s="10">
        <v>34.49</v>
      </c>
      <c r="AD54" s="2">
        <f t="shared" si="0"/>
        <v>0.85000000000000142</v>
      </c>
      <c r="AE54" s="138">
        <f t="shared" si="1"/>
        <v>2.5572405590246872E-2</v>
      </c>
    </row>
    <row r="55" spans="15:31" x14ac:dyDescent="0.25">
      <c r="O55" s="83">
        <v>0.98</v>
      </c>
      <c r="P55" s="83">
        <f t="shared" si="5"/>
        <v>29.831199999999999</v>
      </c>
      <c r="Q55" s="2"/>
      <c r="T55" s="93" t="s">
        <v>108</v>
      </c>
      <c r="U55" s="466" t="s">
        <v>460</v>
      </c>
      <c r="W55" s="133">
        <v>42472</v>
      </c>
      <c r="X55" s="10">
        <v>33.78</v>
      </c>
      <c r="Y55" s="10">
        <v>34.090000000000003</v>
      </c>
      <c r="Z55" s="10">
        <v>33.36</v>
      </c>
      <c r="AA55" s="10">
        <v>33.89</v>
      </c>
      <c r="AB55" s="95">
        <v>583800</v>
      </c>
      <c r="AC55" s="10">
        <v>33.630000000000003</v>
      </c>
      <c r="AD55" s="2">
        <f t="shared" si="0"/>
        <v>0.73000000000000398</v>
      </c>
      <c r="AE55" s="138">
        <f t="shared" si="1"/>
        <v>1.112447384245363E-2</v>
      </c>
    </row>
    <row r="56" spans="15:31" x14ac:dyDescent="0.25">
      <c r="O56" s="83">
        <v>0.97</v>
      </c>
      <c r="P56" s="83">
        <f t="shared" si="5"/>
        <v>29.526800000000001</v>
      </c>
      <c r="Q56" s="2"/>
      <c r="T56" s="93" t="s">
        <v>111</v>
      </c>
      <c r="U56" s="466">
        <v>19.91</v>
      </c>
      <c r="W56" s="133">
        <v>42471</v>
      </c>
      <c r="X56" s="10">
        <v>33.46</v>
      </c>
      <c r="Y56" s="10">
        <v>33.92</v>
      </c>
      <c r="Z56" s="10">
        <v>33.42</v>
      </c>
      <c r="AA56" s="10">
        <v>33.520000000000003</v>
      </c>
      <c r="AB56" s="95">
        <v>494600</v>
      </c>
      <c r="AC56" s="10">
        <v>33.26</v>
      </c>
      <c r="AD56" s="2">
        <f t="shared" si="0"/>
        <v>0.5</v>
      </c>
      <c r="AE56" s="138">
        <f t="shared" si="1"/>
        <v>1.1557177615571623E-2</v>
      </c>
    </row>
    <row r="57" spans="15:31" x14ac:dyDescent="0.25">
      <c r="O57" s="83">
        <v>0.96</v>
      </c>
      <c r="P57" s="83">
        <f t="shared" si="5"/>
        <v>29.2224</v>
      </c>
      <c r="Q57" s="2"/>
      <c r="T57" s="93" t="s">
        <v>112</v>
      </c>
      <c r="U57" s="466">
        <v>1.53</v>
      </c>
      <c r="W57" s="133">
        <v>42468</v>
      </c>
      <c r="X57" s="10">
        <v>33.14</v>
      </c>
      <c r="Y57" s="10">
        <v>33.96</v>
      </c>
      <c r="Z57" s="10">
        <v>32.799999999999997</v>
      </c>
      <c r="AA57" s="10">
        <v>33.14</v>
      </c>
      <c r="AB57" s="95">
        <v>530700</v>
      </c>
      <c r="AC57" s="10">
        <v>32.880000000000003</v>
      </c>
      <c r="AD57" s="2">
        <f t="shared" si="0"/>
        <v>1.1600000000000037</v>
      </c>
      <c r="AE57" s="138">
        <f t="shared" si="1"/>
        <v>1.6697588126159513E-2</v>
      </c>
    </row>
    <row r="58" spans="15:31" x14ac:dyDescent="0.25">
      <c r="O58" s="83">
        <v>0.95</v>
      </c>
      <c r="P58" s="83">
        <f t="shared" si="5"/>
        <v>28.917999999999999</v>
      </c>
      <c r="Q58" s="2"/>
      <c r="T58" s="93" t="s">
        <v>109</v>
      </c>
      <c r="U58" s="466" t="s">
        <v>339</v>
      </c>
      <c r="W58" s="133">
        <v>42467</v>
      </c>
      <c r="X58" s="10">
        <v>33.15</v>
      </c>
      <c r="Y58" s="10">
        <v>33.200000000000003</v>
      </c>
      <c r="Z58" s="10">
        <v>32.35</v>
      </c>
      <c r="AA58" s="10">
        <v>32.590000000000003</v>
      </c>
      <c r="AB58" s="95">
        <v>725700</v>
      </c>
      <c r="AC58" s="10">
        <v>32.340000000000003</v>
      </c>
      <c r="AD58" s="2">
        <f t="shared" si="0"/>
        <v>0.85000000000000142</v>
      </c>
      <c r="AE58" s="138">
        <f t="shared" si="1"/>
        <v>-2.2665457842248382E-2</v>
      </c>
    </row>
    <row r="59" spans="15:31" x14ac:dyDescent="0.25">
      <c r="O59" s="83">
        <v>0.94</v>
      </c>
      <c r="P59" s="83">
        <f t="shared" si="5"/>
        <v>28.613599999999998</v>
      </c>
      <c r="W59" s="133">
        <v>42466</v>
      </c>
      <c r="X59" s="10">
        <v>33.25</v>
      </c>
      <c r="Y59" s="10">
        <v>33.409999999999997</v>
      </c>
      <c r="Z59" s="10">
        <v>32.19</v>
      </c>
      <c r="AA59" s="10">
        <v>33.35</v>
      </c>
      <c r="AB59" s="95">
        <v>1050600</v>
      </c>
      <c r="AC59" s="10">
        <v>33.090000000000003</v>
      </c>
      <c r="AD59" s="2">
        <f t="shared" si="0"/>
        <v>1.2199999999999989</v>
      </c>
      <c r="AE59" s="138">
        <f t="shared" si="1"/>
        <v>1.8165304268846771E-3</v>
      </c>
    </row>
    <row r="60" spans="15:31" x14ac:dyDescent="0.25">
      <c r="O60" s="83">
        <v>0.93</v>
      </c>
      <c r="P60" s="83">
        <f t="shared" si="5"/>
        <v>28.309200000000004</v>
      </c>
      <c r="W60" s="133">
        <v>42465</v>
      </c>
      <c r="X60" s="10">
        <v>33.25</v>
      </c>
      <c r="Y60" s="10">
        <v>33.56</v>
      </c>
      <c r="Z60" s="10">
        <v>33.090000000000003</v>
      </c>
      <c r="AA60" s="10">
        <v>33.29</v>
      </c>
      <c r="AB60" s="95">
        <v>740600</v>
      </c>
      <c r="AC60" s="10">
        <v>33.03</v>
      </c>
      <c r="AD60" s="2">
        <f t="shared" si="0"/>
        <v>0.46999999999999886</v>
      </c>
      <c r="AE60" s="138">
        <f t="shared" si="1"/>
        <v>-7.5120192307692735E-3</v>
      </c>
    </row>
    <row r="61" spans="15:31" x14ac:dyDescent="0.25">
      <c r="O61" s="83">
        <v>0.92</v>
      </c>
      <c r="P61" s="83">
        <f t="shared" si="5"/>
        <v>28.004800000000003</v>
      </c>
      <c r="W61" s="133">
        <v>42464</v>
      </c>
      <c r="X61" s="10">
        <v>33.630000000000003</v>
      </c>
      <c r="Y61" s="10">
        <v>33.840000000000003</v>
      </c>
      <c r="Z61" s="10">
        <v>33.06</v>
      </c>
      <c r="AA61" s="10">
        <v>33.54</v>
      </c>
      <c r="AB61" s="95">
        <v>868500</v>
      </c>
      <c r="AC61" s="10">
        <v>33.28</v>
      </c>
      <c r="AD61" s="2">
        <f t="shared" si="0"/>
        <v>0.78000000000000114</v>
      </c>
      <c r="AE61" s="138">
        <f t="shared" si="1"/>
        <v>-3.8910505836574627E-3</v>
      </c>
    </row>
    <row r="62" spans="15:31" x14ac:dyDescent="0.25">
      <c r="O62" s="83">
        <v>0.91</v>
      </c>
      <c r="P62" s="83">
        <f t="shared" si="5"/>
        <v>27.700400000000002</v>
      </c>
      <c r="W62" s="133">
        <v>42461</v>
      </c>
      <c r="X62" s="10">
        <v>33</v>
      </c>
      <c r="Y62" s="10">
        <v>33.75</v>
      </c>
      <c r="Z62" s="10">
        <v>32.71</v>
      </c>
      <c r="AA62" s="10">
        <v>33.67</v>
      </c>
      <c r="AB62" s="95">
        <v>1150900</v>
      </c>
      <c r="AC62" s="10">
        <v>33.409999999999997</v>
      </c>
      <c r="AD62" s="2">
        <f t="shared" si="0"/>
        <v>1.0399999999999991</v>
      </c>
      <c r="AE62" s="138">
        <f t="shared" si="1"/>
        <v>5.4167920553715998E-3</v>
      </c>
    </row>
    <row r="63" spans="15:31" x14ac:dyDescent="0.25">
      <c r="O63" s="83">
        <v>0.9</v>
      </c>
      <c r="P63" s="83">
        <f t="shared" si="5"/>
        <v>27.396000000000001</v>
      </c>
      <c r="W63" s="133">
        <v>42460</v>
      </c>
      <c r="X63" s="10">
        <v>33.380000000000003</v>
      </c>
      <c r="Y63" s="10">
        <v>33.64</v>
      </c>
      <c r="Z63" s="10">
        <v>33.19</v>
      </c>
      <c r="AA63" s="10">
        <v>33.49</v>
      </c>
      <c r="AB63" s="95">
        <v>1133600</v>
      </c>
      <c r="AC63" s="10">
        <v>33.229999999999997</v>
      </c>
      <c r="AD63" s="2">
        <f t="shared" si="0"/>
        <v>0.45000000000000284</v>
      </c>
      <c r="AE63" s="138">
        <f t="shared" si="1"/>
        <v>5.4462934947050456E-3</v>
      </c>
    </row>
    <row r="64" spans="15:31" x14ac:dyDescent="0.25">
      <c r="W64" s="133">
        <v>42459</v>
      </c>
      <c r="X64" s="10">
        <v>33.17</v>
      </c>
      <c r="Y64" s="10">
        <v>33.479999999999997</v>
      </c>
      <c r="Z64" s="10">
        <v>33.07</v>
      </c>
      <c r="AA64" s="10">
        <v>33.31</v>
      </c>
      <c r="AB64" s="95">
        <v>687700</v>
      </c>
      <c r="AC64" s="10">
        <v>33.049999999999997</v>
      </c>
      <c r="AD64" s="2">
        <f t="shared" si="0"/>
        <v>0.40999999999999659</v>
      </c>
      <c r="AE64" s="138">
        <f t="shared" si="1"/>
        <v>1.3182096873084026E-2</v>
      </c>
    </row>
    <row r="65" spans="23:31" x14ac:dyDescent="0.25">
      <c r="W65" s="133">
        <v>42458</v>
      </c>
      <c r="X65" s="10">
        <v>32.07</v>
      </c>
      <c r="Y65" s="10">
        <v>33</v>
      </c>
      <c r="Z65" s="10">
        <v>31.98</v>
      </c>
      <c r="AA65" s="10">
        <v>32.869999999999997</v>
      </c>
      <c r="AB65" s="95">
        <v>761100</v>
      </c>
      <c r="AC65" s="10">
        <v>32.619999999999997</v>
      </c>
      <c r="AD65" s="2">
        <f t="shared" si="0"/>
        <v>1.0199999999999996</v>
      </c>
      <c r="AE65" s="138">
        <f t="shared" si="1"/>
        <v>1.8738288569643879E-2</v>
      </c>
    </row>
    <row r="66" spans="23:31" x14ac:dyDescent="0.25">
      <c r="W66" s="133">
        <v>42457</v>
      </c>
      <c r="X66" s="10">
        <v>31.96</v>
      </c>
      <c r="Y66" s="10">
        <v>32.36</v>
      </c>
      <c r="Z66" s="10">
        <v>31.82</v>
      </c>
      <c r="AA66" s="10">
        <v>32.270000000000003</v>
      </c>
      <c r="AB66" s="95">
        <v>1370100</v>
      </c>
      <c r="AC66" s="10">
        <v>32.020000000000003</v>
      </c>
      <c r="AD66" s="2">
        <f t="shared" si="0"/>
        <v>0.53999999999999915</v>
      </c>
      <c r="AE66" s="138">
        <f t="shared" si="1"/>
        <v>-1.507228545063044E-2</v>
      </c>
    </row>
    <row r="67" spans="23:31" x14ac:dyDescent="0.25">
      <c r="W67" s="133">
        <v>42453</v>
      </c>
      <c r="X67" s="10">
        <v>32.24</v>
      </c>
      <c r="Y67" s="10">
        <v>32.78</v>
      </c>
      <c r="Z67" s="10">
        <v>31.72</v>
      </c>
      <c r="AA67" s="10">
        <v>32.76</v>
      </c>
      <c r="AB67" s="95">
        <v>829000</v>
      </c>
      <c r="AC67" s="10">
        <v>32.51</v>
      </c>
      <c r="AD67" s="2">
        <f>Y67-Z67</f>
        <v>1.0600000000000023</v>
      </c>
      <c r="AE67" s="138">
        <f>AC67/AC68-1</f>
        <v>4.9459041731065856E-3</v>
      </c>
    </row>
    <row r="68" spans="23:31" x14ac:dyDescent="0.25">
      <c r="W68" s="133">
        <v>42452</v>
      </c>
      <c r="X68" s="10">
        <v>33.4</v>
      </c>
      <c r="Y68" s="10">
        <v>33.47</v>
      </c>
      <c r="Z68" s="10">
        <v>32.520000000000003</v>
      </c>
      <c r="AA68" s="10">
        <v>32.6</v>
      </c>
      <c r="AB68" s="95">
        <v>698400</v>
      </c>
      <c r="AC68" s="10">
        <v>32.35</v>
      </c>
      <c r="AD68" s="2">
        <f>Y68-Z68</f>
        <v>0.94999999999999574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42545</v>
      </c>
      <c r="X2" s="10">
        <v>99.42</v>
      </c>
      <c r="Y2" s="10">
        <v>100.41</v>
      </c>
      <c r="Z2" s="10">
        <v>98.76</v>
      </c>
      <c r="AA2" s="10">
        <v>98.89</v>
      </c>
      <c r="AB2" s="95">
        <v>7149900</v>
      </c>
      <c r="AC2" s="10">
        <v>98.89</v>
      </c>
      <c r="AD2" s="2">
        <f>Y2-Z2</f>
        <v>1.6499999999999915</v>
      </c>
      <c r="AE2" s="138">
        <f>AC2/AC3-1</f>
        <v>-3.3616730186651012E-2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98.89</v>
      </c>
      <c r="W3" s="133">
        <v>42544</v>
      </c>
      <c r="X3" s="10">
        <v>102.5</v>
      </c>
      <c r="Y3" s="10">
        <v>102.5</v>
      </c>
      <c r="Z3" s="10">
        <v>101.73</v>
      </c>
      <c r="AA3" s="10">
        <v>102.33</v>
      </c>
      <c r="AB3" s="95">
        <v>3060500</v>
      </c>
      <c r="AC3" s="10">
        <v>102.33</v>
      </c>
      <c r="AD3" s="2">
        <f t="shared" ref="AD3:AD66" si="0">Y3-Z3</f>
        <v>0.76999999999999602</v>
      </c>
      <c r="AE3" s="138">
        <f t="shared" ref="AE3:AE66" si="1">AC3/AC4-1</f>
        <v>9.6694622594968305E-3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98.89</v>
      </c>
      <c r="W4" s="133">
        <v>42543</v>
      </c>
      <c r="X4" s="10">
        <v>101.77</v>
      </c>
      <c r="Y4" s="10">
        <v>101.97</v>
      </c>
      <c r="Z4" s="10">
        <v>101.1</v>
      </c>
      <c r="AA4" s="10">
        <v>101.35</v>
      </c>
      <c r="AB4" s="95">
        <v>2634500</v>
      </c>
      <c r="AC4" s="10">
        <v>101.35</v>
      </c>
      <c r="AD4" s="2">
        <f t="shared" si="0"/>
        <v>0.87000000000000455</v>
      </c>
      <c r="AE4" s="138">
        <f t="shared" si="1"/>
        <v>-2.165993895835383E-3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101.99</v>
      </c>
      <c r="Y5" s="10">
        <v>102.1</v>
      </c>
      <c r="Z5" s="10">
        <v>101.4</v>
      </c>
      <c r="AA5" s="10">
        <v>101.57</v>
      </c>
      <c r="AB5" s="95">
        <v>3318900</v>
      </c>
      <c r="AC5" s="10">
        <v>101.57</v>
      </c>
      <c r="AD5" s="2">
        <f t="shared" si="0"/>
        <v>0.69999999999998863</v>
      </c>
      <c r="AE5" s="138">
        <f t="shared" si="1"/>
        <v>-1.2782694198624212E-3</v>
      </c>
    </row>
    <row r="6" spans="1:31" x14ac:dyDescent="0.25">
      <c r="O6" s="11" t="s">
        <v>64</v>
      </c>
      <c r="Q6" s="2">
        <f>Q3*Q2</f>
        <v>0</v>
      </c>
      <c r="W6" s="133">
        <v>42541</v>
      </c>
      <c r="X6" s="10">
        <v>102.02</v>
      </c>
      <c r="Y6" s="10">
        <v>102.86</v>
      </c>
      <c r="Z6" s="10">
        <v>101.66</v>
      </c>
      <c r="AA6" s="10">
        <v>101.7</v>
      </c>
      <c r="AB6" s="95">
        <v>4447900</v>
      </c>
      <c r="AC6" s="10">
        <v>101.7</v>
      </c>
      <c r="AD6" s="2">
        <f t="shared" si="0"/>
        <v>1.2000000000000028</v>
      </c>
      <c r="AE6" s="138">
        <f t="shared" si="1"/>
        <v>4.9407114624506754E-3</v>
      </c>
    </row>
    <row r="7" spans="1:31" ht="15.75" x14ac:dyDescent="0.25">
      <c r="O7" s="11" t="s">
        <v>193</v>
      </c>
      <c r="Q7" s="2">
        <f>Q10+Q8</f>
        <v>114.84999999999991</v>
      </c>
      <c r="R7" s="205"/>
      <c r="W7" s="133">
        <v>42538</v>
      </c>
      <c r="X7" s="10">
        <v>100.85</v>
      </c>
      <c r="Y7" s="10">
        <v>101.69</v>
      </c>
      <c r="Z7" s="10">
        <v>100.33</v>
      </c>
      <c r="AA7" s="10">
        <v>101.2</v>
      </c>
      <c r="AB7" s="95">
        <v>5564500</v>
      </c>
      <c r="AC7" s="10">
        <v>101.2</v>
      </c>
      <c r="AD7" s="2">
        <f t="shared" si="0"/>
        <v>1.3599999999999994</v>
      </c>
      <c r="AE7" s="138">
        <f t="shared" si="1"/>
        <v>7.9113924050622231E-4</v>
      </c>
    </row>
    <row r="8" spans="1:31" x14ac:dyDescent="0.25">
      <c r="O8" s="11" t="s">
        <v>198</v>
      </c>
      <c r="P8" s="34"/>
      <c r="Q8" s="2">
        <f>K18+M18-F18+Q2*Q4</f>
        <v>0</v>
      </c>
      <c r="W8" s="133">
        <v>42537</v>
      </c>
      <c r="X8" s="10">
        <v>100.29</v>
      </c>
      <c r="Y8" s="10">
        <v>101.54</v>
      </c>
      <c r="Z8" s="10">
        <v>99.35</v>
      </c>
      <c r="AA8" s="10">
        <v>101.12</v>
      </c>
      <c r="AB8" s="95">
        <v>4549900</v>
      </c>
      <c r="AC8" s="10">
        <v>101.12</v>
      </c>
      <c r="AD8" s="2">
        <f t="shared" si="0"/>
        <v>2.1900000000000119</v>
      </c>
      <c r="AE8" s="138">
        <f t="shared" si="1"/>
        <v>5.7688482196140978E-3</v>
      </c>
    </row>
    <row r="9" spans="1:31" x14ac:dyDescent="0.25">
      <c r="O9" s="11" t="s">
        <v>262</v>
      </c>
      <c r="Q9" s="138">
        <f>IF(Q2=0, 0, Q8/Q6)</f>
        <v>0</v>
      </c>
      <c r="W9" s="133">
        <v>42536</v>
      </c>
      <c r="X9" s="10">
        <v>101.5</v>
      </c>
      <c r="Y9" s="10">
        <v>101.74</v>
      </c>
      <c r="Z9" s="10">
        <v>100.54</v>
      </c>
      <c r="AA9" s="10">
        <v>100.54</v>
      </c>
      <c r="AB9" s="95">
        <v>4474200</v>
      </c>
      <c r="AC9" s="10">
        <v>100.54</v>
      </c>
      <c r="AD9" s="2">
        <f t="shared" si="0"/>
        <v>1.1999999999999886</v>
      </c>
      <c r="AE9" s="138">
        <f t="shared" si="1"/>
        <v>-6.4235596402806294E-3</v>
      </c>
    </row>
    <row r="10" spans="1:31" x14ac:dyDescent="0.25">
      <c r="O10" s="11" t="s">
        <v>261</v>
      </c>
      <c r="P10" s="34"/>
      <c r="Q10" s="2">
        <f>M27</f>
        <v>114.84999999999991</v>
      </c>
      <c r="W10" s="133">
        <v>42535</v>
      </c>
      <c r="X10" s="10">
        <v>101.21</v>
      </c>
      <c r="Y10" s="10">
        <v>101.91</v>
      </c>
      <c r="Z10" s="10">
        <v>100.51</v>
      </c>
      <c r="AA10" s="10">
        <v>101.19</v>
      </c>
      <c r="AB10" s="95">
        <v>3705200</v>
      </c>
      <c r="AC10" s="10">
        <v>101.19</v>
      </c>
      <c r="AD10" s="2">
        <f t="shared" si="0"/>
        <v>1.3999999999999915</v>
      </c>
      <c r="AE10" s="138">
        <f t="shared" si="1"/>
        <v>-1.9760893192366513E-4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2.5999999999999999E-2</v>
      </c>
      <c r="W11" s="133">
        <v>42534</v>
      </c>
      <c r="X11" s="10">
        <v>101.98</v>
      </c>
      <c r="Y11" s="10">
        <v>102.4</v>
      </c>
      <c r="Z11" s="10">
        <v>101.19</v>
      </c>
      <c r="AA11" s="10">
        <v>101.21</v>
      </c>
      <c r="AB11" s="95">
        <v>4483500</v>
      </c>
      <c r="AC11" s="10">
        <v>101.21</v>
      </c>
      <c r="AD11" s="2">
        <f t="shared" si="0"/>
        <v>1.210000000000008</v>
      </c>
      <c r="AE11" s="138">
        <f t="shared" si="1"/>
        <v>-7.7450980392157476E-3</v>
      </c>
    </row>
    <row r="12" spans="1:31" x14ac:dyDescent="0.25">
      <c r="W12" s="133">
        <v>42531</v>
      </c>
      <c r="X12" s="10">
        <v>101.55</v>
      </c>
      <c r="Y12" s="10">
        <v>102.39</v>
      </c>
      <c r="Z12" s="10">
        <v>101.21</v>
      </c>
      <c r="AA12" s="10">
        <v>102</v>
      </c>
      <c r="AB12" s="95">
        <v>3596300</v>
      </c>
      <c r="AC12" s="10">
        <v>102</v>
      </c>
      <c r="AD12" s="2">
        <f t="shared" si="0"/>
        <v>1.1800000000000068</v>
      </c>
      <c r="AE12" s="138">
        <f t="shared" si="1"/>
        <v>-3.1274433150898506E-3</v>
      </c>
    </row>
    <row r="13" spans="1:31" x14ac:dyDescent="0.25">
      <c r="W13" s="133">
        <v>42530</v>
      </c>
      <c r="X13" s="10">
        <v>101.57</v>
      </c>
      <c r="Y13" s="10">
        <v>102.35</v>
      </c>
      <c r="Z13" s="10">
        <v>101.49</v>
      </c>
      <c r="AA13" s="10">
        <v>102.32</v>
      </c>
      <c r="AB13" s="95">
        <v>3608400</v>
      </c>
      <c r="AC13" s="10">
        <v>102.32</v>
      </c>
      <c r="AD13" s="2">
        <f t="shared" si="0"/>
        <v>0.85999999999999943</v>
      </c>
      <c r="AE13" s="138">
        <f t="shared" si="1"/>
        <v>2.4492995003428941E-3</v>
      </c>
    </row>
    <row r="14" spans="1:31" x14ac:dyDescent="0.25">
      <c r="W14" s="133">
        <v>42529</v>
      </c>
      <c r="X14" s="10">
        <v>101.45</v>
      </c>
      <c r="Y14" s="10">
        <v>102.12</v>
      </c>
      <c r="Z14" s="10">
        <v>101.38</v>
      </c>
      <c r="AA14" s="10">
        <v>102.07</v>
      </c>
      <c r="AB14" s="95">
        <v>2566800</v>
      </c>
      <c r="AC14" s="10">
        <v>102.07</v>
      </c>
      <c r="AD14" s="2">
        <f t="shared" si="0"/>
        <v>0.74000000000000909</v>
      </c>
      <c r="AE14" s="138">
        <f t="shared" si="1"/>
        <v>6.1113849186791303E-3</v>
      </c>
    </row>
    <row r="15" spans="1:31" x14ac:dyDescent="0.25">
      <c r="W15" s="133">
        <v>42528</v>
      </c>
      <c r="X15" s="10">
        <v>101.78</v>
      </c>
      <c r="Y15" s="10">
        <v>102.4</v>
      </c>
      <c r="Z15" s="10">
        <v>101.45</v>
      </c>
      <c r="AA15" s="10">
        <v>101.45</v>
      </c>
      <c r="AB15" s="95">
        <v>2538500</v>
      </c>
      <c r="AC15" s="10">
        <v>101.45</v>
      </c>
      <c r="AD15" s="2">
        <f t="shared" si="0"/>
        <v>0.95000000000000284</v>
      </c>
      <c r="AE15" s="138">
        <f t="shared" si="1"/>
        <v>8.8792423046579749E-4</v>
      </c>
    </row>
    <row r="16" spans="1:31" x14ac:dyDescent="0.25">
      <c r="W16" s="133">
        <v>42527</v>
      </c>
      <c r="X16" s="10">
        <v>100.74</v>
      </c>
      <c r="Y16" s="10">
        <v>101.57</v>
      </c>
      <c r="Z16" s="10">
        <v>100.51</v>
      </c>
      <c r="AA16" s="10">
        <v>101.36</v>
      </c>
      <c r="AB16" s="95">
        <v>3769200</v>
      </c>
      <c r="AC16" s="10">
        <v>101.36</v>
      </c>
      <c r="AD16" s="2">
        <f t="shared" si="0"/>
        <v>1.0599999999999881</v>
      </c>
      <c r="AE16" s="138">
        <f t="shared" si="1"/>
        <v>9.260181220750674E-3</v>
      </c>
    </row>
    <row r="17" spans="1:31" x14ac:dyDescent="0.25">
      <c r="W17" s="133">
        <v>42524</v>
      </c>
      <c r="X17" s="10">
        <v>100.75</v>
      </c>
      <c r="Y17" s="10">
        <v>100.78</v>
      </c>
      <c r="Z17" s="10">
        <v>99.89</v>
      </c>
      <c r="AA17" s="10">
        <v>100.43</v>
      </c>
      <c r="AB17" s="95">
        <v>2249700</v>
      </c>
      <c r="AC17" s="10">
        <v>100.43</v>
      </c>
      <c r="AD17" s="2">
        <f t="shared" si="0"/>
        <v>0.89000000000000057</v>
      </c>
      <c r="AE17" s="138">
        <f t="shared" si="1"/>
        <v>-3.5717829149717328E-3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42523</v>
      </c>
      <c r="X18" s="10">
        <v>100.25</v>
      </c>
      <c r="Y18" s="10">
        <v>100.81</v>
      </c>
      <c r="Z18" s="10">
        <v>100.07</v>
      </c>
      <c r="AA18" s="10">
        <v>100.79</v>
      </c>
      <c r="AB18" s="95">
        <v>2468500</v>
      </c>
      <c r="AC18" s="10">
        <v>100.79</v>
      </c>
      <c r="AD18" s="2">
        <f t="shared" si="0"/>
        <v>0.74000000000000909</v>
      </c>
      <c r="AE18" s="138">
        <f t="shared" si="1"/>
        <v>4.3846537120080242E-3</v>
      </c>
    </row>
    <row r="19" spans="1:31" x14ac:dyDescent="0.25">
      <c r="W19" s="133">
        <v>42522</v>
      </c>
      <c r="X19" s="10">
        <v>100.09</v>
      </c>
      <c r="Y19" s="10">
        <v>100.5</v>
      </c>
      <c r="Z19" s="10">
        <v>98.75</v>
      </c>
      <c r="AA19" s="10">
        <v>100.35</v>
      </c>
      <c r="AB19" s="95">
        <v>2805700</v>
      </c>
      <c r="AC19" s="10">
        <v>100.35</v>
      </c>
      <c r="AD19" s="2">
        <f t="shared" si="0"/>
        <v>1.75</v>
      </c>
      <c r="AE19" s="138">
        <f t="shared" si="1"/>
        <v>-2.2867369258302572E-3</v>
      </c>
    </row>
    <row r="20" spans="1:31" x14ac:dyDescent="0.25">
      <c r="W20" s="133">
        <v>42521</v>
      </c>
      <c r="X20" s="10">
        <v>100.77</v>
      </c>
      <c r="Y20" s="10">
        <v>101.2</v>
      </c>
      <c r="Z20" s="10">
        <v>100.35</v>
      </c>
      <c r="AA20" s="10">
        <v>100.58</v>
      </c>
      <c r="AB20" s="95">
        <v>4873700</v>
      </c>
      <c r="AC20" s="10">
        <v>100.58</v>
      </c>
      <c r="AD20" s="2">
        <f t="shared" si="0"/>
        <v>0.85000000000000853</v>
      </c>
      <c r="AE20" s="138">
        <f t="shared" si="1"/>
        <v>-1.7864231838031763E-3</v>
      </c>
    </row>
    <row r="21" spans="1:31" x14ac:dyDescent="0.25">
      <c r="W21" s="133">
        <v>42517</v>
      </c>
      <c r="X21" s="10">
        <v>100.49</v>
      </c>
      <c r="Y21" s="10">
        <v>100.77</v>
      </c>
      <c r="Z21" s="10">
        <v>100.09</v>
      </c>
      <c r="AA21" s="10">
        <v>100.76</v>
      </c>
      <c r="AB21" s="95">
        <v>2611300</v>
      </c>
      <c r="AC21" s="10">
        <v>100.76</v>
      </c>
      <c r="AD21" s="2">
        <f t="shared" si="0"/>
        <v>0.67999999999999261</v>
      </c>
      <c r="AE21" s="138">
        <f t="shared" si="1"/>
        <v>3.4857085947614941E-3</v>
      </c>
    </row>
    <row r="22" spans="1:31" x14ac:dyDescent="0.25">
      <c r="W22" s="133">
        <v>42516</v>
      </c>
      <c r="X22" s="10">
        <v>100.44</v>
      </c>
      <c r="Y22" s="10">
        <v>101</v>
      </c>
      <c r="Z22" s="10">
        <v>100.29</v>
      </c>
      <c r="AA22" s="10">
        <v>100.41</v>
      </c>
      <c r="AB22" s="95">
        <v>2486900</v>
      </c>
      <c r="AC22" s="10">
        <v>100.41</v>
      </c>
      <c r="AD22" s="2">
        <f t="shared" si="0"/>
        <v>0.70999999999999375</v>
      </c>
      <c r="AE22" s="138">
        <f t="shared" si="1"/>
        <v>8.9712918660289631E-4</v>
      </c>
    </row>
    <row r="23" spans="1:31" x14ac:dyDescent="0.25">
      <c r="W23" s="133">
        <v>42515</v>
      </c>
      <c r="X23" s="10">
        <v>100.29</v>
      </c>
      <c r="Y23" s="10">
        <v>100.94</v>
      </c>
      <c r="Z23" s="10">
        <v>100.29</v>
      </c>
      <c r="AA23" s="10">
        <v>100.32</v>
      </c>
      <c r="AB23" s="95">
        <v>2354200</v>
      </c>
      <c r="AC23" s="10">
        <v>100.32</v>
      </c>
      <c r="AD23" s="2">
        <f t="shared" si="0"/>
        <v>0.64999999999999147</v>
      </c>
      <c r="AE23" s="138">
        <f t="shared" si="1"/>
        <v>4.1036933239915196E-3</v>
      </c>
    </row>
    <row r="24" spans="1:31" x14ac:dyDescent="0.25">
      <c r="W24" s="133">
        <v>42514</v>
      </c>
      <c r="X24" s="10">
        <v>99.49</v>
      </c>
      <c r="Y24" s="10">
        <v>100.36</v>
      </c>
      <c r="Z24" s="10">
        <v>99.42</v>
      </c>
      <c r="AA24" s="10">
        <v>99.91</v>
      </c>
      <c r="AB24" s="95">
        <v>2953700</v>
      </c>
      <c r="AC24" s="10">
        <v>99.91</v>
      </c>
      <c r="AD24" s="2">
        <f t="shared" si="0"/>
        <v>0.93999999999999773</v>
      </c>
      <c r="AE24" s="138">
        <f t="shared" si="1"/>
        <v>1.0212335692618701E-2</v>
      </c>
    </row>
    <row r="25" spans="1:31" x14ac:dyDescent="0.25">
      <c r="W25" s="133">
        <v>42513</v>
      </c>
      <c r="X25" s="10">
        <v>98.95</v>
      </c>
      <c r="Y25" s="10">
        <v>99.07</v>
      </c>
      <c r="Z25" s="10">
        <v>98.27</v>
      </c>
      <c r="AA25" s="10">
        <v>98.9</v>
      </c>
      <c r="AB25" s="95">
        <v>2641700</v>
      </c>
      <c r="AC25" s="10">
        <v>98.9</v>
      </c>
      <c r="AD25" s="2">
        <f t="shared" si="0"/>
        <v>0.79999999999999716</v>
      </c>
      <c r="AE25" s="138">
        <f t="shared" si="1"/>
        <v>-2.0181634712410634E-3</v>
      </c>
    </row>
    <row r="26" spans="1:31" x14ac:dyDescent="0.25">
      <c r="W26" s="133">
        <v>42510</v>
      </c>
      <c r="X26" s="10">
        <v>99.15</v>
      </c>
      <c r="Y26" s="10">
        <v>99.89</v>
      </c>
      <c r="Z26" s="10">
        <v>98.67</v>
      </c>
      <c r="AA26" s="10">
        <v>99.1</v>
      </c>
      <c r="AB26" s="95">
        <v>4288800</v>
      </c>
      <c r="AC26" s="10">
        <v>99.1</v>
      </c>
      <c r="AD26" s="2">
        <f t="shared" si="0"/>
        <v>1.2199999999999989</v>
      </c>
      <c r="AE26" s="138">
        <f t="shared" si="1"/>
        <v>5.9892396710992113E-3</v>
      </c>
    </row>
    <row r="27" spans="1:31" x14ac:dyDescent="0.25">
      <c r="L27" t="s">
        <v>261</v>
      </c>
      <c r="M27" s="2">
        <f>M35+K35-F35</f>
        <v>114.84999999999991</v>
      </c>
      <c r="W27" s="133">
        <v>42509</v>
      </c>
      <c r="X27" s="10">
        <v>98.67</v>
      </c>
      <c r="Y27" s="10">
        <v>98.94</v>
      </c>
      <c r="Z27" s="10">
        <v>97.94</v>
      </c>
      <c r="AA27" s="10">
        <v>98.51</v>
      </c>
      <c r="AB27" s="95">
        <v>3138900</v>
      </c>
      <c r="AC27" s="10">
        <v>98.51</v>
      </c>
      <c r="AD27" s="2">
        <f t="shared" si="0"/>
        <v>1</v>
      </c>
      <c r="AE27" s="138">
        <f t="shared" si="1"/>
        <v>-7.8557760096686913E-3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42508</v>
      </c>
      <c r="X28" s="10">
        <v>99.45</v>
      </c>
      <c r="Y28" s="10">
        <v>100.5</v>
      </c>
      <c r="Z28" s="10">
        <v>98.79</v>
      </c>
      <c r="AA28" s="10">
        <v>99.29</v>
      </c>
      <c r="AB28" s="95">
        <v>3340400</v>
      </c>
      <c r="AC28" s="10">
        <v>99.29</v>
      </c>
      <c r="AD28" s="2">
        <f t="shared" si="0"/>
        <v>1.7099999999999937</v>
      </c>
      <c r="AE28" s="138" t="e">
        <f t="shared" si="1"/>
        <v>#DIV/0!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42508</v>
      </c>
      <c r="X29" s="10" t="s">
        <v>268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42507</v>
      </c>
      <c r="X30" s="10">
        <v>101.66</v>
      </c>
      <c r="Y30" s="10">
        <v>101.94</v>
      </c>
      <c r="Z30" s="10">
        <v>99.74</v>
      </c>
      <c r="AA30" s="10">
        <v>100.06</v>
      </c>
      <c r="AB30" s="95">
        <v>4191000</v>
      </c>
      <c r="AC30" s="10">
        <v>99.4</v>
      </c>
      <c r="AD30" s="2">
        <f t="shared" si="0"/>
        <v>2.2000000000000028</v>
      </c>
      <c r="AE30" s="138">
        <f t="shared" si="1"/>
        <v>-1.730103806228378E-2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42506</v>
      </c>
      <c r="X31" s="10">
        <v>100.05</v>
      </c>
      <c r="Y31" s="10">
        <v>102.08</v>
      </c>
      <c r="Z31" s="10">
        <v>100.05</v>
      </c>
      <c r="AA31" s="10">
        <v>101.82</v>
      </c>
      <c r="AB31" s="95">
        <v>3469400</v>
      </c>
      <c r="AC31" s="10">
        <v>101.15</v>
      </c>
      <c r="AD31" s="2">
        <f t="shared" si="0"/>
        <v>2.0300000000000011</v>
      </c>
      <c r="AE31" s="138">
        <f t="shared" si="1"/>
        <v>1.5460295151089376E-2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42503</v>
      </c>
      <c r="X32" s="10">
        <v>101.24</v>
      </c>
      <c r="Y32" s="10">
        <v>101.72</v>
      </c>
      <c r="Z32" s="10">
        <v>99.96</v>
      </c>
      <c r="AA32" s="10">
        <v>100.27</v>
      </c>
      <c r="AB32" s="95">
        <v>3280500</v>
      </c>
      <c r="AC32" s="10">
        <v>99.61</v>
      </c>
      <c r="AD32" s="2">
        <f t="shared" si="0"/>
        <v>1.7600000000000051</v>
      </c>
      <c r="AE32" s="138">
        <f t="shared" si="1"/>
        <v>-1.1707510665740717E-2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42502</v>
      </c>
      <c r="X33" s="10">
        <v>101.78</v>
      </c>
      <c r="Y33" s="10">
        <v>102.28</v>
      </c>
      <c r="Z33" s="10">
        <v>101.15</v>
      </c>
      <c r="AA33" s="10">
        <v>101.46</v>
      </c>
      <c r="AB33" s="95">
        <v>2866700</v>
      </c>
      <c r="AC33" s="10">
        <v>100.79</v>
      </c>
      <c r="AD33" s="2">
        <f t="shared" si="0"/>
        <v>1.1299999999999955</v>
      </c>
      <c r="AE33" s="138">
        <f t="shared" si="1"/>
        <v>-1.3870999702764175E-3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42501</v>
      </c>
      <c r="X34" s="10">
        <v>102.55</v>
      </c>
      <c r="Y34" s="10">
        <v>102.68</v>
      </c>
      <c r="Z34" s="10">
        <v>101.44</v>
      </c>
      <c r="AA34" s="10">
        <v>101.6</v>
      </c>
      <c r="AB34" s="95">
        <v>2795900</v>
      </c>
      <c r="AC34" s="10">
        <v>100.93</v>
      </c>
      <c r="AD34" s="2">
        <f t="shared" si="0"/>
        <v>1.2400000000000091</v>
      </c>
      <c r="AE34" s="138">
        <f t="shared" si="1"/>
        <v>-5.517785003448461E-3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42500</v>
      </c>
      <c r="X35" s="10">
        <v>100.3</v>
      </c>
      <c r="Y35" s="10">
        <v>102.42</v>
      </c>
      <c r="Z35" s="10">
        <v>100.2</v>
      </c>
      <c r="AA35" s="10">
        <v>102.16</v>
      </c>
      <c r="AB35" s="95">
        <v>3672000</v>
      </c>
      <c r="AC35" s="10">
        <v>101.49</v>
      </c>
      <c r="AD35" s="2">
        <f t="shared" si="0"/>
        <v>2.2199999999999989</v>
      </c>
      <c r="AE35" s="138">
        <f t="shared" si="1"/>
        <v>2.0718093130845716E-2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42499</v>
      </c>
      <c r="X36" s="10">
        <v>100.33</v>
      </c>
      <c r="Y36" s="10">
        <v>101.37</v>
      </c>
      <c r="Z36" s="10">
        <v>99.98</v>
      </c>
      <c r="AA36" s="10">
        <v>100.09</v>
      </c>
      <c r="AB36" s="95">
        <v>3834200</v>
      </c>
      <c r="AC36" s="10">
        <v>99.43</v>
      </c>
      <c r="AD36" s="2">
        <f t="shared" si="0"/>
        <v>1.3900000000000006</v>
      </c>
      <c r="AE36" s="138">
        <f t="shared" si="1"/>
        <v>-1.0154305624688886E-2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42496</v>
      </c>
      <c r="X37" s="10">
        <v>100.26</v>
      </c>
      <c r="Y37" s="10">
        <v>101.29</v>
      </c>
      <c r="Z37" s="10">
        <v>99.81</v>
      </c>
      <c r="AA37" s="10">
        <v>101.12</v>
      </c>
      <c r="AB37" s="95">
        <v>3745500</v>
      </c>
      <c r="AC37" s="10">
        <v>100.45</v>
      </c>
      <c r="AD37" s="2">
        <f t="shared" si="0"/>
        <v>1.480000000000004</v>
      </c>
      <c r="AE37" s="138">
        <f t="shared" si="1"/>
        <v>8.2304526748973039E-3</v>
      </c>
    </row>
    <row r="38" spans="1:31" x14ac:dyDescent="0.25">
      <c r="W38" s="133">
        <v>42495</v>
      </c>
      <c r="X38" s="10">
        <v>101.12</v>
      </c>
      <c r="Y38" s="10">
        <v>101.23</v>
      </c>
      <c r="Z38" s="10">
        <v>99.91</v>
      </c>
      <c r="AA38" s="10">
        <v>100.29</v>
      </c>
      <c r="AB38" s="95">
        <v>3530300</v>
      </c>
      <c r="AC38" s="10">
        <v>99.63</v>
      </c>
      <c r="AD38" s="2">
        <f t="shared" si="0"/>
        <v>1.3200000000000074</v>
      </c>
      <c r="AE38" s="138">
        <f t="shared" si="1"/>
        <v>-3.7996200379962763E-3</v>
      </c>
    </row>
    <row r="39" spans="1:31" ht="20.25" thickBot="1" x14ac:dyDescent="0.35">
      <c r="P39" s="477" t="s">
        <v>78</v>
      </c>
      <c r="Q39" s="477"/>
      <c r="W39" s="133">
        <v>42494</v>
      </c>
      <c r="X39" s="10">
        <v>101.39</v>
      </c>
      <c r="Y39" s="10">
        <v>101.78</v>
      </c>
      <c r="Z39" s="10">
        <v>100.23</v>
      </c>
      <c r="AA39" s="10">
        <v>100.67</v>
      </c>
      <c r="AB39" s="95">
        <v>5628300</v>
      </c>
      <c r="AC39" s="10">
        <v>100.01</v>
      </c>
      <c r="AD39" s="2">
        <f t="shared" si="0"/>
        <v>1.5499999999999972</v>
      </c>
      <c r="AE39" s="138">
        <f t="shared" si="1"/>
        <v>-1.4291346343386468E-2</v>
      </c>
    </row>
    <row r="40" spans="1:31" ht="15.75" thickTop="1" x14ac:dyDescent="0.25">
      <c r="O40" s="2"/>
      <c r="P40" s="83">
        <v>1.1000000000000001</v>
      </c>
      <c r="Q40" s="83">
        <f>P40*$Q$4</f>
        <v>108.77900000000001</v>
      </c>
      <c r="W40" s="133">
        <v>42493</v>
      </c>
      <c r="X40" s="10">
        <v>103.46</v>
      </c>
      <c r="Y40" s="10">
        <v>103.87</v>
      </c>
      <c r="Z40" s="10">
        <v>101.87</v>
      </c>
      <c r="AA40" s="10">
        <v>102.13</v>
      </c>
      <c r="AB40" s="95">
        <v>4790600</v>
      </c>
      <c r="AC40" s="10">
        <v>101.46</v>
      </c>
      <c r="AD40" s="2">
        <f t="shared" si="0"/>
        <v>2</v>
      </c>
      <c r="AE40" s="138">
        <f t="shared" si="1"/>
        <v>-2.1412037037037202E-2</v>
      </c>
    </row>
    <row r="41" spans="1:31" x14ac:dyDescent="0.25">
      <c r="O41" s="2"/>
      <c r="P41" s="83">
        <v>1.0900000000000001</v>
      </c>
      <c r="Q41" s="83">
        <f t="shared" ref="Q41:Q60" si="2">P41*$Q$4</f>
        <v>107.79010000000001</v>
      </c>
      <c r="W41" s="133">
        <v>42492</v>
      </c>
      <c r="X41" s="10">
        <v>103.89</v>
      </c>
      <c r="Y41" s="10">
        <v>104.9</v>
      </c>
      <c r="Z41" s="10">
        <v>103.54</v>
      </c>
      <c r="AA41" s="10">
        <v>104.37</v>
      </c>
      <c r="AB41" s="95">
        <v>4223600</v>
      </c>
      <c r="AC41" s="10">
        <v>103.68</v>
      </c>
      <c r="AD41" s="2">
        <f t="shared" si="0"/>
        <v>1.3599999999999994</v>
      </c>
      <c r="AE41" s="138">
        <f t="shared" si="1"/>
        <v>0</v>
      </c>
    </row>
    <row r="42" spans="1:31" ht="20.25" thickBot="1" x14ac:dyDescent="0.35">
      <c r="O42" s="2"/>
      <c r="P42" s="83">
        <v>1.08</v>
      </c>
      <c r="Q42" s="83">
        <f t="shared" si="2"/>
        <v>106.80120000000001</v>
      </c>
      <c r="T42" s="91" t="s">
        <v>113</v>
      </c>
      <c r="W42" s="133">
        <v>42489</v>
      </c>
      <c r="X42" s="10">
        <v>103.53</v>
      </c>
      <c r="Y42" s="10">
        <v>104.94</v>
      </c>
      <c r="Z42" s="10">
        <v>103.53</v>
      </c>
      <c r="AA42" s="10">
        <v>104.37</v>
      </c>
      <c r="AB42" s="95">
        <v>3054000</v>
      </c>
      <c r="AC42" s="10">
        <v>103.68</v>
      </c>
      <c r="AD42" s="2">
        <f t="shared" si="0"/>
        <v>1.4099999999999966</v>
      </c>
      <c r="AE42" s="138">
        <f t="shared" si="1"/>
        <v>1.3521344407958491E-3</v>
      </c>
    </row>
    <row r="43" spans="1:31" ht="15.75" thickTop="1" x14ac:dyDescent="0.25">
      <c r="O43" s="2"/>
      <c r="P43" s="83">
        <v>1.07</v>
      </c>
      <c r="Q43" s="83">
        <f t="shared" si="2"/>
        <v>105.81230000000001</v>
      </c>
      <c r="T43" s="128" t="s">
        <v>98</v>
      </c>
      <c r="U43" s="98">
        <v>102.33</v>
      </c>
      <c r="W43" s="133">
        <v>42488</v>
      </c>
      <c r="X43" s="10">
        <v>105.15</v>
      </c>
      <c r="Y43" s="10">
        <v>105.59</v>
      </c>
      <c r="Z43" s="10">
        <v>103.69</v>
      </c>
      <c r="AA43" s="10">
        <v>104.23</v>
      </c>
      <c r="AB43" s="95">
        <v>4670400</v>
      </c>
      <c r="AC43" s="10">
        <v>103.54</v>
      </c>
      <c r="AD43" s="2">
        <f t="shared" si="0"/>
        <v>1.9000000000000057</v>
      </c>
      <c r="AE43" s="138">
        <f t="shared" si="1"/>
        <v>-1.5685901701682603E-2</v>
      </c>
    </row>
    <row r="44" spans="1:31" x14ac:dyDescent="0.25">
      <c r="O44" s="2"/>
      <c r="P44" s="83">
        <v>1.06</v>
      </c>
      <c r="Q44" s="83">
        <f t="shared" si="2"/>
        <v>104.82340000000001</v>
      </c>
      <c r="T44" s="93" t="s">
        <v>99</v>
      </c>
      <c r="U44" s="88">
        <v>99.42</v>
      </c>
      <c r="W44" s="133">
        <v>42487</v>
      </c>
      <c r="X44" s="10">
        <v>106.32</v>
      </c>
      <c r="Y44" s="10">
        <v>107.07</v>
      </c>
      <c r="Z44" s="10">
        <v>104.88</v>
      </c>
      <c r="AA44" s="10">
        <v>105.89</v>
      </c>
      <c r="AB44" s="95">
        <v>6338700</v>
      </c>
      <c r="AC44" s="10">
        <v>105.19</v>
      </c>
      <c r="AD44" s="2">
        <f t="shared" si="0"/>
        <v>2.1899999999999977</v>
      </c>
      <c r="AE44" s="138">
        <f t="shared" si="1"/>
        <v>1.0373643261934573E-2</v>
      </c>
    </row>
    <row r="45" spans="1:31" x14ac:dyDescent="0.25">
      <c r="O45" s="2"/>
      <c r="P45" s="83">
        <v>1.05</v>
      </c>
      <c r="Q45" s="83">
        <f t="shared" si="2"/>
        <v>103.83450000000001</v>
      </c>
      <c r="T45" s="93" t="s">
        <v>100</v>
      </c>
      <c r="U45" s="88" t="s">
        <v>461</v>
      </c>
      <c r="W45" s="133">
        <v>42486</v>
      </c>
      <c r="X45" s="10">
        <v>105.45</v>
      </c>
      <c r="Y45" s="10">
        <v>105.77</v>
      </c>
      <c r="Z45" s="10">
        <v>103.62</v>
      </c>
      <c r="AA45" s="10">
        <v>104.8</v>
      </c>
      <c r="AB45" s="95">
        <v>5515000</v>
      </c>
      <c r="AC45" s="10">
        <v>104.11</v>
      </c>
      <c r="AD45" s="2">
        <f t="shared" si="0"/>
        <v>2.1499999999999915</v>
      </c>
      <c r="AE45" s="138">
        <f t="shared" si="1"/>
        <v>-3.8273849392402859E-3</v>
      </c>
    </row>
    <row r="46" spans="1:31" x14ac:dyDescent="0.25">
      <c r="O46" s="2"/>
      <c r="P46" s="83">
        <v>1.04</v>
      </c>
      <c r="Q46" s="83">
        <f t="shared" si="2"/>
        <v>102.8456</v>
      </c>
      <c r="T46" s="93" t="s">
        <v>101</v>
      </c>
      <c r="U46" s="88" t="s">
        <v>462</v>
      </c>
      <c r="W46" s="133">
        <v>42485</v>
      </c>
      <c r="X46" s="10">
        <v>105.19</v>
      </c>
      <c r="Y46" s="10">
        <v>105.2</v>
      </c>
      <c r="Z46" s="10">
        <v>104.28</v>
      </c>
      <c r="AA46" s="10">
        <v>105.2</v>
      </c>
      <c r="AB46" s="95">
        <v>2768000</v>
      </c>
      <c r="AC46" s="10">
        <v>104.51</v>
      </c>
      <c r="AD46" s="2">
        <f t="shared" si="0"/>
        <v>0.92000000000000171</v>
      </c>
      <c r="AE46" s="138">
        <f t="shared" si="1"/>
        <v>-4.6666666666665968E-3</v>
      </c>
    </row>
    <row r="47" spans="1:31" x14ac:dyDescent="0.25">
      <c r="O47" s="2"/>
      <c r="P47" s="83">
        <v>1.03</v>
      </c>
      <c r="Q47" s="83">
        <f t="shared" si="2"/>
        <v>101.8567</v>
      </c>
      <c r="T47" s="93" t="s">
        <v>102</v>
      </c>
      <c r="U47" s="88">
        <v>111.78</v>
      </c>
      <c r="W47" s="133">
        <v>42482</v>
      </c>
      <c r="X47" s="10">
        <v>105.73</v>
      </c>
      <c r="Y47" s="10">
        <v>106.31</v>
      </c>
      <c r="Z47" s="10">
        <v>104.93</v>
      </c>
      <c r="AA47" s="10">
        <v>105.7</v>
      </c>
      <c r="AB47" s="95">
        <v>3061900</v>
      </c>
      <c r="AC47" s="10">
        <v>105</v>
      </c>
      <c r="AD47" s="2">
        <f t="shared" si="0"/>
        <v>1.3799999999999955</v>
      </c>
      <c r="AE47" s="138">
        <f t="shared" si="1"/>
        <v>2.5780578630765216E-3</v>
      </c>
    </row>
    <row r="48" spans="1:31" x14ac:dyDescent="0.25">
      <c r="O48" s="2"/>
      <c r="P48" s="83">
        <v>1.02</v>
      </c>
      <c r="Q48" s="83">
        <f t="shared" si="2"/>
        <v>100.8678</v>
      </c>
      <c r="T48" s="93" t="s">
        <v>103</v>
      </c>
      <c r="U48" s="88">
        <v>1.0753600000000001</v>
      </c>
      <c r="W48" s="133">
        <v>42481</v>
      </c>
      <c r="X48" s="10">
        <v>105.56</v>
      </c>
      <c r="Y48" s="10">
        <v>105.96</v>
      </c>
      <c r="Z48" s="10">
        <v>105.25</v>
      </c>
      <c r="AA48" s="10">
        <v>105.43</v>
      </c>
      <c r="AB48" s="95">
        <v>2628400</v>
      </c>
      <c r="AC48" s="10">
        <v>104.73</v>
      </c>
      <c r="AD48" s="2">
        <f t="shared" si="0"/>
        <v>0.70999999999999375</v>
      </c>
      <c r="AE48" s="138">
        <f t="shared" si="1"/>
        <v>-9.5392540303340656E-4</v>
      </c>
    </row>
    <row r="49" spans="15:31" x14ac:dyDescent="0.25">
      <c r="O49" s="2"/>
      <c r="P49" s="83">
        <v>1.01</v>
      </c>
      <c r="Q49" s="83">
        <f t="shared" si="2"/>
        <v>99.878900000000002</v>
      </c>
      <c r="T49" s="93" t="s">
        <v>123</v>
      </c>
      <c r="U49" s="88" t="s">
        <v>228</v>
      </c>
      <c r="W49" s="133">
        <v>42480</v>
      </c>
      <c r="X49" s="10">
        <v>105.42</v>
      </c>
      <c r="Y49" s="10">
        <v>106.11</v>
      </c>
      <c r="Z49" s="10">
        <v>105.2</v>
      </c>
      <c r="AA49" s="10">
        <v>105.53</v>
      </c>
      <c r="AB49" s="95">
        <v>3823400</v>
      </c>
      <c r="AC49" s="10">
        <v>104.83</v>
      </c>
      <c r="AD49" s="2">
        <f t="shared" si="0"/>
        <v>0.90999999999999659</v>
      </c>
      <c r="AE49" s="138">
        <f t="shared" si="1"/>
        <v>4.9851404467451399E-3</v>
      </c>
    </row>
    <row r="50" spans="15:31" x14ac:dyDescent="0.25">
      <c r="O50" s="2"/>
      <c r="P50" s="83">
        <v>1</v>
      </c>
      <c r="Q50" s="83">
        <f t="shared" si="2"/>
        <v>98.89</v>
      </c>
      <c r="T50" s="93"/>
      <c r="U50" s="88"/>
      <c r="W50" s="133">
        <v>42479</v>
      </c>
      <c r="X50" s="10">
        <v>105.6</v>
      </c>
      <c r="Y50" s="10">
        <v>106.29</v>
      </c>
      <c r="Z50" s="10">
        <v>104.51</v>
      </c>
      <c r="AA50" s="10">
        <v>105</v>
      </c>
      <c r="AB50" s="95">
        <v>3850500</v>
      </c>
      <c r="AC50" s="10">
        <v>104.31</v>
      </c>
      <c r="AD50" s="2">
        <f t="shared" si="0"/>
        <v>1.7800000000000011</v>
      </c>
      <c r="AE50" s="138">
        <f t="shared" si="1"/>
        <v>-1.2447338184603529E-3</v>
      </c>
    </row>
    <row r="51" spans="15:31" x14ac:dyDescent="0.25">
      <c r="O51" s="2"/>
      <c r="P51" s="83">
        <v>0.99</v>
      </c>
      <c r="Q51" s="83">
        <f t="shared" si="2"/>
        <v>97.9011</v>
      </c>
      <c r="T51" s="93" t="s">
        <v>105</v>
      </c>
      <c r="U51" s="88" t="s">
        <v>463</v>
      </c>
      <c r="W51" s="133">
        <v>42478</v>
      </c>
      <c r="X51" s="10">
        <v>104.63</v>
      </c>
      <c r="Y51" s="10">
        <v>105.34</v>
      </c>
      <c r="Z51" s="10">
        <v>104.03</v>
      </c>
      <c r="AA51" s="10">
        <v>105.13</v>
      </c>
      <c r="AB51" s="95">
        <v>2809100</v>
      </c>
      <c r="AC51" s="10">
        <v>104.44</v>
      </c>
      <c r="AD51" s="2">
        <f t="shared" si="0"/>
        <v>1.3100000000000023</v>
      </c>
      <c r="AE51" s="138">
        <f t="shared" si="1"/>
        <v>5.3908355795149188E-3</v>
      </c>
    </row>
    <row r="52" spans="15:31" x14ac:dyDescent="0.25">
      <c r="O52" s="2"/>
      <c r="P52" s="83">
        <v>0.98</v>
      </c>
      <c r="Q52" s="83">
        <f t="shared" si="2"/>
        <v>96.912199999999999</v>
      </c>
      <c r="T52" s="93" t="s">
        <v>106</v>
      </c>
      <c r="U52" s="88" t="s">
        <v>464</v>
      </c>
      <c r="W52" s="133">
        <v>42475</v>
      </c>
      <c r="X52" s="10">
        <v>104.47</v>
      </c>
      <c r="Y52" s="10">
        <v>105.16</v>
      </c>
      <c r="Z52" s="10">
        <v>104.21</v>
      </c>
      <c r="AA52" s="10">
        <v>104.57</v>
      </c>
      <c r="AB52" s="95">
        <v>3764700</v>
      </c>
      <c r="AC52" s="10">
        <v>103.88</v>
      </c>
      <c r="AD52" s="2">
        <f t="shared" si="0"/>
        <v>0.95000000000000284</v>
      </c>
      <c r="AE52" s="138">
        <f t="shared" si="1"/>
        <v>-1.0577940186556889E-3</v>
      </c>
    </row>
    <row r="53" spans="15:31" x14ac:dyDescent="0.25">
      <c r="P53" s="83">
        <v>0.97</v>
      </c>
      <c r="Q53" s="83">
        <f t="shared" si="2"/>
        <v>95.923299999999998</v>
      </c>
      <c r="T53" s="93" t="s">
        <v>107</v>
      </c>
      <c r="U53" s="90">
        <v>7446387</v>
      </c>
      <c r="W53" s="133">
        <v>42474</v>
      </c>
      <c r="X53" s="10">
        <v>105</v>
      </c>
      <c r="Y53" s="10">
        <v>105.43</v>
      </c>
      <c r="Z53" s="10">
        <v>101.25</v>
      </c>
      <c r="AA53" s="10">
        <v>104.68</v>
      </c>
      <c r="AB53" s="95">
        <v>5217300</v>
      </c>
      <c r="AC53" s="10">
        <v>103.99</v>
      </c>
      <c r="AD53" s="2">
        <f t="shared" si="0"/>
        <v>4.1800000000000068</v>
      </c>
      <c r="AE53" s="138">
        <f t="shared" si="1"/>
        <v>6.7359507313313749E-4</v>
      </c>
    </row>
    <row r="54" spans="15:31" x14ac:dyDescent="0.25">
      <c r="P54" s="83">
        <v>0.96</v>
      </c>
      <c r="Q54" s="83">
        <f t="shared" si="2"/>
        <v>94.934399999999997</v>
      </c>
      <c r="T54" s="93" t="s">
        <v>110</v>
      </c>
      <c r="U54" s="90">
        <v>3699240</v>
      </c>
      <c r="W54" s="133">
        <v>42473</v>
      </c>
      <c r="X54" s="10">
        <v>103.63</v>
      </c>
      <c r="Y54" s="10">
        <v>104.75</v>
      </c>
      <c r="Z54" s="10">
        <v>103.61</v>
      </c>
      <c r="AA54" s="10">
        <v>104.61</v>
      </c>
      <c r="AB54" s="95">
        <v>3664500</v>
      </c>
      <c r="AC54" s="10">
        <v>103.92</v>
      </c>
      <c r="AD54" s="2">
        <f t="shared" si="0"/>
        <v>1.1400000000000006</v>
      </c>
      <c r="AE54" s="138">
        <f t="shared" si="1"/>
        <v>1.4843750000000044E-2</v>
      </c>
    </row>
    <row r="55" spans="15:31" x14ac:dyDescent="0.25">
      <c r="P55" s="83">
        <v>0.95</v>
      </c>
      <c r="Q55" s="83">
        <f t="shared" si="2"/>
        <v>93.945499999999996</v>
      </c>
      <c r="T55" s="93" t="s">
        <v>108</v>
      </c>
      <c r="U55" s="88" t="s">
        <v>465</v>
      </c>
      <c r="W55" s="133">
        <v>42472</v>
      </c>
      <c r="X55" s="10">
        <v>102.29</v>
      </c>
      <c r="Y55" s="10">
        <v>103.48</v>
      </c>
      <c r="Z55" s="10">
        <v>102.29</v>
      </c>
      <c r="AA55" s="10">
        <v>103.08</v>
      </c>
      <c r="AB55" s="95">
        <v>3188700</v>
      </c>
      <c r="AC55" s="10">
        <v>102.4</v>
      </c>
      <c r="AD55" s="2">
        <f t="shared" si="0"/>
        <v>1.1899999999999977</v>
      </c>
      <c r="AE55" s="138">
        <f t="shared" si="1"/>
        <v>9.1652705233074006E-3</v>
      </c>
    </row>
    <row r="56" spans="15:31" x14ac:dyDescent="0.25">
      <c r="P56" s="83">
        <v>0.94</v>
      </c>
      <c r="Q56" s="83">
        <f t="shared" si="2"/>
        <v>92.956599999999995</v>
      </c>
      <c r="T56" s="93" t="s">
        <v>111</v>
      </c>
      <c r="U56" s="88">
        <v>11.59</v>
      </c>
      <c r="W56" s="133">
        <v>42471</v>
      </c>
      <c r="X56" s="10">
        <v>101.58</v>
      </c>
      <c r="Y56" s="10">
        <v>102.93</v>
      </c>
      <c r="Z56" s="10">
        <v>101.11</v>
      </c>
      <c r="AA56" s="10">
        <v>102.14</v>
      </c>
      <c r="AB56" s="95">
        <v>4583500</v>
      </c>
      <c r="AC56" s="10">
        <v>101.47</v>
      </c>
      <c r="AD56" s="2">
        <f t="shared" si="0"/>
        <v>1.8200000000000074</v>
      </c>
      <c r="AE56" s="138">
        <f t="shared" si="1"/>
        <v>8.1470442126179154E-3</v>
      </c>
    </row>
    <row r="57" spans="15:31" x14ac:dyDescent="0.25">
      <c r="P57" s="83">
        <v>0.93</v>
      </c>
      <c r="Q57" s="83">
        <f t="shared" si="2"/>
        <v>91.967700000000008</v>
      </c>
      <c r="T57" s="93" t="s">
        <v>112</v>
      </c>
      <c r="U57" s="88">
        <v>8.5299999999999994</v>
      </c>
      <c r="W57" s="133">
        <v>42468</v>
      </c>
      <c r="X57" s="10">
        <v>101.44</v>
      </c>
      <c r="Y57" s="10">
        <v>102.35</v>
      </c>
      <c r="Z57" s="10">
        <v>100.96</v>
      </c>
      <c r="AA57" s="10">
        <v>101.32</v>
      </c>
      <c r="AB57" s="95">
        <v>2755500</v>
      </c>
      <c r="AC57" s="10">
        <v>100.65</v>
      </c>
      <c r="AD57" s="2">
        <f t="shared" si="0"/>
        <v>1.3900000000000006</v>
      </c>
      <c r="AE57" s="138">
        <f t="shared" si="1"/>
        <v>4.2905607663141776E-3</v>
      </c>
    </row>
    <row r="58" spans="15:31" x14ac:dyDescent="0.25">
      <c r="P58" s="83">
        <v>0.92</v>
      </c>
      <c r="Q58" s="83">
        <f t="shared" si="2"/>
        <v>90.978800000000007</v>
      </c>
      <c r="T58" s="93" t="s">
        <v>109</v>
      </c>
      <c r="U58" s="88" t="s">
        <v>332</v>
      </c>
      <c r="W58" s="133">
        <v>42467</v>
      </c>
      <c r="X58" s="10">
        <v>99.9</v>
      </c>
      <c r="Y58" s="10">
        <v>101.41</v>
      </c>
      <c r="Z58" s="10">
        <v>99.67</v>
      </c>
      <c r="AA58" s="10">
        <v>100.89</v>
      </c>
      <c r="AB58" s="95">
        <v>3844700</v>
      </c>
      <c r="AC58" s="10">
        <v>100.22</v>
      </c>
      <c r="AD58" s="2">
        <f t="shared" si="0"/>
        <v>1.7399999999999949</v>
      </c>
      <c r="AE58" s="138">
        <f t="shared" si="1"/>
        <v>5.1148330157457789E-3</v>
      </c>
    </row>
    <row r="59" spans="15:31" x14ac:dyDescent="0.25">
      <c r="P59" s="83">
        <v>0.91</v>
      </c>
      <c r="Q59" s="83">
        <f t="shared" si="2"/>
        <v>89.989900000000006</v>
      </c>
      <c r="W59" s="133">
        <v>42466</v>
      </c>
      <c r="X59" s="10">
        <v>99.59</v>
      </c>
      <c r="Y59" s="10">
        <v>100.54</v>
      </c>
      <c r="Z59" s="10">
        <v>98.42</v>
      </c>
      <c r="AA59" s="10">
        <v>100.37</v>
      </c>
      <c r="AB59" s="95">
        <v>5070400</v>
      </c>
      <c r="AC59" s="10">
        <v>99.71</v>
      </c>
      <c r="AD59" s="2">
        <f t="shared" si="0"/>
        <v>2.1200000000000045</v>
      </c>
      <c r="AE59" s="138">
        <f t="shared" si="1"/>
        <v>5.1411290322580516E-3</v>
      </c>
    </row>
    <row r="60" spans="15:31" x14ac:dyDescent="0.25">
      <c r="P60" s="83">
        <v>0.9</v>
      </c>
      <c r="Q60" s="83">
        <f t="shared" si="2"/>
        <v>89.001000000000005</v>
      </c>
      <c r="W60" s="133">
        <v>42465</v>
      </c>
      <c r="X60" s="10">
        <v>99.75</v>
      </c>
      <c r="Y60" s="10">
        <v>100.35</v>
      </c>
      <c r="Z60" s="10">
        <v>99.34</v>
      </c>
      <c r="AA60" s="10">
        <v>99.86</v>
      </c>
      <c r="AB60" s="95">
        <v>3120400</v>
      </c>
      <c r="AC60" s="10">
        <v>99.2</v>
      </c>
      <c r="AD60" s="2">
        <f t="shared" si="0"/>
        <v>1.0099999999999909</v>
      </c>
      <c r="AE60" s="138">
        <f t="shared" si="1"/>
        <v>-4.1160526051601254E-3</v>
      </c>
    </row>
    <row r="61" spans="15:31" x14ac:dyDescent="0.25">
      <c r="W61" s="133">
        <v>42464</v>
      </c>
      <c r="X61" s="10">
        <v>100.3</v>
      </c>
      <c r="Y61" s="10">
        <v>101.18</v>
      </c>
      <c r="Z61" s="10">
        <v>99.8</v>
      </c>
      <c r="AA61" s="10">
        <v>100.27</v>
      </c>
      <c r="AB61" s="95">
        <v>3707400</v>
      </c>
      <c r="AC61" s="10">
        <v>99.61</v>
      </c>
      <c r="AD61" s="2">
        <f t="shared" si="0"/>
        <v>1.3800000000000097</v>
      </c>
      <c r="AE61" s="138">
        <f t="shared" si="1"/>
        <v>3.0208438223744416E-3</v>
      </c>
    </row>
    <row r="62" spans="15:31" x14ac:dyDescent="0.25">
      <c r="W62" s="133">
        <v>42461</v>
      </c>
      <c r="X62" s="10">
        <v>99.39</v>
      </c>
      <c r="Y62" s="10">
        <v>100.46</v>
      </c>
      <c r="Z62" s="10">
        <v>98.82</v>
      </c>
      <c r="AA62" s="10">
        <v>99.97</v>
      </c>
      <c r="AB62" s="95">
        <v>4038100</v>
      </c>
      <c r="AC62" s="10">
        <v>99.31</v>
      </c>
      <c r="AD62" s="2">
        <f t="shared" si="0"/>
        <v>1.6400000000000006</v>
      </c>
      <c r="AE62" s="138">
        <f t="shared" si="1"/>
        <v>-1.3073209975864586E-3</v>
      </c>
    </row>
    <row r="63" spans="15:31" x14ac:dyDescent="0.25">
      <c r="W63" s="133">
        <v>42460</v>
      </c>
      <c r="X63" s="10">
        <v>100.08</v>
      </c>
      <c r="Y63" s="10">
        <v>100.42</v>
      </c>
      <c r="Z63" s="10">
        <v>98.99</v>
      </c>
      <c r="AA63" s="10">
        <v>100.1</v>
      </c>
      <c r="AB63" s="95">
        <v>3832500</v>
      </c>
      <c r="AC63" s="10">
        <v>99.44</v>
      </c>
      <c r="AD63" s="2">
        <f t="shared" si="0"/>
        <v>1.4300000000000068</v>
      </c>
      <c r="AE63" s="138">
        <f t="shared" si="1"/>
        <v>-1.5061753188071458E-3</v>
      </c>
    </row>
    <row r="64" spans="15:31" x14ac:dyDescent="0.25">
      <c r="W64" s="133">
        <v>42459</v>
      </c>
      <c r="X64" s="10">
        <v>100.82</v>
      </c>
      <c r="Y64" s="10">
        <v>101</v>
      </c>
      <c r="Z64" s="10">
        <v>99.9</v>
      </c>
      <c r="AA64" s="10">
        <v>100.25</v>
      </c>
      <c r="AB64" s="95">
        <v>3010700</v>
      </c>
      <c r="AC64" s="10">
        <v>99.59</v>
      </c>
      <c r="AD64" s="2">
        <f t="shared" si="0"/>
        <v>1.0999999999999943</v>
      </c>
      <c r="AE64" s="138">
        <f t="shared" si="1"/>
        <v>1.3070581138145965E-3</v>
      </c>
    </row>
    <row r="65" spans="23:31" x14ac:dyDescent="0.25">
      <c r="W65" s="133">
        <v>42458</v>
      </c>
      <c r="X65" s="10">
        <v>98.41</v>
      </c>
      <c r="Y65" s="10">
        <v>100.32</v>
      </c>
      <c r="Z65" s="10">
        <v>98.08</v>
      </c>
      <c r="AA65" s="10">
        <v>100.12</v>
      </c>
      <c r="AB65" s="95">
        <v>3766600</v>
      </c>
      <c r="AC65" s="10">
        <v>99.46</v>
      </c>
      <c r="AD65" s="2">
        <f t="shared" si="0"/>
        <v>2.2399999999999949</v>
      </c>
      <c r="AE65" s="138">
        <f t="shared" si="1"/>
        <v>1.221249745572961E-2</v>
      </c>
    </row>
    <row r="66" spans="23:31" x14ac:dyDescent="0.25">
      <c r="W66" s="133">
        <v>42457</v>
      </c>
      <c r="X66" s="10">
        <v>98.96</v>
      </c>
      <c r="Y66" s="10">
        <v>99.29</v>
      </c>
      <c r="Z66" s="10">
        <v>98.65</v>
      </c>
      <c r="AA66" s="10">
        <v>98.91</v>
      </c>
      <c r="AB66" s="95">
        <v>2279700</v>
      </c>
      <c r="AC66" s="10">
        <v>98.26</v>
      </c>
      <c r="AD66" s="2">
        <f t="shared" si="0"/>
        <v>0.64000000000000057</v>
      </c>
      <c r="AE66" s="138">
        <f t="shared" si="1"/>
        <v>-1.5242353419366861E-3</v>
      </c>
    </row>
    <row r="67" spans="23:31" x14ac:dyDescent="0.25">
      <c r="W67" s="133">
        <v>42453</v>
      </c>
      <c r="X67" s="10">
        <v>98.15</v>
      </c>
      <c r="Y67" s="10">
        <v>99.08</v>
      </c>
      <c r="Z67" s="10">
        <v>98</v>
      </c>
      <c r="AA67" s="10">
        <v>99.06</v>
      </c>
      <c r="AB67" s="95">
        <v>2847000</v>
      </c>
      <c r="AC67" s="10">
        <v>98.41</v>
      </c>
      <c r="AD67" s="2">
        <f>Y67-Z67</f>
        <v>1.0799999999999983</v>
      </c>
      <c r="AE67" s="138">
        <f>AC67/AC68-1</f>
        <v>-5.0782043469421723E-4</v>
      </c>
    </row>
    <row r="68" spans="23:31" x14ac:dyDescent="0.25">
      <c r="W68" s="133">
        <v>42452</v>
      </c>
      <c r="X68" s="10">
        <v>98.77</v>
      </c>
      <c r="Y68" s="10">
        <v>99.47</v>
      </c>
      <c r="Z68" s="10">
        <v>98.28</v>
      </c>
      <c r="AA68" s="10">
        <v>99.11</v>
      </c>
      <c r="AB68" s="95">
        <v>3235300</v>
      </c>
      <c r="AC68" s="10">
        <v>98.46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42545</v>
      </c>
      <c r="X2" s="10">
        <v>135.66</v>
      </c>
      <c r="Y2" s="10">
        <v>138.62</v>
      </c>
      <c r="Z2" s="10">
        <v>135.15</v>
      </c>
      <c r="AA2" s="10">
        <v>137.29</v>
      </c>
      <c r="AB2" s="95">
        <v>4389300</v>
      </c>
      <c r="AC2" s="10">
        <v>137.29</v>
      </c>
      <c r="AD2" s="2">
        <f>Y2-Z2</f>
        <v>3.4699999999999989</v>
      </c>
      <c r="AE2" s="138">
        <f>AC2/AC3-1</f>
        <v>-1.365040591996558E-2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137.29</v>
      </c>
      <c r="W3" s="133">
        <v>42544</v>
      </c>
      <c r="X3" s="10">
        <v>139.35</v>
      </c>
      <c r="Y3" s="10">
        <v>139.97999999999999</v>
      </c>
      <c r="Z3" s="10">
        <v>138.01</v>
      </c>
      <c r="AA3" s="10">
        <v>139.19</v>
      </c>
      <c r="AB3" s="95">
        <v>2646800</v>
      </c>
      <c r="AC3" s="10">
        <v>139.19</v>
      </c>
      <c r="AD3" s="2">
        <f t="shared" ref="AD3:AD66" si="0">Y3-Z3</f>
        <v>1.9699999999999989</v>
      </c>
      <c r="AE3" s="138">
        <f t="shared" ref="AE3:AE66" si="1">AC3/AC4-1</f>
        <v>9.3546047860768589E-3</v>
      </c>
      <c r="AI3" t="s">
        <v>173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137.29</v>
      </c>
      <c r="W4" s="133">
        <v>42543</v>
      </c>
      <c r="X4" s="10">
        <v>138.44999999999999</v>
      </c>
      <c r="Y4" s="10">
        <v>139.54</v>
      </c>
      <c r="Z4" s="10">
        <v>137.63</v>
      </c>
      <c r="AA4" s="10">
        <v>137.9</v>
      </c>
      <c r="AB4" s="95">
        <v>2375200</v>
      </c>
      <c r="AC4" s="10">
        <v>137.9</v>
      </c>
      <c r="AD4" s="2">
        <f t="shared" si="0"/>
        <v>1.9099999999999966</v>
      </c>
      <c r="AE4" s="138">
        <f t="shared" si="1"/>
        <v>-2.0985599536869071E-3</v>
      </c>
      <c r="AI4" t="s">
        <v>174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139.19999999999999</v>
      </c>
      <c r="Y5" s="10">
        <v>139.22999999999999</v>
      </c>
      <c r="Z5" s="10">
        <v>138.07</v>
      </c>
      <c r="AA5" s="10">
        <v>138.19</v>
      </c>
      <c r="AB5" s="95">
        <v>2021400</v>
      </c>
      <c r="AC5" s="10">
        <v>138.19</v>
      </c>
      <c r="AD5" s="2">
        <f t="shared" si="0"/>
        <v>1.1599999999999966</v>
      </c>
      <c r="AE5" s="138">
        <f t="shared" si="1"/>
        <v>-2.3823274617384982E-3</v>
      </c>
      <c r="AI5" t="s">
        <v>172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139.22</v>
      </c>
      <c r="Y6" s="10">
        <v>139.84</v>
      </c>
      <c r="Z6" s="10">
        <v>138.13999999999999</v>
      </c>
      <c r="AA6" s="10">
        <v>138.52000000000001</v>
      </c>
      <c r="AB6" s="95">
        <v>3731700</v>
      </c>
      <c r="AC6" s="10">
        <v>138.52000000000001</v>
      </c>
      <c r="AD6" s="2">
        <f t="shared" si="0"/>
        <v>1.7000000000000171</v>
      </c>
      <c r="AE6" s="138">
        <f t="shared" si="1"/>
        <v>6.0280339893965529E-3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5"/>
      <c r="W7" s="133">
        <v>42538</v>
      </c>
      <c r="X7" s="10">
        <v>138.76</v>
      </c>
      <c r="Y7" s="10">
        <v>138.85</v>
      </c>
      <c r="Z7" s="10">
        <v>136.55000000000001</v>
      </c>
      <c r="AA7" s="10">
        <v>137.69</v>
      </c>
      <c r="AB7" s="95">
        <v>4430900</v>
      </c>
      <c r="AC7" s="10">
        <v>137.69</v>
      </c>
      <c r="AD7" s="2">
        <f t="shared" si="0"/>
        <v>2.2999999999999829</v>
      </c>
      <c r="AE7" s="138">
        <f t="shared" si="1"/>
        <v>-6.9955286311841336E-3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137.21</v>
      </c>
      <c r="Y8" s="10">
        <v>138.88999999999999</v>
      </c>
      <c r="Z8" s="10">
        <v>136.38</v>
      </c>
      <c r="AA8" s="10">
        <v>138.66</v>
      </c>
      <c r="AB8" s="95">
        <v>3176100</v>
      </c>
      <c r="AC8" s="10">
        <v>138.66</v>
      </c>
      <c r="AD8" s="2">
        <f t="shared" si="0"/>
        <v>2.5099999999999909</v>
      </c>
      <c r="AE8" s="138">
        <f t="shared" si="1"/>
        <v>1.0199621156928407E-2</v>
      </c>
    </row>
    <row r="9" spans="1:43" x14ac:dyDescent="0.25">
      <c r="O9" s="11" t="s">
        <v>262</v>
      </c>
      <c r="Q9" s="138">
        <f>IF(Q2=0, 0, Q8/Q6)</f>
        <v>0</v>
      </c>
      <c r="W9" s="133">
        <v>42536</v>
      </c>
      <c r="X9" s="10">
        <v>137.74</v>
      </c>
      <c r="Y9" s="10">
        <v>138.16999999999999</v>
      </c>
      <c r="Z9" s="10">
        <v>137.05000000000001</v>
      </c>
      <c r="AA9" s="10">
        <v>137.26</v>
      </c>
      <c r="AB9" s="95">
        <v>2369400</v>
      </c>
      <c r="AC9" s="10">
        <v>137.26</v>
      </c>
      <c r="AD9" s="2">
        <f t="shared" si="0"/>
        <v>1.1199999999999761</v>
      </c>
      <c r="AE9" s="138" t="e">
        <f t="shared" si="1"/>
        <v>#DIV/0!</v>
      </c>
    </row>
    <row r="10" spans="1:43" x14ac:dyDescent="0.25">
      <c r="O10" s="11" t="s">
        <v>261</v>
      </c>
      <c r="P10" s="34"/>
      <c r="Q10" s="2">
        <f>M33</f>
        <v>176.70000000000073</v>
      </c>
      <c r="W10" s="133">
        <v>42536</v>
      </c>
      <c r="X10" s="10" t="s">
        <v>317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1.8100000000000002E-2</v>
      </c>
      <c r="W11" s="133">
        <v>42535</v>
      </c>
      <c r="X11" s="10">
        <v>137.88</v>
      </c>
      <c r="Y11" s="10">
        <v>138.26</v>
      </c>
      <c r="Z11" s="10">
        <v>137.34</v>
      </c>
      <c r="AA11" s="10">
        <v>137.87</v>
      </c>
      <c r="AB11" s="95">
        <v>2970700</v>
      </c>
      <c r="AC11" s="10">
        <v>137.24</v>
      </c>
      <c r="AD11" s="2">
        <f t="shared" si="0"/>
        <v>0.91999999999998749</v>
      </c>
      <c r="AE11" s="138">
        <f t="shared" si="1"/>
        <v>-1.6004655899898301E-3</v>
      </c>
    </row>
    <row r="12" spans="1:43" x14ac:dyDescent="0.25">
      <c r="W12" s="133">
        <v>42534</v>
      </c>
      <c r="X12" s="10">
        <v>139</v>
      </c>
      <c r="Y12" s="10">
        <v>140.13</v>
      </c>
      <c r="Z12" s="10">
        <v>138.08000000000001</v>
      </c>
      <c r="AA12" s="10">
        <v>138.09</v>
      </c>
      <c r="AB12" s="95">
        <v>2813600</v>
      </c>
      <c r="AC12" s="10">
        <v>137.46</v>
      </c>
      <c r="AD12" s="2">
        <f t="shared" si="0"/>
        <v>2.0499999999999829</v>
      </c>
      <c r="AE12" s="138">
        <f t="shared" si="1"/>
        <v>-8.296659692662911E-3</v>
      </c>
    </row>
    <row r="13" spans="1:43" x14ac:dyDescent="0.25">
      <c r="W13" s="133">
        <v>42531</v>
      </c>
      <c r="X13" s="10">
        <v>140.25</v>
      </c>
      <c r="Y13" s="10">
        <v>140.38999999999999</v>
      </c>
      <c r="Z13" s="10">
        <v>138.63999999999999</v>
      </c>
      <c r="AA13" s="10">
        <v>139.24</v>
      </c>
      <c r="AB13" s="95">
        <v>2805800</v>
      </c>
      <c r="AC13" s="10">
        <v>138.61000000000001</v>
      </c>
      <c r="AD13" s="2">
        <f t="shared" si="0"/>
        <v>1.75</v>
      </c>
      <c r="AE13" s="138">
        <f t="shared" si="1"/>
        <v>-1.0211368180519709E-2</v>
      </c>
    </row>
    <row r="14" spans="1:43" x14ac:dyDescent="0.25">
      <c r="W14" s="133">
        <v>42530</v>
      </c>
      <c r="X14" s="10">
        <v>140.49</v>
      </c>
      <c r="Y14" s="10">
        <v>140.87</v>
      </c>
      <c r="Z14" s="10">
        <v>139.54</v>
      </c>
      <c r="AA14" s="10">
        <v>140.68</v>
      </c>
      <c r="AB14" s="95">
        <v>3682400</v>
      </c>
      <c r="AC14" s="10">
        <v>140.04</v>
      </c>
      <c r="AD14" s="2">
        <f t="shared" si="0"/>
        <v>1.3300000000000125</v>
      </c>
      <c r="AE14" s="138">
        <f t="shared" si="1"/>
        <v>2.0034344590726949E-3</v>
      </c>
    </row>
    <row r="15" spans="1:43" x14ac:dyDescent="0.25">
      <c r="W15" s="133">
        <v>42529</v>
      </c>
      <c r="X15" s="10">
        <v>137.27000000000001</v>
      </c>
      <c r="Y15" s="10">
        <v>140.88999999999999</v>
      </c>
      <c r="Z15" s="10">
        <v>137</v>
      </c>
      <c r="AA15" s="10">
        <v>140.4</v>
      </c>
      <c r="AB15" s="95">
        <v>6180800</v>
      </c>
      <c r="AC15" s="10">
        <v>139.76</v>
      </c>
      <c r="AD15" s="2">
        <f t="shared" si="0"/>
        <v>3.8899999999999864</v>
      </c>
      <c r="AE15" s="138">
        <f t="shared" si="1"/>
        <v>2.5234741784037507E-2</v>
      </c>
    </row>
    <row r="16" spans="1:43" x14ac:dyDescent="0.25">
      <c r="W16" s="133">
        <v>42528</v>
      </c>
      <c r="X16" s="10">
        <v>138.16</v>
      </c>
      <c r="Y16" s="10">
        <v>138.5</v>
      </c>
      <c r="Z16" s="10">
        <v>136.88</v>
      </c>
      <c r="AA16" s="10">
        <v>136.94</v>
      </c>
      <c r="AB16" s="95">
        <v>2943200</v>
      </c>
      <c r="AC16" s="10">
        <v>136.32</v>
      </c>
      <c r="AD16" s="2">
        <f t="shared" si="0"/>
        <v>1.6200000000000045</v>
      </c>
      <c r="AE16" s="138">
        <f t="shared" si="1"/>
        <v>-8.7260034904015349E-3</v>
      </c>
    </row>
    <row r="17" spans="1:31" x14ac:dyDescent="0.25">
      <c r="W17" s="133">
        <v>42527</v>
      </c>
      <c r="X17" s="10">
        <v>136.91999999999999</v>
      </c>
      <c r="Y17" s="10">
        <v>138.38999999999999</v>
      </c>
      <c r="Z17" s="10">
        <v>136.51</v>
      </c>
      <c r="AA17" s="10">
        <v>138.15</v>
      </c>
      <c r="AB17" s="95">
        <v>2959900</v>
      </c>
      <c r="AC17" s="10">
        <v>137.52000000000001</v>
      </c>
      <c r="AD17" s="2">
        <f t="shared" si="0"/>
        <v>1.8799999999999955</v>
      </c>
      <c r="AE17" s="138">
        <f t="shared" si="1"/>
        <v>9.5433856996036681E-3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42524</v>
      </c>
      <c r="X18" s="10">
        <v>135.61000000000001</v>
      </c>
      <c r="Y18" s="10">
        <v>137.12</v>
      </c>
      <c r="Z18" s="10">
        <v>135.15</v>
      </c>
      <c r="AA18" s="10">
        <v>136.84</v>
      </c>
      <c r="AB18" s="95">
        <v>3625600</v>
      </c>
      <c r="AC18" s="10">
        <v>136.22</v>
      </c>
      <c r="AD18" s="2">
        <f t="shared" si="0"/>
        <v>1.9699999999999989</v>
      </c>
      <c r="AE18" s="138">
        <f t="shared" si="1"/>
        <v>5.9075468911535811E-3</v>
      </c>
    </row>
    <row r="19" spans="1:31" x14ac:dyDescent="0.25">
      <c r="W19" s="133">
        <v>42523</v>
      </c>
      <c r="X19" s="10">
        <v>134.26</v>
      </c>
      <c r="Y19" s="10">
        <v>136.15</v>
      </c>
      <c r="Z19" s="10">
        <v>134.01</v>
      </c>
      <c r="AA19" s="10">
        <v>136.04</v>
      </c>
      <c r="AB19" s="95">
        <v>4015000</v>
      </c>
      <c r="AC19" s="10">
        <v>135.41999999999999</v>
      </c>
      <c r="AD19" s="2">
        <f t="shared" si="0"/>
        <v>2.1400000000000148</v>
      </c>
      <c r="AE19" s="138">
        <f t="shared" si="1"/>
        <v>1.1200716845878089E-2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42522</v>
      </c>
      <c r="X20" s="10">
        <v>133.58000000000001</v>
      </c>
      <c r="Y20" s="10">
        <v>134.85</v>
      </c>
      <c r="Z20" s="10">
        <v>133.02000000000001</v>
      </c>
      <c r="AA20" s="10">
        <v>134.53</v>
      </c>
      <c r="AB20" s="95">
        <v>2618000</v>
      </c>
      <c r="AC20" s="10">
        <v>133.91999999999999</v>
      </c>
      <c r="AD20" s="2">
        <f t="shared" si="0"/>
        <v>1.8299999999999841</v>
      </c>
      <c r="AE20" s="138">
        <f t="shared" si="1"/>
        <v>6.4632496618066693E-3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42521</v>
      </c>
      <c r="X21" s="10">
        <v>134.6</v>
      </c>
      <c r="Y21" s="10">
        <v>134.75</v>
      </c>
      <c r="Z21" s="10">
        <v>133.47999999999999</v>
      </c>
      <c r="AA21" s="10">
        <v>133.66999999999999</v>
      </c>
      <c r="AB21" s="95">
        <v>3634100</v>
      </c>
      <c r="AC21" s="10">
        <v>133.06</v>
      </c>
      <c r="AD21" s="2">
        <f t="shared" si="0"/>
        <v>1.2700000000000102</v>
      </c>
      <c r="AE21" s="138">
        <f t="shared" si="1"/>
        <v>-2.4739485718567877E-3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42517</v>
      </c>
      <c r="X22" s="10">
        <v>132.97999999999999</v>
      </c>
      <c r="Y22" s="10">
        <v>134.53</v>
      </c>
      <c r="Z22" s="10">
        <v>132.96</v>
      </c>
      <c r="AA22" s="10">
        <v>134</v>
      </c>
      <c r="AB22" s="95">
        <v>1833400</v>
      </c>
      <c r="AC22" s="10">
        <v>133.38999999999999</v>
      </c>
      <c r="AD22" s="2">
        <f t="shared" si="0"/>
        <v>1.5699999999999932</v>
      </c>
      <c r="AE22" s="138">
        <f t="shared" si="1"/>
        <v>7.6295512917359254E-3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42516</v>
      </c>
      <c r="X23" s="10">
        <v>133.5</v>
      </c>
      <c r="Y23" s="10">
        <v>133.96</v>
      </c>
      <c r="Z23" s="10">
        <v>132.66</v>
      </c>
      <c r="AA23" s="10">
        <v>132.97999999999999</v>
      </c>
      <c r="AB23" s="95">
        <v>1499300</v>
      </c>
      <c r="AC23" s="10">
        <v>132.38</v>
      </c>
      <c r="AD23" s="2">
        <f t="shared" si="0"/>
        <v>1.3000000000000114</v>
      </c>
      <c r="AE23" s="138">
        <f t="shared" si="1"/>
        <v>-3.3127541032976771E-3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42515</v>
      </c>
      <c r="X24" s="10">
        <v>133.21</v>
      </c>
      <c r="Y24" s="10">
        <v>134.30000000000001</v>
      </c>
      <c r="Z24" s="10">
        <v>132.78</v>
      </c>
      <c r="AA24" s="10">
        <v>133.41999999999999</v>
      </c>
      <c r="AB24" s="95">
        <v>2211300</v>
      </c>
      <c r="AC24" s="10">
        <v>132.82</v>
      </c>
      <c r="AD24" s="2">
        <f t="shared" si="0"/>
        <v>1.5200000000000102</v>
      </c>
      <c r="AE24" s="138">
        <f t="shared" si="1"/>
        <v>6.2883551784225222E-3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42514</v>
      </c>
      <c r="X25" s="10">
        <v>130.76</v>
      </c>
      <c r="Y25" s="10">
        <v>132.99</v>
      </c>
      <c r="Z25" s="10">
        <v>130.31</v>
      </c>
      <c r="AA25" s="10">
        <v>132.59</v>
      </c>
      <c r="AB25" s="95">
        <v>2702400</v>
      </c>
      <c r="AC25" s="10">
        <v>131.99</v>
      </c>
      <c r="AD25" s="2">
        <f t="shared" si="0"/>
        <v>2.6800000000000068</v>
      </c>
      <c r="AE25" s="138">
        <f t="shared" si="1"/>
        <v>1.6637140876530898E-2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42513</v>
      </c>
      <c r="X26" s="10">
        <v>130.13</v>
      </c>
      <c r="Y26" s="10">
        <v>131.19999999999999</v>
      </c>
      <c r="Z26" s="10">
        <v>130.01</v>
      </c>
      <c r="AA26" s="10">
        <v>130.41999999999999</v>
      </c>
      <c r="AB26" s="95">
        <v>3036500</v>
      </c>
      <c r="AC26" s="10">
        <v>129.83000000000001</v>
      </c>
      <c r="AD26" s="2">
        <f t="shared" si="0"/>
        <v>1.1899999999999977</v>
      </c>
      <c r="AE26" s="138">
        <f t="shared" si="1"/>
        <v>-3.9892596854620432E-3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42510</v>
      </c>
      <c r="X27" s="10">
        <v>130.63</v>
      </c>
      <c r="Y27" s="10">
        <v>131.79</v>
      </c>
      <c r="Z27" s="10">
        <v>130.19999999999999</v>
      </c>
      <c r="AA27" s="10">
        <v>130.94</v>
      </c>
      <c r="AB27" s="95">
        <v>2538100</v>
      </c>
      <c r="AC27" s="10">
        <v>130.35</v>
      </c>
      <c r="AD27" s="2">
        <f t="shared" si="0"/>
        <v>1.5900000000000034</v>
      </c>
      <c r="AE27" s="138">
        <f t="shared" si="1"/>
        <v>7.2637354145739241E-3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42509</v>
      </c>
      <c r="X28" s="10">
        <v>129.69</v>
      </c>
      <c r="Y28" s="10">
        <v>131.12</v>
      </c>
      <c r="Z28" s="10">
        <v>128.76</v>
      </c>
      <c r="AA28" s="10">
        <v>130</v>
      </c>
      <c r="AB28" s="95">
        <v>2756000</v>
      </c>
      <c r="AC28" s="10">
        <v>129.41</v>
      </c>
      <c r="AD28" s="2">
        <f t="shared" si="0"/>
        <v>2.3600000000000136</v>
      </c>
      <c r="AE28" s="138">
        <f t="shared" si="1"/>
        <v>-3.9254926108374111E-3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42508</v>
      </c>
      <c r="X29" s="10">
        <v>129.11000000000001</v>
      </c>
      <c r="Y29" s="10">
        <v>131.27000000000001</v>
      </c>
      <c r="Z29" s="10">
        <v>128.93</v>
      </c>
      <c r="AA29" s="10">
        <v>130.51</v>
      </c>
      <c r="AB29" s="95">
        <v>2253800</v>
      </c>
      <c r="AC29" s="10">
        <v>129.91999999999999</v>
      </c>
      <c r="AD29" s="2">
        <f t="shared" si="0"/>
        <v>2.3400000000000034</v>
      </c>
      <c r="AE29" s="138">
        <f t="shared" si="1"/>
        <v>7.3660541211133523E-3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42507</v>
      </c>
      <c r="X30" s="10">
        <v>130.57</v>
      </c>
      <c r="Y30" s="10">
        <v>131.22</v>
      </c>
      <c r="Z30" s="10">
        <v>128.99</v>
      </c>
      <c r="AA30" s="10">
        <v>129.56</v>
      </c>
      <c r="AB30" s="95">
        <v>2294500</v>
      </c>
      <c r="AC30" s="10">
        <v>128.97</v>
      </c>
      <c r="AD30" s="2">
        <f t="shared" si="0"/>
        <v>2.2299999999999898</v>
      </c>
      <c r="AE30" s="138">
        <f t="shared" si="1"/>
        <v>-8.304498269896321E-3</v>
      </c>
    </row>
    <row r="31" spans="1:31" x14ac:dyDescent="0.25">
      <c r="G31" s="3"/>
      <c r="H31" s="245"/>
      <c r="W31" s="133">
        <v>42506</v>
      </c>
      <c r="X31" s="10">
        <v>128.75</v>
      </c>
      <c r="Y31" s="10">
        <v>130.86000000000001</v>
      </c>
      <c r="Z31" s="10">
        <v>128.53</v>
      </c>
      <c r="AA31" s="10">
        <v>130.63999999999999</v>
      </c>
      <c r="AB31" s="95">
        <v>2466000</v>
      </c>
      <c r="AC31" s="10">
        <v>130.05000000000001</v>
      </c>
      <c r="AD31" s="2">
        <f t="shared" si="0"/>
        <v>2.3300000000000125</v>
      </c>
      <c r="AE31" s="138">
        <f t="shared" si="1"/>
        <v>1.2692726989565584E-2</v>
      </c>
    </row>
    <row r="32" spans="1:31" x14ac:dyDescent="0.25">
      <c r="W32" s="133">
        <v>42503</v>
      </c>
      <c r="X32" s="10">
        <v>129.1</v>
      </c>
      <c r="Y32" s="10">
        <v>130.03</v>
      </c>
      <c r="Z32" s="10">
        <v>128.55000000000001</v>
      </c>
      <c r="AA32" s="10">
        <v>129</v>
      </c>
      <c r="AB32" s="95">
        <v>3137300</v>
      </c>
      <c r="AC32" s="10">
        <v>128.41999999999999</v>
      </c>
      <c r="AD32" s="2">
        <f t="shared" si="0"/>
        <v>1.4799999999999898</v>
      </c>
      <c r="AE32" s="138">
        <f t="shared" si="1"/>
        <v>-5.6523422377082744E-3</v>
      </c>
    </row>
    <row r="33" spans="1:31" x14ac:dyDescent="0.25">
      <c r="L33" t="s">
        <v>261</v>
      </c>
      <c r="M33" s="2">
        <f>M44+K44-F44</f>
        <v>176.70000000000073</v>
      </c>
      <c r="W33" s="133">
        <v>42502</v>
      </c>
      <c r="X33" s="10">
        <v>131</v>
      </c>
      <c r="Y33" s="10">
        <v>131.29</v>
      </c>
      <c r="Z33" s="10">
        <v>128.75</v>
      </c>
      <c r="AA33" s="10">
        <v>129.74</v>
      </c>
      <c r="AB33" s="95">
        <v>3210400</v>
      </c>
      <c r="AC33" s="10">
        <v>129.15</v>
      </c>
      <c r="AD33" s="2">
        <f t="shared" si="0"/>
        <v>2.539999999999992</v>
      </c>
      <c r="AE33" s="138">
        <f t="shared" si="1"/>
        <v>-7.3020753266717087E-3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42501</v>
      </c>
      <c r="X34" s="10">
        <v>133.74</v>
      </c>
      <c r="Y34" s="10">
        <v>134</v>
      </c>
      <c r="Z34" s="10">
        <v>130.58000000000001</v>
      </c>
      <c r="AA34" s="10">
        <v>130.69</v>
      </c>
      <c r="AB34" s="95">
        <v>3450800</v>
      </c>
      <c r="AC34" s="10">
        <v>130.1</v>
      </c>
      <c r="AD34" s="2">
        <f t="shared" si="0"/>
        <v>3.4199999999999875</v>
      </c>
      <c r="AE34" s="138">
        <f t="shared" si="1"/>
        <v>-2.1510228640192586E-2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42500</v>
      </c>
      <c r="X35" s="10">
        <v>132.91999999999999</v>
      </c>
      <c r="Y35" s="10">
        <v>133.6</v>
      </c>
      <c r="Z35" s="10">
        <v>132.58000000000001</v>
      </c>
      <c r="AA35" s="10">
        <v>133.57</v>
      </c>
      <c r="AB35" s="95">
        <v>2223500</v>
      </c>
      <c r="AC35" s="10">
        <v>132.96</v>
      </c>
      <c r="AD35" s="2">
        <f t="shared" si="0"/>
        <v>1.0199999999999818</v>
      </c>
      <c r="AE35" s="138">
        <f t="shared" si="1"/>
        <v>6.7388506095253931E-3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42499</v>
      </c>
      <c r="X36" s="10">
        <v>131.75</v>
      </c>
      <c r="Y36" s="10">
        <v>133.59</v>
      </c>
      <c r="Z36" s="10">
        <v>131.57</v>
      </c>
      <c r="AA36" s="10">
        <v>132.66999999999999</v>
      </c>
      <c r="AB36" s="95">
        <v>2191800</v>
      </c>
      <c r="AC36" s="10">
        <v>132.07</v>
      </c>
      <c r="AD36" s="2">
        <f t="shared" si="0"/>
        <v>2.0200000000000102</v>
      </c>
      <c r="AE36" s="138">
        <f t="shared" si="1"/>
        <v>4.7930614729154719E-3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42496</v>
      </c>
      <c r="X37" s="10">
        <v>132.09</v>
      </c>
      <c r="Y37" s="10">
        <v>132.28</v>
      </c>
      <c r="Z37" s="10">
        <v>130.6</v>
      </c>
      <c r="AA37" s="10">
        <v>132.04</v>
      </c>
      <c r="AB37" s="95">
        <v>2618600</v>
      </c>
      <c r="AC37" s="10">
        <v>131.44</v>
      </c>
      <c r="AD37" s="2">
        <f t="shared" si="0"/>
        <v>1.6800000000000068</v>
      </c>
      <c r="AE37" s="138">
        <f t="shared" si="1"/>
        <v>-2.0499582415914874E-3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42495</v>
      </c>
      <c r="X38" s="10">
        <v>132.05000000000001</v>
      </c>
      <c r="Y38" s="10">
        <v>133.28</v>
      </c>
      <c r="Z38" s="10">
        <v>131.85</v>
      </c>
      <c r="AA38" s="10">
        <v>132.31</v>
      </c>
      <c r="AB38" s="95">
        <v>2054700</v>
      </c>
      <c r="AC38" s="10">
        <v>131.71</v>
      </c>
      <c r="AD38" s="2">
        <f t="shared" si="0"/>
        <v>1.4300000000000068</v>
      </c>
      <c r="AE38" s="138">
        <f t="shared" si="1"/>
        <v>2.1304116259606154E-3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42494</v>
      </c>
      <c r="X39" s="10">
        <v>131.02000000000001</v>
      </c>
      <c r="Y39" s="10">
        <v>132.41</v>
      </c>
      <c r="Z39" s="10">
        <v>130.59</v>
      </c>
      <c r="AA39" s="10">
        <v>132.03</v>
      </c>
      <c r="AB39" s="95">
        <v>2909300</v>
      </c>
      <c r="AC39" s="10">
        <v>131.43</v>
      </c>
      <c r="AD39" s="2">
        <f t="shared" si="0"/>
        <v>1.8199999999999932</v>
      </c>
      <c r="AE39" s="138">
        <f t="shared" si="1"/>
        <v>-3.2610344304565553E-3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42493</v>
      </c>
      <c r="X40" s="10">
        <v>131.37</v>
      </c>
      <c r="Y40" s="10">
        <v>133.22999999999999</v>
      </c>
      <c r="Z40" s="10">
        <v>131.13</v>
      </c>
      <c r="AA40" s="10">
        <v>132.46</v>
      </c>
      <c r="AB40" s="95">
        <v>3632300</v>
      </c>
      <c r="AC40" s="10">
        <v>131.86000000000001</v>
      </c>
      <c r="AD40" s="2">
        <f t="shared" si="0"/>
        <v>2.0999999999999943</v>
      </c>
      <c r="AE40" s="138">
        <f t="shared" si="1"/>
        <v>2.7376425855514253E-3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7" t="s">
        <v>78</v>
      </c>
      <c r="P41" s="477"/>
      <c r="Q41" s="34"/>
      <c r="W41" s="133">
        <v>42492</v>
      </c>
      <c r="X41" s="10">
        <v>132.61000000000001</v>
      </c>
      <c r="Y41" s="10">
        <v>132.93</v>
      </c>
      <c r="Z41" s="10">
        <v>130.91999999999999</v>
      </c>
      <c r="AA41" s="10">
        <v>132.1</v>
      </c>
      <c r="AB41" s="95">
        <v>2887700</v>
      </c>
      <c r="AC41" s="10">
        <v>131.5</v>
      </c>
      <c r="AD41" s="2">
        <f t="shared" si="0"/>
        <v>2.0100000000000193</v>
      </c>
      <c r="AE41" s="138">
        <f t="shared" si="1"/>
        <v>3.2041501373205605E-3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151.01900000000001</v>
      </c>
      <c r="Q42" s="34"/>
      <c r="T42" s="91" t="s">
        <v>113</v>
      </c>
      <c r="W42" s="133">
        <v>42489</v>
      </c>
      <c r="X42" s="10">
        <v>131.06</v>
      </c>
      <c r="Y42" s="10">
        <v>131.88</v>
      </c>
      <c r="Z42" s="10">
        <v>128.93</v>
      </c>
      <c r="AA42" s="10">
        <v>131.68</v>
      </c>
      <c r="AB42" s="95">
        <v>4161100</v>
      </c>
      <c r="AC42" s="10">
        <v>131.08000000000001</v>
      </c>
      <c r="AD42" s="2">
        <f t="shared" si="0"/>
        <v>2.9499999999999886</v>
      </c>
      <c r="AE42" s="138">
        <f t="shared" si="1"/>
        <v>-2.9664562257548655E-3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149.64609999999999</v>
      </c>
      <c r="Q43" s="34"/>
      <c r="T43" s="128" t="s">
        <v>98</v>
      </c>
      <c r="U43" s="98">
        <v>139.19</v>
      </c>
      <c r="W43" s="133">
        <v>42488</v>
      </c>
      <c r="X43" s="10">
        <v>132.79</v>
      </c>
      <c r="Y43" s="10">
        <v>134.38999999999999</v>
      </c>
      <c r="Z43" s="10">
        <v>131.69</v>
      </c>
      <c r="AA43" s="10">
        <v>132.07</v>
      </c>
      <c r="AB43" s="95">
        <v>3332800</v>
      </c>
      <c r="AC43" s="10">
        <v>131.47</v>
      </c>
      <c r="AD43" s="2">
        <f t="shared" si="0"/>
        <v>2.6999999999999886</v>
      </c>
      <c r="AE43" s="138">
        <f t="shared" si="1"/>
        <v>-5.5219364599091714E-3</v>
      </c>
    </row>
    <row r="44" spans="1:31" x14ac:dyDescent="0.25">
      <c r="A44" s="445" t="s">
        <v>81</v>
      </c>
      <c r="B44" s="446"/>
      <c r="C44" s="446">
        <f>SUM(C35:C40)</f>
        <v>70</v>
      </c>
      <c r="D44" s="447"/>
      <c r="E44" s="447"/>
      <c r="F44" s="447">
        <f>SUM(F35:F40)</f>
        <v>8027.9</v>
      </c>
      <c r="G44" s="447"/>
      <c r="H44" s="448">
        <f>SUM(H35:H39)</f>
        <v>70</v>
      </c>
      <c r="I44" s="447"/>
      <c r="J44" s="447"/>
      <c r="K44" s="447">
        <f>SUM(K35:K39)</f>
        <v>8192.1</v>
      </c>
      <c r="L44" s="447"/>
      <c r="M44" s="447">
        <f>SUM(M35:M38)</f>
        <v>12.5</v>
      </c>
      <c r="O44" s="83">
        <v>1.08</v>
      </c>
      <c r="P44" s="83">
        <f t="shared" si="5"/>
        <v>148.2732</v>
      </c>
      <c r="Q44" s="34"/>
      <c r="T44" s="93" t="s">
        <v>99</v>
      </c>
      <c r="U44" s="88">
        <v>135.66</v>
      </c>
      <c r="W44" s="133">
        <v>42487</v>
      </c>
      <c r="X44" s="10">
        <v>134.34</v>
      </c>
      <c r="Y44" s="10">
        <v>134.58000000000001</v>
      </c>
      <c r="Z44" s="10">
        <v>131.9</v>
      </c>
      <c r="AA44" s="10">
        <v>132.80000000000001</v>
      </c>
      <c r="AB44" s="95">
        <v>3358800</v>
      </c>
      <c r="AC44" s="10">
        <v>132.19999999999999</v>
      </c>
      <c r="AD44" s="2">
        <f t="shared" si="0"/>
        <v>2.6800000000000068</v>
      </c>
      <c r="AE44" s="138">
        <f t="shared" si="1"/>
        <v>-1.0701189852578064E-2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146.90029999999999</v>
      </c>
      <c r="Q45" s="83"/>
      <c r="T45" s="93" t="s">
        <v>100</v>
      </c>
      <c r="U45" s="88" t="s">
        <v>466</v>
      </c>
      <c r="W45" s="133">
        <v>42486</v>
      </c>
      <c r="X45" s="10">
        <v>133.97</v>
      </c>
      <c r="Y45" s="10">
        <v>134.61000000000001</v>
      </c>
      <c r="Z45" s="10">
        <v>133</v>
      </c>
      <c r="AA45" s="10">
        <v>134.24</v>
      </c>
      <c r="AB45" s="95">
        <v>2638000</v>
      </c>
      <c r="AC45" s="10">
        <v>133.63</v>
      </c>
      <c r="AD45" s="2">
        <f t="shared" si="0"/>
        <v>1.6100000000000136</v>
      </c>
      <c r="AE45" s="138">
        <f t="shared" si="1"/>
        <v>3.4542314335062052E-3</v>
      </c>
    </row>
    <row r="46" spans="1:31" x14ac:dyDescent="0.25">
      <c r="O46" s="83">
        <v>1.06</v>
      </c>
      <c r="P46" s="83">
        <f t="shared" si="5"/>
        <v>145.5274</v>
      </c>
      <c r="Q46" s="83"/>
      <c r="T46" s="93" t="s">
        <v>101</v>
      </c>
      <c r="U46" s="88" t="s">
        <v>467</v>
      </c>
      <c r="W46" s="133">
        <v>42485</v>
      </c>
      <c r="X46" s="10">
        <v>133.71</v>
      </c>
      <c r="Y46" s="10">
        <v>134.07</v>
      </c>
      <c r="Z46" s="10">
        <v>132.59</v>
      </c>
      <c r="AA46" s="10">
        <v>133.78</v>
      </c>
      <c r="AB46" s="95">
        <v>2702100</v>
      </c>
      <c r="AC46" s="10">
        <v>133.16999999999999</v>
      </c>
      <c r="AD46" s="2">
        <f t="shared" si="0"/>
        <v>1.4799999999999898</v>
      </c>
      <c r="AE46" s="138">
        <f t="shared" si="1"/>
        <v>-2.6213301378071874E-3</v>
      </c>
    </row>
    <row r="47" spans="1:31" x14ac:dyDescent="0.25">
      <c r="O47" s="83">
        <v>1.05</v>
      </c>
      <c r="P47" s="83">
        <f t="shared" si="5"/>
        <v>144.15449999999998</v>
      </c>
      <c r="Q47" s="83"/>
      <c r="T47" s="93" t="s">
        <v>102</v>
      </c>
      <c r="U47" s="88">
        <v>150.86000000000001</v>
      </c>
      <c r="W47" s="133">
        <v>42482</v>
      </c>
      <c r="X47" s="10">
        <v>133.72</v>
      </c>
      <c r="Y47" s="10">
        <v>134.33000000000001</v>
      </c>
      <c r="Z47" s="10">
        <v>133.05000000000001</v>
      </c>
      <c r="AA47" s="10">
        <v>134.13</v>
      </c>
      <c r="AB47" s="95">
        <v>2782800</v>
      </c>
      <c r="AC47" s="10">
        <v>133.52000000000001</v>
      </c>
      <c r="AD47" s="2">
        <f t="shared" si="0"/>
        <v>1.2800000000000011</v>
      </c>
      <c r="AE47" s="138">
        <f t="shared" si="1"/>
        <v>8.7639770323360011E-3</v>
      </c>
    </row>
    <row r="48" spans="1:31" x14ac:dyDescent="0.25">
      <c r="O48" s="83">
        <v>1.04</v>
      </c>
      <c r="P48" s="83">
        <f t="shared" si="5"/>
        <v>142.7816</v>
      </c>
      <c r="Q48" s="83"/>
      <c r="T48" s="93" t="s">
        <v>103</v>
      </c>
      <c r="U48" s="88">
        <v>0.62530200000000002</v>
      </c>
      <c r="W48" s="133">
        <v>42481</v>
      </c>
      <c r="X48" s="10">
        <v>133.56</v>
      </c>
      <c r="Y48" s="10">
        <v>134</v>
      </c>
      <c r="Z48" s="10">
        <v>132.43</v>
      </c>
      <c r="AA48" s="10">
        <v>132.96</v>
      </c>
      <c r="AB48" s="95">
        <v>3786000</v>
      </c>
      <c r="AC48" s="10">
        <v>132.36000000000001</v>
      </c>
      <c r="AD48" s="2">
        <f t="shared" si="0"/>
        <v>1.5699999999999932</v>
      </c>
      <c r="AE48" s="138">
        <f t="shared" si="1"/>
        <v>-7.2007200720070053E-3</v>
      </c>
    </row>
    <row r="49" spans="15:31" x14ac:dyDescent="0.25">
      <c r="O49" s="83">
        <v>1.03</v>
      </c>
      <c r="P49" s="83">
        <f t="shared" si="5"/>
        <v>141.40869999999998</v>
      </c>
      <c r="Q49" s="83"/>
      <c r="T49" s="93" t="s">
        <v>104</v>
      </c>
      <c r="U49" s="88" t="s">
        <v>318</v>
      </c>
      <c r="W49" s="133">
        <v>42480</v>
      </c>
      <c r="X49" s="10">
        <v>131.29</v>
      </c>
      <c r="Y49" s="10">
        <v>135.11000000000001</v>
      </c>
      <c r="Z49" s="10">
        <v>130.9</v>
      </c>
      <c r="AA49" s="10">
        <v>133.93</v>
      </c>
      <c r="AB49" s="95">
        <v>7321000</v>
      </c>
      <c r="AC49" s="10">
        <v>133.32</v>
      </c>
      <c r="AD49" s="2">
        <f t="shared" si="0"/>
        <v>4.210000000000008</v>
      </c>
      <c r="AE49" s="138">
        <f t="shared" si="1"/>
        <v>2.6248941574936513E-2</v>
      </c>
    </row>
    <row r="50" spans="15:31" x14ac:dyDescent="0.25">
      <c r="O50" s="83">
        <v>1.02</v>
      </c>
      <c r="P50" s="83">
        <f t="shared" si="5"/>
        <v>140.03579999999999</v>
      </c>
      <c r="Q50" s="83"/>
      <c r="T50" s="93"/>
      <c r="U50" s="88"/>
      <c r="W50" s="133">
        <v>42479</v>
      </c>
      <c r="X50" s="10">
        <v>130.09</v>
      </c>
      <c r="Y50" s="10">
        <v>131.30000000000001</v>
      </c>
      <c r="Z50" s="10">
        <v>129.12</v>
      </c>
      <c r="AA50" s="10">
        <v>130.5</v>
      </c>
      <c r="AB50" s="95">
        <v>4340100</v>
      </c>
      <c r="AC50" s="10">
        <v>129.91</v>
      </c>
      <c r="AD50" s="2">
        <f t="shared" si="0"/>
        <v>2.1800000000000068</v>
      </c>
      <c r="AE50" s="138">
        <f t="shared" si="1"/>
        <v>2.1064214414839189E-2</v>
      </c>
    </row>
    <row r="51" spans="15:31" x14ac:dyDescent="0.25">
      <c r="O51" s="83">
        <v>1.01</v>
      </c>
      <c r="P51" s="83">
        <f t="shared" si="5"/>
        <v>138.66289999999998</v>
      </c>
      <c r="Q51" s="83"/>
      <c r="T51" s="93" t="s">
        <v>105</v>
      </c>
      <c r="U51" s="88" t="s">
        <v>468</v>
      </c>
      <c r="W51" s="133">
        <v>42478</v>
      </c>
      <c r="X51" s="10">
        <v>126.88</v>
      </c>
      <c r="Y51" s="10">
        <v>128.03</v>
      </c>
      <c r="Z51" s="10">
        <v>126.6</v>
      </c>
      <c r="AA51" s="10">
        <v>127.81</v>
      </c>
      <c r="AB51" s="95">
        <v>2717400</v>
      </c>
      <c r="AC51" s="10">
        <v>127.23</v>
      </c>
      <c r="AD51" s="2">
        <f t="shared" si="0"/>
        <v>1.4300000000000068</v>
      </c>
      <c r="AE51" s="138">
        <f t="shared" si="1"/>
        <v>3.7869822485208093E-3</v>
      </c>
    </row>
    <row r="52" spans="15:31" x14ac:dyDescent="0.25">
      <c r="O52" s="83">
        <v>1</v>
      </c>
      <c r="P52" s="83">
        <f t="shared" si="5"/>
        <v>137.29</v>
      </c>
      <c r="Q52" s="83"/>
      <c r="T52" s="93" t="s">
        <v>106</v>
      </c>
      <c r="U52" s="88" t="s">
        <v>306</v>
      </c>
      <c r="W52" s="133">
        <v>42475</v>
      </c>
      <c r="X52" s="10">
        <v>127.89</v>
      </c>
      <c r="Y52" s="10">
        <v>128.06</v>
      </c>
      <c r="Z52" s="10">
        <v>126.22</v>
      </c>
      <c r="AA52" s="10">
        <v>127.33</v>
      </c>
      <c r="AB52" s="95">
        <v>2835200</v>
      </c>
      <c r="AC52" s="10">
        <v>126.75</v>
      </c>
      <c r="AD52" s="2">
        <f t="shared" si="0"/>
        <v>1.8400000000000034</v>
      </c>
      <c r="AE52" s="138">
        <f t="shared" si="1"/>
        <v>-5.1020408163265918E-3</v>
      </c>
    </row>
    <row r="53" spans="15:31" x14ac:dyDescent="0.25">
      <c r="O53" s="83">
        <v>0.99</v>
      </c>
      <c r="P53" s="83">
        <f t="shared" si="5"/>
        <v>135.9171</v>
      </c>
      <c r="Q53" s="83"/>
      <c r="T53" s="93" t="s">
        <v>107</v>
      </c>
      <c r="U53" s="90">
        <v>4475066</v>
      </c>
      <c r="W53" s="133">
        <v>42474</v>
      </c>
      <c r="X53" s="10">
        <v>127.72</v>
      </c>
      <c r="Y53" s="10">
        <v>128.57</v>
      </c>
      <c r="Z53" s="10">
        <v>127.56</v>
      </c>
      <c r="AA53" s="10">
        <v>127.98</v>
      </c>
      <c r="AB53" s="95">
        <v>1674600</v>
      </c>
      <c r="AC53" s="10">
        <v>127.4</v>
      </c>
      <c r="AD53" s="2">
        <f t="shared" si="0"/>
        <v>1.0099999999999909</v>
      </c>
      <c r="AE53" s="138">
        <f t="shared" si="1"/>
        <v>1.7298317345495473E-3</v>
      </c>
    </row>
    <row r="54" spans="15:31" x14ac:dyDescent="0.25">
      <c r="O54" s="83">
        <v>0.98</v>
      </c>
      <c r="P54" s="83">
        <f t="shared" si="5"/>
        <v>134.54419999999999</v>
      </c>
      <c r="Q54" s="83"/>
      <c r="T54" s="93" t="s">
        <v>110</v>
      </c>
      <c r="U54" s="90">
        <v>3073890</v>
      </c>
      <c r="W54" s="133">
        <v>42473</v>
      </c>
      <c r="X54" s="10">
        <v>127.65</v>
      </c>
      <c r="Y54" s="10">
        <v>128.66</v>
      </c>
      <c r="Z54" s="10">
        <v>127.27</v>
      </c>
      <c r="AA54" s="10">
        <v>127.76</v>
      </c>
      <c r="AB54" s="95">
        <v>2592400</v>
      </c>
      <c r="AC54" s="10">
        <v>127.18</v>
      </c>
      <c r="AD54" s="2">
        <f t="shared" si="0"/>
        <v>1.3900000000000006</v>
      </c>
      <c r="AE54" s="138">
        <f t="shared" si="1"/>
        <v>7.525944704111609E-3</v>
      </c>
    </row>
    <row r="55" spans="15:31" x14ac:dyDescent="0.25">
      <c r="O55" s="83">
        <v>0.97</v>
      </c>
      <c r="P55" s="83">
        <f t="shared" si="5"/>
        <v>133.1713</v>
      </c>
      <c r="Q55" s="83"/>
      <c r="T55" s="93" t="s">
        <v>108</v>
      </c>
      <c r="U55" s="88" t="s">
        <v>469</v>
      </c>
      <c r="W55" s="133">
        <v>42472</v>
      </c>
      <c r="X55" s="10">
        <v>126.3</v>
      </c>
      <c r="Y55" s="10">
        <v>127.36</v>
      </c>
      <c r="Z55" s="10">
        <v>125.4</v>
      </c>
      <c r="AA55" s="10">
        <v>126.8</v>
      </c>
      <c r="AB55" s="95">
        <v>2887200</v>
      </c>
      <c r="AC55" s="10">
        <v>126.23</v>
      </c>
      <c r="AD55" s="2">
        <f t="shared" si="0"/>
        <v>1.9599999999999937</v>
      </c>
      <c r="AE55" s="138">
        <f t="shared" si="1"/>
        <v>3.7372773536894499E-3</v>
      </c>
    </row>
    <row r="56" spans="15:31" x14ac:dyDescent="0.25">
      <c r="O56" s="83">
        <v>0.96</v>
      </c>
      <c r="P56" s="83">
        <f t="shared" si="5"/>
        <v>131.79839999999999</v>
      </c>
      <c r="Q56" s="83"/>
      <c r="T56" s="93" t="s">
        <v>111</v>
      </c>
      <c r="U56" s="88">
        <v>22.07</v>
      </c>
      <c r="W56" s="133">
        <v>42471</v>
      </c>
      <c r="X56" s="10">
        <v>125.83</v>
      </c>
      <c r="Y56" s="10">
        <v>126.94</v>
      </c>
      <c r="Z56" s="10">
        <v>125.83</v>
      </c>
      <c r="AA56" s="10">
        <v>126.33</v>
      </c>
      <c r="AB56" s="95">
        <v>3119200</v>
      </c>
      <c r="AC56" s="10">
        <v>125.76</v>
      </c>
      <c r="AD56" s="2">
        <f t="shared" si="0"/>
        <v>1.1099999999999994</v>
      </c>
      <c r="AE56" s="138">
        <f t="shared" si="1"/>
        <v>5.1954280233394989E-3</v>
      </c>
    </row>
    <row r="57" spans="15:31" x14ac:dyDescent="0.25">
      <c r="O57" s="83">
        <v>0.95</v>
      </c>
      <c r="P57" s="83">
        <f t="shared" si="5"/>
        <v>130.4255</v>
      </c>
      <c r="Q57" s="83"/>
      <c r="T57" s="93" t="s">
        <v>112</v>
      </c>
      <c r="U57" s="88">
        <v>6.22</v>
      </c>
      <c r="W57" s="133">
        <v>42468</v>
      </c>
      <c r="X57" s="10">
        <v>127.19</v>
      </c>
      <c r="Y57" s="10">
        <v>128.15</v>
      </c>
      <c r="Z57" s="10">
        <v>125.26</v>
      </c>
      <c r="AA57" s="10">
        <v>125.68</v>
      </c>
      <c r="AB57" s="95">
        <v>3642300</v>
      </c>
      <c r="AC57" s="10">
        <v>125.11</v>
      </c>
      <c r="AD57" s="2">
        <f t="shared" si="0"/>
        <v>2.8900000000000006</v>
      </c>
      <c r="AE57" s="138">
        <f t="shared" si="1"/>
        <v>-9.3435743130889648E-3</v>
      </c>
    </row>
    <row r="58" spans="15:31" x14ac:dyDescent="0.25">
      <c r="O58" s="83">
        <v>0.94</v>
      </c>
      <c r="P58" s="83">
        <f t="shared" si="5"/>
        <v>129.05259999999998</v>
      </c>
      <c r="Q58" s="83"/>
      <c r="T58" s="93" t="s">
        <v>109</v>
      </c>
      <c r="U58" s="88" t="s">
        <v>340</v>
      </c>
      <c r="W58" s="133">
        <v>42467</v>
      </c>
      <c r="X58" s="10">
        <v>127.51</v>
      </c>
      <c r="Y58" s="10">
        <v>128.44</v>
      </c>
      <c r="Z58" s="10">
        <v>126.23</v>
      </c>
      <c r="AA58" s="10">
        <v>126.87</v>
      </c>
      <c r="AB58" s="95">
        <v>3186600</v>
      </c>
      <c r="AC58" s="10">
        <v>126.29</v>
      </c>
      <c r="AD58" s="2">
        <f t="shared" si="0"/>
        <v>2.2099999999999937</v>
      </c>
      <c r="AE58" s="138">
        <f t="shared" si="1"/>
        <v>-9.1016084739112824E-3</v>
      </c>
    </row>
    <row r="59" spans="15:31" x14ac:dyDescent="0.25">
      <c r="O59" s="83">
        <v>0.93</v>
      </c>
      <c r="P59" s="83">
        <f t="shared" si="5"/>
        <v>127.6797</v>
      </c>
      <c r="Q59" s="83"/>
      <c r="W59" s="133">
        <v>42466</v>
      </c>
      <c r="X59" s="10">
        <v>127.23</v>
      </c>
      <c r="Y59" s="10">
        <v>128.41999999999999</v>
      </c>
      <c r="Z59" s="10">
        <v>126.88</v>
      </c>
      <c r="AA59" s="10">
        <v>128.03</v>
      </c>
      <c r="AB59" s="95">
        <v>3021400</v>
      </c>
      <c r="AC59" s="10">
        <v>127.45</v>
      </c>
      <c r="AD59" s="2">
        <f t="shared" si="0"/>
        <v>1.539999999999992</v>
      </c>
      <c r="AE59" s="138">
        <f t="shared" si="1"/>
        <v>7.8285623912699442E-3</v>
      </c>
    </row>
    <row r="60" spans="15:31" x14ac:dyDescent="0.25">
      <c r="O60" s="83">
        <v>0.92</v>
      </c>
      <c r="P60" s="83">
        <f t="shared" si="5"/>
        <v>126.3068</v>
      </c>
      <c r="Q60" s="83"/>
      <c r="W60" s="133">
        <v>42465</v>
      </c>
      <c r="X60" s="10">
        <v>128.94999999999999</v>
      </c>
      <c r="Y60" s="10">
        <v>129.46</v>
      </c>
      <c r="Z60" s="10">
        <v>126.9</v>
      </c>
      <c r="AA60" s="10">
        <v>127.04</v>
      </c>
      <c r="AB60" s="95">
        <v>4440000</v>
      </c>
      <c r="AC60" s="10">
        <v>126.46</v>
      </c>
      <c r="AD60" s="2">
        <f t="shared" si="0"/>
        <v>2.5600000000000023</v>
      </c>
      <c r="AE60" s="138">
        <f t="shared" si="1"/>
        <v>-1.8929402637703707E-2</v>
      </c>
    </row>
    <row r="61" spans="15:31" x14ac:dyDescent="0.25">
      <c r="O61" s="83">
        <v>0.91</v>
      </c>
      <c r="P61" s="83">
        <f t="shared" si="5"/>
        <v>124.93389999999999</v>
      </c>
      <c r="Q61" s="83"/>
      <c r="W61" s="133">
        <v>42464</v>
      </c>
      <c r="X61" s="10">
        <v>130.5</v>
      </c>
      <c r="Y61" s="10">
        <v>130.69999999999999</v>
      </c>
      <c r="Z61" s="10">
        <v>128.88</v>
      </c>
      <c r="AA61" s="10">
        <v>129.49</v>
      </c>
      <c r="AB61" s="95">
        <v>2812400</v>
      </c>
      <c r="AC61" s="10">
        <v>128.9</v>
      </c>
      <c r="AD61" s="2">
        <f t="shared" si="0"/>
        <v>1.8199999999999932</v>
      </c>
      <c r="AE61" s="138">
        <f t="shared" si="1"/>
        <v>-3.3248279594835228E-3</v>
      </c>
    </row>
    <row r="62" spans="15:31" x14ac:dyDescent="0.25">
      <c r="O62" s="83">
        <v>0.9</v>
      </c>
      <c r="P62" s="83">
        <f t="shared" si="5"/>
        <v>123.56099999999999</v>
      </c>
      <c r="Q62" s="83"/>
      <c r="W62" s="133">
        <v>42461</v>
      </c>
      <c r="X62" s="10">
        <v>128.69</v>
      </c>
      <c r="Y62" s="10">
        <v>130.44</v>
      </c>
      <c r="Z62" s="10">
        <v>128.36000000000001</v>
      </c>
      <c r="AA62" s="10">
        <v>129.91999999999999</v>
      </c>
      <c r="AB62" s="95">
        <v>3901700</v>
      </c>
      <c r="AC62" s="10">
        <v>129.33000000000001</v>
      </c>
      <c r="AD62" s="2">
        <f t="shared" si="0"/>
        <v>2.0799999999999841</v>
      </c>
      <c r="AE62" s="138">
        <f t="shared" si="1"/>
        <v>7.8709476309228865E-3</v>
      </c>
    </row>
    <row r="63" spans="15:31" x14ac:dyDescent="0.25">
      <c r="O63" s="34"/>
      <c r="W63" s="133">
        <v>42460</v>
      </c>
      <c r="X63" s="10">
        <v>129.63999999999999</v>
      </c>
      <c r="Y63" s="10">
        <v>129.97</v>
      </c>
      <c r="Z63" s="10">
        <v>128.29</v>
      </c>
      <c r="AA63" s="10">
        <v>128.9</v>
      </c>
      <c r="AB63" s="95">
        <v>3181800</v>
      </c>
      <c r="AC63" s="10">
        <v>128.32</v>
      </c>
      <c r="AD63" s="2">
        <f t="shared" si="0"/>
        <v>1.6800000000000068</v>
      </c>
      <c r="AE63" s="138">
        <f t="shared" si="1"/>
        <v>-5.9648307382447197E-3</v>
      </c>
    </row>
    <row r="64" spans="15:31" x14ac:dyDescent="0.25">
      <c r="O64" s="34"/>
      <c r="W64" s="133">
        <v>42459</v>
      </c>
      <c r="X64" s="10">
        <v>130.09</v>
      </c>
      <c r="Y64" s="10">
        <v>131.1</v>
      </c>
      <c r="Z64" s="10">
        <v>129.38999999999999</v>
      </c>
      <c r="AA64" s="10">
        <v>129.68</v>
      </c>
      <c r="AB64" s="95">
        <v>2578500</v>
      </c>
      <c r="AC64" s="10">
        <v>129.09</v>
      </c>
      <c r="AD64" s="2">
        <f t="shared" si="0"/>
        <v>1.710000000000008</v>
      </c>
      <c r="AE64" s="138">
        <f t="shared" si="1"/>
        <v>-1.1606313834726656E-3</v>
      </c>
    </row>
    <row r="65" spans="23:31" x14ac:dyDescent="0.25">
      <c r="W65" s="133">
        <v>42458</v>
      </c>
      <c r="X65" s="10">
        <v>129.27000000000001</v>
      </c>
      <c r="Y65" s="10">
        <v>130.09</v>
      </c>
      <c r="Z65" s="10">
        <v>128.54</v>
      </c>
      <c r="AA65" s="10">
        <v>129.83000000000001</v>
      </c>
      <c r="AB65" s="95">
        <v>2463100</v>
      </c>
      <c r="AC65" s="10">
        <v>129.24</v>
      </c>
      <c r="AD65" s="2">
        <f t="shared" si="0"/>
        <v>1.5500000000000114</v>
      </c>
      <c r="AE65" s="138">
        <f t="shared" si="1"/>
        <v>7.0126227208977543E-3</v>
      </c>
    </row>
    <row r="66" spans="23:31" x14ac:dyDescent="0.25">
      <c r="W66" s="133">
        <v>42457</v>
      </c>
      <c r="X66" s="10">
        <v>128.82</v>
      </c>
      <c r="Y66" s="10">
        <v>129.5</v>
      </c>
      <c r="Z66" s="10">
        <v>128.01</v>
      </c>
      <c r="AA66" s="10">
        <v>128.91999999999999</v>
      </c>
      <c r="AB66" s="95">
        <v>1955100</v>
      </c>
      <c r="AC66" s="10">
        <v>128.34</v>
      </c>
      <c r="AD66" s="2">
        <f t="shared" si="0"/>
        <v>1.4900000000000091</v>
      </c>
      <c r="AE66" s="138">
        <f t="shared" si="1"/>
        <v>2.5779235997189787E-3</v>
      </c>
    </row>
    <row r="67" spans="23:31" x14ac:dyDescent="0.25">
      <c r="W67" s="133">
        <v>42453</v>
      </c>
      <c r="X67" s="10">
        <v>128.97</v>
      </c>
      <c r="Y67" s="10">
        <v>130.32</v>
      </c>
      <c r="Z67" s="10">
        <v>127.17</v>
      </c>
      <c r="AA67" s="10">
        <v>128.59</v>
      </c>
      <c r="AB67" s="95">
        <v>4153900</v>
      </c>
      <c r="AC67" s="10">
        <v>128.01</v>
      </c>
      <c r="AD67" s="2">
        <f>Y67-Z67</f>
        <v>3.1499999999999915</v>
      </c>
      <c r="AE67" s="138" t="e">
        <f>AC67/#REF!-1</f>
        <v>#REF!</v>
      </c>
    </row>
    <row r="68" spans="23:31" x14ac:dyDescent="0.25">
      <c r="W68" s="133">
        <v>42452</v>
      </c>
      <c r="X68" s="10">
        <v>128.15</v>
      </c>
      <c r="Y68" s="10">
        <v>130.35</v>
      </c>
      <c r="Z68" s="10">
        <v>128.02000000000001</v>
      </c>
      <c r="AA68" s="10">
        <v>129.79</v>
      </c>
      <c r="AB68" s="95">
        <v>6166400</v>
      </c>
      <c r="AC68" s="10">
        <v>129.19999999999999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80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CF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VGK!hp?s_CAH</vt:lpstr>
      <vt:lpstr>CF!hp?s_CF_a_07_b_11_c_2005_d_05_e_24_f_2016_g_d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VGK!q?s_CAH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2016-06-27T01:12:37Z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