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14" i="18" l="1"/>
  <c r="C14" i="18"/>
  <c r="H54" i="38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44" i="25" l="1"/>
  <c r="C44" i="25"/>
  <c r="F38" i="25"/>
  <c r="H53" i="38"/>
  <c r="H30" i="10"/>
  <c r="F30" i="10"/>
  <c r="C30" i="10"/>
  <c r="C22" i="4"/>
  <c r="F22" i="4"/>
  <c r="F49" i="17"/>
  <c r="F55" i="17" s="1"/>
  <c r="C55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Q7" i="24"/>
  <c r="Q3" i="24"/>
  <c r="H9" i="24"/>
  <c r="K9" i="24"/>
  <c r="C9" i="24"/>
  <c r="F9" i="24"/>
  <c r="K2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22" i="4"/>
  <c r="H52" i="38"/>
  <c r="I52" i="38" s="1"/>
  <c r="J52" i="38"/>
  <c r="K52" i="38" s="1"/>
  <c r="D52" i="38"/>
  <c r="E52" i="38"/>
  <c r="F37" i="25" l="1"/>
  <c r="F26" i="3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N165" i="1" l="1"/>
  <c r="H50" i="38"/>
  <c r="I50" i="38" s="1"/>
  <c r="K22" i="4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19" i="25" l="1"/>
  <c r="D47" i="38"/>
  <c r="E47" i="38"/>
  <c r="H47" i="38"/>
  <c r="I47" i="38" s="1"/>
  <c r="J47" i="38"/>
  <c r="K47" i="38" s="1"/>
  <c r="F34" i="25" l="1"/>
  <c r="F35" i="25"/>
  <c r="F36" i="25"/>
  <c r="K23" i="13"/>
  <c r="H23" i="13"/>
  <c r="K8" i="13"/>
  <c r="K14" i="18"/>
  <c r="H14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8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7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32" i="25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5" i="17"/>
  <c r="H55" i="17"/>
  <c r="Q2" i="17" s="1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<sst xmlns="http://schemas.openxmlformats.org/spreadsheetml/2006/main" count="1786" uniqueCount="389">
  <si>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</si>
  <si>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</si>
  <si>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</si>
  <si>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</si>
  <si>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</si>
  <si>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</si>
  <si>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</si>
  <si>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</si>
  <si>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</si>
  <si>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</si>
  <si>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</si>
  <si>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</si>
  <si>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</si>
  <si>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</si>
  <si>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</si>
  <si>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</si>
  <si>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</si>
  <si>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</si>
  <si>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</si>
  <si>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</si>
  <si>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</si>
  <si>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</si>
  <si>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</si>
  <si>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</si>
  <si>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</si>
  <si>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</si>
  <si>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</si>
  <si>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</si>
  <si>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</si>
  <si>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</si>
  <si>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</si>
  <si>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</si>
  <si>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</si>
  <si>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</si>
  <si>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</si>
  <si>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</si>
  <si>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</si>
  <si>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</si>
  <si>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</si>
  <si>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</si>
  <si>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</si>
  <si>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</si>
  <si>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</si>
  <si>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</si>
  <si>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</si>
  <si>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</si>
  <si>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</si>
  <si>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</si>
  <si>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</si>
  <si>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</si>
  <si>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</si>
  <si>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</si>
  <si>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</si>
  <si>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</si>
  <si>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</si>
  <si>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</si>
  <si>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</si>
  <si>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</si>
  <si>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</si>
  <si>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</si>
  <si>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</si>
  <si>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</si>
  <si>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</si>
  <si>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</si>
  <si>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</si>
  <si>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</si>
  <si>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</si>
  <si>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</si>
  <si>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</si>
  <si>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</si>
  <si>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</si>
  <si>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</si>
  <si>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</si>
  <si>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</si>
  <si>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</si>
  <si>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</si>
  <si>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</si>
  <si>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</si>
  <si>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</si>
  <si>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</si>
  <si>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</si>
  <si>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</si>
  <si>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</si>
  <si>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</si>
  <si>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</si>
  <si>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</si>
  <si>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</si>
  <si>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</si>
  <si>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</si>
  <si>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</si>
  <si>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</si>
  <si>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</si>
  <si>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</si>
  <si>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</si>
  <si>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</si>
  <si>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</si>
  <si>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</si>
  <si>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</si>
  <si>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</si>
  <si>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</si>
  <si>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</si>
  <si>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</si>
  <si>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</si>
  <si>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</si>
  <si>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</si>
  <si>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</si>
  <si>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</si>
  <si>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</si>
  <si>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</si>
  <si>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</si>
  <si>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</si>
  <si>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</si>
  <si>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</si>
  <si>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</si>
  <si>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</si>
  <si>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</si>
  <si>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</si>
  <si>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</si>
  <si>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</si>
  <si>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</si>
  <si>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</si>
  <si>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</si>
  <si>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</si>
  <si>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</si>
  <si>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</si>
  <si>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</si>
  <si>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</si>
  <si>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</si>
  <si>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</si>
  <si>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</si>
  <si>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</si>
  <si>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</si>
  <si>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</si>
  <si>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</si>
  <si>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</si>
  <si>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</si>
  <si>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</si>
  <si>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</si>
  <si>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</si>
  <si>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</si>
  <si>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</si>
  <si>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</si>
  <si>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</si>
  <si>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</si>
  <si>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</si>
  <si>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</si>
  <si>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</si>
  <si>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</si>
  <si>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</si>
  <si>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</si>
  <si>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</si>
  <si>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</si>
  <si>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</si>
  <si>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</si>
  <si>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</si>
  <si>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</si>
  <si>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</si>
  <si>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</si>
  <si>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</si>
  <si>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</si>
  <si>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</si>
  <si>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</si>
  <si>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</si>
  <si>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</si>
  <si>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</si>
  <si>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</si>
  <si>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</si>
  <si>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</si>
  <si>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</si>
  <si>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</si>
  <si>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</si>
  <si>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</si>
  <si>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</si>
  <si>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</si>
  <si>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</si>
  <si>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</si>
  <si>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</si>
  <si>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</si>
  <si>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</si>
  <si>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</si>
  <si>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</si>
  <si>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</si>
  <si>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</si>
  <si>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</si>
  <si>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</si>
  <si>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</si>
  <si>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</si>
  <si>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</si>
  <si>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</si>
  <si>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</si>
  <si>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</si>
  <si>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</si>
  <si>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</si>
  <si>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</si>
  <si>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</si>
  <si>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</si>
  <si>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</si>
  <si>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</si>
  <si>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</si>
  <si>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</si>
  <si>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</si>
  <si>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</si>
  <si>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</si>
  <si>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</si>
  <si>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</si>
  <si>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</si>
  <si>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</si>
  <si>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</si>
  <si>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</si>
  <si>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</si>
  <si>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</si>
  <si>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</si>
  <si>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</si>
  <si>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</si>
  <si>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</si>
  <si>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</si>
  <si>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</si>
  <si>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</si>
  <si>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</si>
  <si>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</si>
  <si>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</si>
  <si>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</si>
  <si>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</si>
  <si>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</si>
  <si>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</si>
  <si>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</si>
  <si>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</si>
  <si>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</si>
  <si>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</si>
  <si>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</si>
  <si>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</si>
  <si>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</si>
  <si>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</si>
  <si>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</si>
  <si>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</si>
  <si>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</si>
  <si>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</si>
  <si>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</si>
  <si>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</si>
  <si>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</si>
  <si>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</si>
  <si>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254.00 - 480.18</t>
  </si>
  <si>
    <t>35.00 - 197.35</t>
  </si>
  <si>
    <t>29-Oct-15SCTY Earnings announcement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</si>
  <si>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</si>
  <si>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</si>
  <si>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</si>
  <si>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</si>
  <si>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</si>
  <si>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42.20 x 100</t>
  </si>
  <si>
    <t>Dec 7 - Dec 11 (Est.)</t>
  </si>
  <si>
    <t>hold, tgt 65+</t>
  </si>
  <si>
    <t>hold, tgt 300</t>
  </si>
  <si>
    <t>hold, tgt 128</t>
  </si>
  <si>
    <t>CurrtPrice</t>
  </si>
  <si>
    <t>hold</t>
  </si>
  <si>
    <t>Self-Calculated Total P/L</t>
  </si>
  <si>
    <t>MerrilEdge Total P/L</t>
  </si>
  <si>
    <t>88.65 - 122.08</t>
  </si>
  <si>
    <t>7.40 - 62.48</t>
  </si>
  <si>
    <t>mean cost</t>
  </si>
  <si>
    <t>shares</t>
  </si>
  <si>
    <t>price</t>
  </si>
  <si>
    <t>ER/C, b4</t>
  </si>
  <si>
    <t>S&amp;B</t>
  </si>
  <si>
    <t>buyback 60@79-, don’t hurry</t>
  </si>
  <si>
    <t>92.50 - 126.21</t>
  </si>
  <si>
    <t>possibly buyback 25 if low 83, no hurry</t>
  </si>
  <si>
    <t>hold, sell 62+</t>
  </si>
  <si>
    <t>S&amp;B, sell 140 if above average</t>
  </si>
  <si>
    <t>hold, target 48+</t>
  </si>
  <si>
    <t>to remove</t>
  </si>
  <si>
    <t>hold, target 32+</t>
  </si>
  <si>
    <t>hold, target 123+</t>
  </si>
  <si>
    <t>hold, target 4.60+</t>
  </si>
  <si>
    <t>buy back 40, 18-?</t>
  </si>
  <si>
    <t>17.40 x 400</t>
  </si>
  <si>
    <t>17.62 x 200</t>
  </si>
  <si>
    <t>17.37 - 18.71</t>
  </si>
  <si>
    <t>11.88B</t>
  </si>
  <si>
    <t>0.84 (4.91%)</t>
  </si>
  <si>
    <t>14.96 x 8400</t>
  </si>
  <si>
    <t>14.97 x 10200</t>
  </si>
  <si>
    <t>14.73 - 15.08</t>
  </si>
  <si>
    <t>5.38B</t>
  </si>
  <si>
    <t>16.22 x 100</t>
  </si>
  <si>
    <t>16.25 x 400</t>
  </si>
  <si>
    <t>16.19 - 16.74</t>
  </si>
  <si>
    <t>17.45B</t>
  </si>
  <si>
    <t>34.03 x 1000</t>
  </si>
  <si>
    <t>34.30 x 1000</t>
  </si>
  <si>
    <t>33.77 - 34.29</t>
  </si>
  <si>
    <t>161.81B</t>
  </si>
  <si>
    <t>0.96 (2.79%)</t>
  </si>
  <si>
    <t>55.60 x 400</t>
  </si>
  <si>
    <t>57.30 x 100</t>
  </si>
  <si>
    <t>56.07 - 58.61</t>
  </si>
  <si>
    <t>16.12B</t>
  </si>
  <si>
    <t>1.00 (1.76%)</t>
  </si>
  <si>
    <t>77.85 x 100</t>
  </si>
  <si>
    <t>81.26 x 100</t>
  </si>
  <si>
    <t>80.77 - 82.16</t>
  </si>
  <si>
    <t>24.44B</t>
  </si>
  <si>
    <t>2.36 (3.05%)</t>
  </si>
  <si>
    <t>8.95 x 300</t>
  </si>
  <si>
    <t>8.99 x 3500</t>
  </si>
  <si>
    <t>8.82 - 9.01</t>
  </si>
  <si>
    <t>11.73B</t>
  </si>
  <si>
    <t>0.12 (1.37%)</t>
  </si>
  <si>
    <t>18.00 x 100</t>
  </si>
  <si>
    <t>18.55 x 1000</t>
  </si>
  <si>
    <t>17.95 - 18.63</t>
  </si>
  <si>
    <t>2.32B</t>
  </si>
  <si>
    <t>38.21 x 300</t>
  </si>
  <si>
    <t>39.04 x 300</t>
  </si>
  <si>
    <t>37.91 - 38.79</t>
  </si>
  <si>
    <t>7.48B</t>
  </si>
  <si>
    <t>62.71 x 100</t>
  </si>
  <si>
    <t>62.93 x 200</t>
  </si>
  <si>
    <t>62.07 - 62.93</t>
  </si>
  <si>
    <t>25.14B</t>
  </si>
  <si>
    <t>1.20 (1.99%)</t>
  </si>
  <si>
    <t>31.15 x 300</t>
  </si>
  <si>
    <t>31.48 x 1000</t>
  </si>
  <si>
    <t>37.56 - 39.17</t>
  </si>
  <si>
    <t>3.70B</t>
  </si>
  <si>
    <t>7.93 x 400</t>
  </si>
  <si>
    <t>7.96 x 100</t>
  </si>
  <si>
    <t>7.93 - 7.95</t>
  </si>
  <si>
    <t>1.38B</t>
  </si>
  <si>
    <t>0.16 (2.05%)</t>
  </si>
  <si>
    <t>119.90 x 500</t>
  </si>
  <si>
    <t>120.70 x 100</t>
  </si>
  <si>
    <t>118.72 - 124.16</t>
  </si>
  <si>
    <t>83.50 - 150.50</t>
  </si>
  <si>
    <t>33.07B</t>
  </si>
  <si>
    <t>1.68 (1.38%)</t>
  </si>
  <si>
    <t>115.05 x 400</t>
  </si>
  <si>
    <t>115.15 x 100</t>
  </si>
  <si>
    <t>114.20 - 115.40</t>
  </si>
  <si>
    <t>194.17B</t>
  </si>
  <si>
    <t>1.32 (1.16%)</t>
  </si>
  <si>
    <t>109.10 x 9400</t>
  </si>
  <si>
    <t>109.25 x 300</t>
  </si>
  <si>
    <t>107.69 - 110.77</t>
  </si>
  <si>
    <t>160.28B</t>
  </si>
  <si>
    <t>1.72 (1.55%)</t>
  </si>
  <si>
    <t>45.54 - 46.31</t>
  </si>
  <si>
    <t>2.92B</t>
  </si>
  <si>
    <t>0.40 (0.91%)</t>
  </si>
  <si>
    <t>34.60 x 200</t>
  </si>
  <si>
    <t>34.79 x 500</t>
  </si>
  <si>
    <t>34.11 - 35.05</t>
  </si>
  <si>
    <t>54.08B</t>
  </si>
  <si>
    <t>1.44 (4.12%)</t>
  </si>
  <si>
    <t>28.39 x 100</t>
  </si>
  <si>
    <t>31.16 x 100</t>
  </si>
  <si>
    <t>30.23 - 31.11</t>
  </si>
  <si>
    <t>2.63B</t>
  </si>
  <si>
    <t>1.04 (3.61%)</t>
  </si>
  <si>
    <t>4.28 x 400</t>
  </si>
  <si>
    <t>6.59 x 300</t>
  </si>
  <si>
    <t>4.33 - 4.45</t>
  </si>
  <si>
    <t>64.50M</t>
  </si>
  <si>
    <t>98.61 x 100</t>
  </si>
  <si>
    <t>99.49 x 300</t>
  </si>
  <si>
    <t>98.24 - 99.61</t>
  </si>
  <si>
    <t>87.86B</t>
  </si>
  <si>
    <t>2.56 (2.59%)</t>
  </si>
  <si>
    <t>119.65 x 300</t>
  </si>
  <si>
    <t>121.00 x 100</t>
  </si>
  <si>
    <t>119.50 - 121.67</t>
  </si>
  <si>
    <t>114.15B</t>
  </si>
  <si>
    <t>2.00 (1.68%)</t>
  </si>
  <si>
    <t>290.15 x 300</t>
  </si>
  <si>
    <t>306.00 x 100</t>
  </si>
  <si>
    <t>290.77 - 299.41</t>
  </si>
  <si>
    <t>65.47B</t>
  </si>
  <si>
    <t>6.60 x 800</t>
  </si>
  <si>
    <t>9.01 x 1400</t>
  </si>
  <si>
    <t>8.36 - 8.95</t>
  </si>
  <si>
    <t>217.22M</t>
  </si>
  <si>
    <t>78.71 x 100</t>
  </si>
  <si>
    <t>79.36 x 100</t>
  </si>
  <si>
    <t>78.83 - 87.89</t>
  </si>
  <si>
    <t>2.87B</t>
  </si>
  <si>
    <t>big drop AH to around 31</t>
  </si>
  <si>
    <t>buy up to 1078</t>
  </si>
  <si>
    <t>ER 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</si>
</sst>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sz val="12"/>
      <color theme="2" tint="-9.9978637043366805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8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2" fontId="25" fillId="0" borderId="0" xfId="0" applyNumberFormat="1" applyFont="1" applyFill="1" applyAlignment="1">
      <alignment horizontal="center"/>
    </xf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2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4" fontId="23" fillId="0" borderId="13" xfId="0" applyNumberFormat="1" applyFont="1" applyBorder="1" applyAlignment="1"/>
    <xf numFmtId="0" fontId="34" fillId="0" borderId="0" xfId="0" applyFont="1" applyAlignment="1"/>
    <xf numFmtId="10" fontId="34" fillId="0" borderId="0" xfId="3" applyNumberFormat="1" applyFont="1" applyAlignment="1"/>
    <xf numFmtId="2" fontId="35" fillId="2" borderId="13" xfId="0" applyNumberFormat="1" applyFont="1" applyFill="1" applyBorder="1" applyAlignment="1"/>
    <xf numFmtId="10" fontId="35" fillId="2" borderId="13" xfId="3" applyNumberFormat="1" applyFont="1" applyFill="1" applyBorder="1" applyAlignment="1"/>
    <xf numFmtId="2" fontId="35" fillId="2" borderId="13" xfId="0" applyNumberFormat="1" applyFont="1" applyFill="1" applyBorder="1" applyAlignment="1">
      <alignment horizontal="right"/>
    </xf>
    <xf numFmtId="10" fontId="35" fillId="2" borderId="13" xfId="3" applyNumberFormat="1" applyFont="1" applyFill="1" applyBorder="1" applyAlignment="1">
      <alignment horizontal="right"/>
    </xf>
    <xf numFmtId="2" fontId="35" fillId="0" borderId="13" xfId="0" applyNumberFormat="1" applyFont="1" applyFill="1" applyBorder="1" applyAlignment="1">
      <alignment horizontal="right"/>
    </xf>
    <xf numFmtId="10" fontId="35" fillId="0" borderId="13" xfId="3" applyNumberFormat="1" applyFont="1" applyFill="1" applyBorder="1" applyAlignment="1">
      <alignment horizontal="right"/>
    </xf>
    <xf numFmtId="0" fontId="35" fillId="2" borderId="13" xfId="0" applyFont="1" applyFill="1" applyBorder="1" applyAlignment="1"/>
    <xf numFmtId="0" fontId="35" fillId="0" borderId="13" xfId="0" applyFont="1" applyBorder="1" applyAlignment="1"/>
    <xf numFmtId="10" fontId="35" fillId="0" borderId="13" xfId="3" applyNumberFormat="1" applyFont="1" applyBorder="1" applyAlignment="1"/>
    <xf numFmtId="0" fontId="35" fillId="0" borderId="0" xfId="0" applyFont="1" applyAlignment="1"/>
    <xf numFmtId="10" fontId="35" fillId="0" borderId="0" xfId="3" applyNumberFormat="1" applyFont="1" applyAlignment="1"/>
    <xf numFmtId="166" fontId="4" fillId="3" borderId="0" xfId="0" applyNumberFormat="1" applyFont="1" applyFill="1"/>
    <xf numFmtId="0" fontId="32" fillId="0" borderId="0" xfId="0" applyFont="1" applyFill="1" applyAlignment="1">
      <alignment horizontal="center" vertical="center"/>
    </xf>
    <xf numFmtId="0" fontId="36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70304"/>
        <c:axId val="312175008"/>
      </c:scatterChart>
      <c:valAx>
        <c:axId val="31217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5008"/>
        <c:crosses val="autoZero"/>
        <c:crossBetween val="midCat"/>
      </c:valAx>
      <c:valAx>
        <c:axId val="31217500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Balance!$B$2:$B$55</c:f>
              <c:numCache>
                <c:formatCode>m/d/yyyy</c:formatCode>
                <c:ptCount val="5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Balance!$J$2:$J$55</c:f>
              <c:numCache>
                <c:formatCode>0.00</c:formatCode>
                <c:ptCount val="54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72264"/>
        <c:axId val="312172656"/>
      </c:scatterChart>
      <c:valAx>
        <c:axId val="312172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2656"/>
        <c:crosses val="autoZero"/>
        <c:crossBetween val="midCat"/>
      </c:valAx>
      <c:valAx>
        <c:axId val="3121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2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Balance!$B$2:$B$57</c:f>
              <c:numCache>
                <c:formatCode>m/d/yyyy</c:formatCode>
                <c:ptCount val="5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Balance!$C$2:$C$57</c:f>
              <c:numCache>
                <c:formatCode>0.00</c:formatCode>
                <c:ptCount val="5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74224"/>
        <c:axId val="310893088"/>
      </c:scatterChart>
      <c:valAx>
        <c:axId val="31217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93088"/>
        <c:crosses val="autoZero"/>
        <c:crossBetween val="midCat"/>
      </c:valAx>
      <c:valAx>
        <c:axId val="31089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4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17.55</c:v>
                </c:pt>
                <c:pt idx="1">
                  <c:v>17.68</c:v>
                </c:pt>
                <c:pt idx="2">
                  <c:v>17.11</c:v>
                </c:pt>
                <c:pt idx="3">
                  <c:v>17.59</c:v>
                </c:pt>
                <c:pt idx="4">
                  <c:v>18.3</c:v>
                </c:pt>
                <c:pt idx="5">
                  <c:v>18.48</c:v>
                </c:pt>
                <c:pt idx="6">
                  <c:v>18.02</c:v>
                </c:pt>
                <c:pt idx="7">
                  <c:v>18.559999999999999</c:v>
                </c:pt>
                <c:pt idx="8">
                  <c:v>18.28</c:v>
                </c:pt>
                <c:pt idx="9">
                  <c:v>19.28</c:v>
                </c:pt>
                <c:pt idx="10">
                  <c:v>19.43</c:v>
                </c:pt>
                <c:pt idx="11">
                  <c:v>18.91</c:v>
                </c:pt>
                <c:pt idx="12">
                  <c:v>18.59</c:v>
                </c:pt>
                <c:pt idx="13">
                  <c:v>18.96</c:v>
                </c:pt>
                <c:pt idx="14">
                  <c:v>19.59</c:v>
                </c:pt>
                <c:pt idx="15">
                  <c:v>20.18</c:v>
                </c:pt>
                <c:pt idx="16">
                  <c:v>19.170000000000002</c:v>
                </c:pt>
                <c:pt idx="17">
                  <c:v>19.170000000000002</c:v>
                </c:pt>
                <c:pt idx="18">
                  <c:v>18.05</c:v>
                </c:pt>
                <c:pt idx="19">
                  <c:v>16.66</c:v>
                </c:pt>
                <c:pt idx="20">
                  <c:v>15.31</c:v>
                </c:pt>
                <c:pt idx="21">
                  <c:v>15.4</c:v>
                </c:pt>
                <c:pt idx="22">
                  <c:v>14.97</c:v>
                </c:pt>
                <c:pt idx="23">
                  <c:v>14.76</c:v>
                </c:pt>
                <c:pt idx="24">
                  <c:v>15.75</c:v>
                </c:pt>
                <c:pt idx="25">
                  <c:v>15.45</c:v>
                </c:pt>
                <c:pt idx="26">
                  <c:v>15.3</c:v>
                </c:pt>
                <c:pt idx="27">
                  <c:v>15.66</c:v>
                </c:pt>
                <c:pt idx="28">
                  <c:v>16.11</c:v>
                </c:pt>
                <c:pt idx="29">
                  <c:v>15.84</c:v>
                </c:pt>
                <c:pt idx="30">
                  <c:v>16.43</c:v>
                </c:pt>
                <c:pt idx="31">
                  <c:v>16.21</c:v>
                </c:pt>
                <c:pt idx="32">
                  <c:v>15.45</c:v>
                </c:pt>
                <c:pt idx="33">
                  <c:v>15.41</c:v>
                </c:pt>
                <c:pt idx="34">
                  <c:v>15.09</c:v>
                </c:pt>
                <c:pt idx="35">
                  <c:v>14.98</c:v>
                </c:pt>
                <c:pt idx="36">
                  <c:v>14.91</c:v>
                </c:pt>
                <c:pt idx="37">
                  <c:v>16.32</c:v>
                </c:pt>
                <c:pt idx="38">
                  <c:v>16.36</c:v>
                </c:pt>
                <c:pt idx="39">
                  <c:v>16.87</c:v>
                </c:pt>
                <c:pt idx="40">
                  <c:v>16.87</c:v>
                </c:pt>
                <c:pt idx="41">
                  <c:v>16.850000000000001</c:v>
                </c:pt>
                <c:pt idx="42">
                  <c:v>17.29</c:v>
                </c:pt>
                <c:pt idx="43">
                  <c:v>16.649999999999999</c:v>
                </c:pt>
                <c:pt idx="44">
                  <c:v>15.97</c:v>
                </c:pt>
                <c:pt idx="45">
                  <c:v>14.65</c:v>
                </c:pt>
                <c:pt idx="46">
                  <c:v>14.04</c:v>
                </c:pt>
                <c:pt idx="47">
                  <c:v>14.39</c:v>
                </c:pt>
                <c:pt idx="48">
                  <c:v>15.73</c:v>
                </c:pt>
                <c:pt idx="49">
                  <c:v>16.13</c:v>
                </c:pt>
                <c:pt idx="50">
                  <c:v>16.23</c:v>
                </c:pt>
                <c:pt idx="51">
                  <c:v>17.48</c:v>
                </c:pt>
                <c:pt idx="52">
                  <c:v>17.36</c:v>
                </c:pt>
                <c:pt idx="54">
                  <c:v>17.399999999999999</c:v>
                </c:pt>
                <c:pt idx="55">
                  <c:v>18.02</c:v>
                </c:pt>
                <c:pt idx="56">
                  <c:v>19.059999999999999</c:v>
                </c:pt>
                <c:pt idx="57">
                  <c:v>18.88</c:v>
                </c:pt>
                <c:pt idx="58">
                  <c:v>18.98</c:v>
                </c:pt>
                <c:pt idx="59">
                  <c:v>18.399999999999999</c:v>
                </c:pt>
                <c:pt idx="60">
                  <c:v>19.45</c:v>
                </c:pt>
                <c:pt idx="61">
                  <c:v>19.79</c:v>
                </c:pt>
                <c:pt idx="62">
                  <c:v>20.51</c:v>
                </c:pt>
                <c:pt idx="63">
                  <c:v>20.57</c:v>
                </c:pt>
                <c:pt idx="64">
                  <c:v>21.01</c:v>
                </c:pt>
                <c:pt idx="65">
                  <c:v>21.86</c:v>
                </c:pt>
                <c:pt idx="66">
                  <c:v>21.76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21728"/>
        <c:axId val="327222904"/>
      </c:lineChart>
      <c:catAx>
        <c:axId val="32722172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22904"/>
        <c:crosses val="autoZero"/>
        <c:auto val="1"/>
        <c:lblAlgn val="ctr"/>
        <c:lblOffset val="100"/>
        <c:noMultiLvlLbl val="0"/>
      </c:catAx>
      <c:valAx>
        <c:axId val="32722290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2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42306</c:v>
                </c:pt>
                <c:pt idx="1">
                  <c:v>42305</c:v>
                </c:pt>
                <c:pt idx="2">
                  <c:v>42304</c:v>
                </c:pt>
                <c:pt idx="3">
                  <c:v>42303</c:v>
                </c:pt>
                <c:pt idx="4">
                  <c:v>42300</c:v>
                </c:pt>
                <c:pt idx="5">
                  <c:v>42299</c:v>
                </c:pt>
                <c:pt idx="6">
                  <c:v>42298</c:v>
                </c:pt>
                <c:pt idx="7">
                  <c:v>42297</c:v>
                </c:pt>
                <c:pt idx="8">
                  <c:v>42296</c:v>
                </c:pt>
                <c:pt idx="9">
                  <c:v>42293</c:v>
                </c:pt>
                <c:pt idx="10">
                  <c:v>42292</c:v>
                </c:pt>
                <c:pt idx="11">
                  <c:v>42291</c:v>
                </c:pt>
                <c:pt idx="12">
                  <c:v>42290</c:v>
                </c:pt>
                <c:pt idx="13">
                  <c:v>42289</c:v>
                </c:pt>
                <c:pt idx="14">
                  <c:v>42286</c:v>
                </c:pt>
                <c:pt idx="15">
                  <c:v>42285</c:v>
                </c:pt>
                <c:pt idx="16">
                  <c:v>42284</c:v>
                </c:pt>
                <c:pt idx="17">
                  <c:v>42283</c:v>
                </c:pt>
                <c:pt idx="18">
                  <c:v>42282</c:v>
                </c:pt>
                <c:pt idx="19">
                  <c:v>42279</c:v>
                </c:pt>
                <c:pt idx="20">
                  <c:v>42278</c:v>
                </c:pt>
                <c:pt idx="21">
                  <c:v>42277</c:v>
                </c:pt>
                <c:pt idx="22">
                  <c:v>42276</c:v>
                </c:pt>
                <c:pt idx="23">
                  <c:v>42275</c:v>
                </c:pt>
                <c:pt idx="24">
                  <c:v>42272</c:v>
                </c:pt>
                <c:pt idx="25">
                  <c:v>42271</c:v>
                </c:pt>
                <c:pt idx="26">
                  <c:v>42270</c:v>
                </c:pt>
                <c:pt idx="27">
                  <c:v>42269</c:v>
                </c:pt>
                <c:pt idx="28">
                  <c:v>42268</c:v>
                </c:pt>
                <c:pt idx="29">
                  <c:v>42265</c:v>
                </c:pt>
                <c:pt idx="30">
                  <c:v>42264</c:v>
                </c:pt>
                <c:pt idx="31">
                  <c:v>42263</c:v>
                </c:pt>
                <c:pt idx="32">
                  <c:v>42262</c:v>
                </c:pt>
                <c:pt idx="33">
                  <c:v>42261</c:v>
                </c:pt>
                <c:pt idx="34">
                  <c:v>42258</c:v>
                </c:pt>
                <c:pt idx="35">
                  <c:v>42257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14.94</c:v>
                </c:pt>
                <c:pt idx="1">
                  <c:v>14.88</c:v>
                </c:pt>
                <c:pt idx="2">
                  <c:v>14.61</c:v>
                </c:pt>
                <c:pt idx="3">
                  <c:v>14.91</c:v>
                </c:pt>
                <c:pt idx="4">
                  <c:v>15.19</c:v>
                </c:pt>
                <c:pt idx="5">
                  <c:v>15.81</c:v>
                </c:pt>
                <c:pt idx="6">
                  <c:v>15.76</c:v>
                </c:pt>
                <c:pt idx="7">
                  <c:v>16.239999999999998</c:v>
                </c:pt>
                <c:pt idx="8">
                  <c:v>16.3</c:v>
                </c:pt>
                <c:pt idx="9">
                  <c:v>16.170000000000002</c:v>
                </c:pt>
                <c:pt idx="10">
                  <c:v>16.32</c:v>
                </c:pt>
                <c:pt idx="11">
                  <c:v>16.239999999999998</c:v>
                </c:pt>
                <c:pt idx="12">
                  <c:v>16.22</c:v>
                </c:pt>
                <c:pt idx="13">
                  <c:v>16.09</c:v>
                </c:pt>
                <c:pt idx="14">
                  <c:v>16.420000000000002</c:v>
                </c:pt>
                <c:pt idx="15">
                  <c:v>16.5</c:v>
                </c:pt>
                <c:pt idx="16">
                  <c:v>16</c:v>
                </c:pt>
                <c:pt idx="17">
                  <c:v>15.96</c:v>
                </c:pt>
                <c:pt idx="18">
                  <c:v>16.05</c:v>
                </c:pt>
                <c:pt idx="19">
                  <c:v>15.4</c:v>
                </c:pt>
                <c:pt idx="20">
                  <c:v>14.73</c:v>
                </c:pt>
                <c:pt idx="21">
                  <c:v>14.6</c:v>
                </c:pt>
                <c:pt idx="22">
                  <c:v>14.3</c:v>
                </c:pt>
                <c:pt idx="23">
                  <c:v>14.35</c:v>
                </c:pt>
                <c:pt idx="24">
                  <c:v>14.4</c:v>
                </c:pt>
                <c:pt idx="25">
                  <c:v>14.46</c:v>
                </c:pt>
                <c:pt idx="26">
                  <c:v>14.66</c:v>
                </c:pt>
                <c:pt idx="27">
                  <c:v>14.79</c:v>
                </c:pt>
                <c:pt idx="28">
                  <c:v>15.37</c:v>
                </c:pt>
                <c:pt idx="29">
                  <c:v>15.49</c:v>
                </c:pt>
                <c:pt idx="30">
                  <c:v>15.94</c:v>
                </c:pt>
                <c:pt idx="31">
                  <c:v>15.85</c:v>
                </c:pt>
                <c:pt idx="32">
                  <c:v>15.79</c:v>
                </c:pt>
                <c:pt idx="33">
                  <c:v>15.57</c:v>
                </c:pt>
                <c:pt idx="34">
                  <c:v>15.19</c:v>
                </c:pt>
                <c:pt idx="35">
                  <c:v>15.28</c:v>
                </c:pt>
                <c:pt idx="36">
                  <c:v>15.48</c:v>
                </c:pt>
                <c:pt idx="37">
                  <c:v>15.48</c:v>
                </c:pt>
                <c:pt idx="38">
                  <c:v>15.1</c:v>
                </c:pt>
                <c:pt idx="39">
                  <c:v>15.43</c:v>
                </c:pt>
                <c:pt idx="40">
                  <c:v>15.3</c:v>
                </c:pt>
                <c:pt idx="41">
                  <c:v>15.41</c:v>
                </c:pt>
                <c:pt idx="42">
                  <c:v>15.94</c:v>
                </c:pt>
                <c:pt idx="43">
                  <c:v>16.21</c:v>
                </c:pt>
                <c:pt idx="44">
                  <c:v>15.89</c:v>
                </c:pt>
                <c:pt idx="45">
                  <c:v>15.44</c:v>
                </c:pt>
                <c:pt idx="46">
                  <c:v>15.14</c:v>
                </c:pt>
                <c:pt idx="47">
                  <c:v>15.87</c:v>
                </c:pt>
                <c:pt idx="48">
                  <c:v>16.5</c:v>
                </c:pt>
                <c:pt idx="49">
                  <c:v>16.93</c:v>
                </c:pt>
                <c:pt idx="50">
                  <c:v>17.43</c:v>
                </c:pt>
                <c:pt idx="51">
                  <c:v>17.510000000000002</c:v>
                </c:pt>
                <c:pt idx="52">
                  <c:v>17.55</c:v>
                </c:pt>
                <c:pt idx="53">
                  <c:v>17.48</c:v>
                </c:pt>
                <c:pt idx="54">
                  <c:v>17.02</c:v>
                </c:pt>
                <c:pt idx="55">
                  <c:v>17.18</c:v>
                </c:pt>
                <c:pt idx="56">
                  <c:v>16.670000000000002</c:v>
                </c:pt>
                <c:pt idx="57">
                  <c:v>17.05</c:v>
                </c:pt>
                <c:pt idx="58">
                  <c:v>16.989999999999998</c:v>
                </c:pt>
                <c:pt idx="59">
                  <c:v>17.29</c:v>
                </c:pt>
                <c:pt idx="60">
                  <c:v>17.21</c:v>
                </c:pt>
                <c:pt idx="61">
                  <c:v>17.32</c:v>
                </c:pt>
                <c:pt idx="62">
                  <c:v>17.559999999999999</c:v>
                </c:pt>
                <c:pt idx="63">
                  <c:v>18.3</c:v>
                </c:pt>
                <c:pt idx="64">
                  <c:v>17.5</c:v>
                </c:pt>
                <c:pt idx="65">
                  <c:v>16.63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25256"/>
        <c:axId val="327226040"/>
      </c:lineChart>
      <c:dateAx>
        <c:axId val="3272252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26040"/>
        <c:crosses val="autoZero"/>
        <c:auto val="1"/>
        <c:lblOffset val="100"/>
        <c:baseTimeUnit val="days"/>
      </c:dateAx>
      <c:valAx>
        <c:axId val="32722604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2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16.21</c:v>
                </c:pt>
                <c:pt idx="1">
                  <c:v>16.920000000000002</c:v>
                </c:pt>
                <c:pt idx="2">
                  <c:v>16.68</c:v>
                </c:pt>
                <c:pt idx="3">
                  <c:v>16.579999999999998</c:v>
                </c:pt>
                <c:pt idx="4">
                  <c:v>17.239999999999998</c:v>
                </c:pt>
                <c:pt idx="5">
                  <c:v>16.72</c:v>
                </c:pt>
                <c:pt idx="6">
                  <c:v>16.43</c:v>
                </c:pt>
                <c:pt idx="7">
                  <c:v>17.09</c:v>
                </c:pt>
                <c:pt idx="8">
                  <c:v>19.16</c:v>
                </c:pt>
                <c:pt idx="9">
                  <c:v>18.5</c:v>
                </c:pt>
                <c:pt idx="10">
                  <c:v>18.66</c:v>
                </c:pt>
                <c:pt idx="11">
                  <c:v>18.82</c:v>
                </c:pt>
                <c:pt idx="12">
                  <c:v>18.18</c:v>
                </c:pt>
                <c:pt idx="13">
                  <c:v>18.03</c:v>
                </c:pt>
                <c:pt idx="14">
                  <c:v>18.16</c:v>
                </c:pt>
                <c:pt idx="15">
                  <c:v>18.72</c:v>
                </c:pt>
                <c:pt idx="16">
                  <c:v>18.62</c:v>
                </c:pt>
                <c:pt idx="17">
                  <c:v>18.22</c:v>
                </c:pt>
                <c:pt idx="18">
                  <c:v>17.57</c:v>
                </c:pt>
                <c:pt idx="19">
                  <c:v>15.91</c:v>
                </c:pt>
                <c:pt idx="20">
                  <c:v>14.77</c:v>
                </c:pt>
                <c:pt idx="21">
                  <c:v>14.98</c:v>
                </c:pt>
                <c:pt idx="22">
                  <c:v>14.38</c:v>
                </c:pt>
                <c:pt idx="23">
                  <c:v>14.06</c:v>
                </c:pt>
                <c:pt idx="24">
                  <c:v>14.91</c:v>
                </c:pt>
                <c:pt idx="25">
                  <c:v>15.34</c:v>
                </c:pt>
                <c:pt idx="26">
                  <c:v>14.81</c:v>
                </c:pt>
                <c:pt idx="27">
                  <c:v>15.41</c:v>
                </c:pt>
                <c:pt idx="28">
                  <c:v>15.75</c:v>
                </c:pt>
                <c:pt idx="29">
                  <c:v>15.5</c:v>
                </c:pt>
                <c:pt idx="30">
                  <c:v>16.41</c:v>
                </c:pt>
                <c:pt idx="31">
                  <c:v>16.68</c:v>
                </c:pt>
                <c:pt idx="32">
                  <c:v>16.52</c:v>
                </c:pt>
                <c:pt idx="33">
                  <c:v>16.7</c:v>
                </c:pt>
                <c:pt idx="34">
                  <c:v>16.8</c:v>
                </c:pt>
                <c:pt idx="35">
                  <c:v>17.2</c:v>
                </c:pt>
                <c:pt idx="36">
                  <c:v>16.96</c:v>
                </c:pt>
                <c:pt idx="37">
                  <c:v>17.53</c:v>
                </c:pt>
                <c:pt idx="38">
                  <c:v>16.82</c:v>
                </c:pt>
                <c:pt idx="39">
                  <c:v>16.59</c:v>
                </c:pt>
                <c:pt idx="40">
                  <c:v>16.29</c:v>
                </c:pt>
                <c:pt idx="41">
                  <c:v>15.82</c:v>
                </c:pt>
                <c:pt idx="42">
                  <c:v>16.41</c:v>
                </c:pt>
                <c:pt idx="43">
                  <c:v>15.96</c:v>
                </c:pt>
                <c:pt idx="44">
                  <c:v>15.67</c:v>
                </c:pt>
                <c:pt idx="45">
                  <c:v>14.42</c:v>
                </c:pt>
                <c:pt idx="46">
                  <c:v>14.27</c:v>
                </c:pt>
                <c:pt idx="47">
                  <c:v>14.44</c:v>
                </c:pt>
                <c:pt idx="48">
                  <c:v>14.53</c:v>
                </c:pt>
                <c:pt idx="49">
                  <c:v>14.74</c:v>
                </c:pt>
                <c:pt idx="50">
                  <c:v>15.9</c:v>
                </c:pt>
                <c:pt idx="51">
                  <c:v>16.38</c:v>
                </c:pt>
                <c:pt idx="52">
                  <c:v>17.22</c:v>
                </c:pt>
                <c:pt idx="53">
                  <c:v>16.95</c:v>
                </c:pt>
                <c:pt idx="54">
                  <c:v>17.7</c:v>
                </c:pt>
                <c:pt idx="55">
                  <c:v>18.190000000000001</c:v>
                </c:pt>
                <c:pt idx="56">
                  <c:v>17.88</c:v>
                </c:pt>
                <c:pt idx="57">
                  <c:v>18.82</c:v>
                </c:pt>
                <c:pt idx="58">
                  <c:v>18.440000000000001</c:v>
                </c:pt>
                <c:pt idx="59">
                  <c:v>18.72</c:v>
                </c:pt>
                <c:pt idx="60">
                  <c:v>18.91</c:v>
                </c:pt>
                <c:pt idx="61">
                  <c:v>19.010000000000002</c:v>
                </c:pt>
                <c:pt idx="62">
                  <c:v>19</c:v>
                </c:pt>
                <c:pt idx="63">
                  <c:v>18.510000000000002</c:v>
                </c:pt>
                <c:pt idx="64">
                  <c:v>19.899999999999999</c:v>
                </c:pt>
                <c:pt idx="65">
                  <c:v>19.87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01720"/>
        <c:axId val="314002504"/>
      </c:lineChart>
      <c:catAx>
        <c:axId val="31400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02504"/>
        <c:crosses val="autoZero"/>
        <c:auto val="1"/>
        <c:lblAlgn val="ctr"/>
        <c:lblOffset val="100"/>
        <c:noMultiLvlLbl val="0"/>
      </c:catAx>
      <c:valAx>
        <c:axId val="31400250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0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34.03</c:v>
                </c:pt>
                <c:pt idx="1">
                  <c:v>34.71</c:v>
                </c:pt>
                <c:pt idx="2">
                  <c:v>34.47</c:v>
                </c:pt>
                <c:pt idx="3">
                  <c:v>34.590000000000003</c:v>
                </c:pt>
                <c:pt idx="4">
                  <c:v>34.9</c:v>
                </c:pt>
                <c:pt idx="5">
                  <c:v>34.4</c:v>
                </c:pt>
                <c:pt idx="6">
                  <c:v>33.369999999999997</c:v>
                </c:pt>
                <c:pt idx="7">
                  <c:v>33.44</c:v>
                </c:pt>
                <c:pt idx="8">
                  <c:v>33.590000000000003</c:v>
                </c:pt>
                <c:pt idx="9">
                  <c:v>33.04</c:v>
                </c:pt>
                <c:pt idx="10">
                  <c:v>32.75</c:v>
                </c:pt>
                <c:pt idx="11">
                  <c:v>32.799999999999997</c:v>
                </c:pt>
                <c:pt idx="12">
                  <c:v>32.04</c:v>
                </c:pt>
                <c:pt idx="13">
                  <c:v>32.21</c:v>
                </c:pt>
                <c:pt idx="14">
                  <c:v>32.14</c:v>
                </c:pt>
                <c:pt idx="15">
                  <c:v>32.520000000000003</c:v>
                </c:pt>
                <c:pt idx="16">
                  <c:v>32.32</c:v>
                </c:pt>
                <c:pt idx="17">
                  <c:v>31.74</c:v>
                </c:pt>
                <c:pt idx="18">
                  <c:v>31.21</c:v>
                </c:pt>
                <c:pt idx="19">
                  <c:v>30.51</c:v>
                </c:pt>
                <c:pt idx="20">
                  <c:v>30</c:v>
                </c:pt>
                <c:pt idx="21">
                  <c:v>30.14</c:v>
                </c:pt>
                <c:pt idx="22">
                  <c:v>29.24</c:v>
                </c:pt>
                <c:pt idx="23">
                  <c:v>28.76</c:v>
                </c:pt>
                <c:pt idx="24">
                  <c:v>28.81</c:v>
                </c:pt>
                <c:pt idx="25">
                  <c:v>28.48</c:v>
                </c:pt>
                <c:pt idx="26">
                  <c:v>28.74</c:v>
                </c:pt>
                <c:pt idx="27">
                  <c:v>28.67</c:v>
                </c:pt>
                <c:pt idx="28">
                  <c:v>29.16</c:v>
                </c:pt>
                <c:pt idx="29">
                  <c:v>29.02</c:v>
                </c:pt>
                <c:pt idx="30">
                  <c:v>29.71</c:v>
                </c:pt>
                <c:pt idx="31">
                  <c:v>29.77</c:v>
                </c:pt>
                <c:pt idx="32">
                  <c:v>29.73</c:v>
                </c:pt>
                <c:pt idx="33">
                  <c:v>29.39</c:v>
                </c:pt>
                <c:pt idx="34">
                  <c:v>29.47</c:v>
                </c:pt>
                <c:pt idx="35">
                  <c:v>29.27</c:v>
                </c:pt>
                <c:pt idx="36">
                  <c:v>29.24</c:v>
                </c:pt>
                <c:pt idx="37">
                  <c:v>29.5</c:v>
                </c:pt>
                <c:pt idx="38">
                  <c:v>28.52</c:v>
                </c:pt>
                <c:pt idx="39">
                  <c:v>29.08</c:v>
                </c:pt>
                <c:pt idx="40">
                  <c:v>28.6</c:v>
                </c:pt>
                <c:pt idx="41">
                  <c:v>27.82</c:v>
                </c:pt>
                <c:pt idx="42">
                  <c:v>28.54</c:v>
                </c:pt>
                <c:pt idx="43">
                  <c:v>28.42</c:v>
                </c:pt>
                <c:pt idx="44">
                  <c:v>27.72</c:v>
                </c:pt>
                <c:pt idx="45">
                  <c:v>27.3</c:v>
                </c:pt>
                <c:pt idx="46">
                  <c:v>25.87</c:v>
                </c:pt>
                <c:pt idx="47">
                  <c:v>26.25</c:v>
                </c:pt>
                <c:pt idx="48">
                  <c:v>26.56</c:v>
                </c:pt>
                <c:pt idx="49">
                  <c:v>27.53</c:v>
                </c:pt>
                <c:pt idx="50">
                  <c:v>28.36</c:v>
                </c:pt>
                <c:pt idx="51">
                  <c:v>28.91</c:v>
                </c:pt>
                <c:pt idx="52">
                  <c:v>29.08</c:v>
                </c:pt>
                <c:pt idx="53">
                  <c:v>29.02</c:v>
                </c:pt>
                <c:pt idx="54">
                  <c:v>28.87</c:v>
                </c:pt>
                <c:pt idx="55">
                  <c:v>29.46</c:v>
                </c:pt>
                <c:pt idx="56">
                  <c:v>28.97</c:v>
                </c:pt>
                <c:pt idx="57">
                  <c:v>29.64</c:v>
                </c:pt>
                <c:pt idx="58">
                  <c:v>28.88</c:v>
                </c:pt>
                <c:pt idx="59">
                  <c:v>29.01</c:v>
                </c:pt>
                <c:pt idx="60">
                  <c:v>29.12</c:v>
                </c:pt>
                <c:pt idx="62">
                  <c:v>29.13</c:v>
                </c:pt>
                <c:pt idx="63">
                  <c:v>29.05</c:v>
                </c:pt>
                <c:pt idx="64">
                  <c:v>28.95</c:v>
                </c:pt>
                <c:pt idx="65">
                  <c:v>28.91</c:v>
                </c:pt>
                <c:pt idx="66">
                  <c:v>29.01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03680"/>
        <c:axId val="313998584"/>
      </c:lineChart>
      <c:catAx>
        <c:axId val="314003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8584"/>
        <c:crosses val="autoZero"/>
        <c:auto val="1"/>
        <c:lblAlgn val="ctr"/>
        <c:lblOffset val="100"/>
        <c:noMultiLvlLbl val="0"/>
      </c:catAx>
      <c:valAx>
        <c:axId val="313998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0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56.14</c:v>
                </c:pt>
                <c:pt idx="1">
                  <c:v>57.07</c:v>
                </c:pt>
                <c:pt idx="2">
                  <c:v>56.93</c:v>
                </c:pt>
                <c:pt idx="3">
                  <c:v>58.71</c:v>
                </c:pt>
                <c:pt idx="4">
                  <c:v>60.87</c:v>
                </c:pt>
                <c:pt idx="5">
                  <c:v>61.13</c:v>
                </c:pt>
                <c:pt idx="6">
                  <c:v>59.08</c:v>
                </c:pt>
                <c:pt idx="7">
                  <c:v>60.35</c:v>
                </c:pt>
                <c:pt idx="8">
                  <c:v>59.82</c:v>
                </c:pt>
                <c:pt idx="9">
                  <c:v>61.03</c:v>
                </c:pt>
                <c:pt idx="10">
                  <c:v>61.42</c:v>
                </c:pt>
                <c:pt idx="11">
                  <c:v>60.21</c:v>
                </c:pt>
                <c:pt idx="12">
                  <c:v>60.28</c:v>
                </c:pt>
                <c:pt idx="13">
                  <c:v>60.13</c:v>
                </c:pt>
                <c:pt idx="14">
                  <c:v>61.91</c:v>
                </c:pt>
                <c:pt idx="15">
                  <c:v>62.57</c:v>
                </c:pt>
                <c:pt idx="16">
                  <c:v>59.98</c:v>
                </c:pt>
                <c:pt idx="17">
                  <c:v>58.78</c:v>
                </c:pt>
                <c:pt idx="18">
                  <c:v>55.88</c:v>
                </c:pt>
                <c:pt idx="19">
                  <c:v>53.69</c:v>
                </c:pt>
                <c:pt idx="20">
                  <c:v>50.75</c:v>
                </c:pt>
                <c:pt idx="21">
                  <c:v>50.06</c:v>
                </c:pt>
                <c:pt idx="22">
                  <c:v>48.28</c:v>
                </c:pt>
                <c:pt idx="23">
                  <c:v>48.26</c:v>
                </c:pt>
                <c:pt idx="24">
                  <c:v>50.27</c:v>
                </c:pt>
                <c:pt idx="25">
                  <c:v>50.05</c:v>
                </c:pt>
                <c:pt idx="26">
                  <c:v>50.07</c:v>
                </c:pt>
                <c:pt idx="27">
                  <c:v>51.15</c:v>
                </c:pt>
                <c:pt idx="28">
                  <c:v>52.3</c:v>
                </c:pt>
                <c:pt idx="29">
                  <c:v>52.43</c:v>
                </c:pt>
                <c:pt idx="30">
                  <c:v>54.6</c:v>
                </c:pt>
                <c:pt idx="32">
                  <c:v>54.69</c:v>
                </c:pt>
                <c:pt idx="33">
                  <c:v>52.79</c:v>
                </c:pt>
                <c:pt idx="34">
                  <c:v>51.98</c:v>
                </c:pt>
                <c:pt idx="35">
                  <c:v>52.5</c:v>
                </c:pt>
                <c:pt idx="36">
                  <c:v>54.1</c:v>
                </c:pt>
                <c:pt idx="37">
                  <c:v>54.92</c:v>
                </c:pt>
                <c:pt idx="38">
                  <c:v>56.53</c:v>
                </c:pt>
                <c:pt idx="39">
                  <c:v>56.35</c:v>
                </c:pt>
                <c:pt idx="40">
                  <c:v>57.4</c:v>
                </c:pt>
                <c:pt idx="41">
                  <c:v>57.51</c:v>
                </c:pt>
                <c:pt idx="42">
                  <c:v>57.07</c:v>
                </c:pt>
                <c:pt idx="43">
                  <c:v>59.45</c:v>
                </c:pt>
                <c:pt idx="44">
                  <c:v>57.46</c:v>
                </c:pt>
                <c:pt idx="45">
                  <c:v>55.76</c:v>
                </c:pt>
                <c:pt idx="46">
                  <c:v>51.22</c:v>
                </c:pt>
                <c:pt idx="47">
                  <c:v>49.94</c:v>
                </c:pt>
                <c:pt idx="48">
                  <c:v>50.98</c:v>
                </c:pt>
                <c:pt idx="49">
                  <c:v>54.99</c:v>
                </c:pt>
                <c:pt idx="50">
                  <c:v>55.74</c:v>
                </c:pt>
                <c:pt idx="51">
                  <c:v>56.73</c:v>
                </c:pt>
                <c:pt idx="52">
                  <c:v>59.21</c:v>
                </c:pt>
                <c:pt idx="53">
                  <c:v>58.78</c:v>
                </c:pt>
                <c:pt idx="54">
                  <c:v>59.08</c:v>
                </c:pt>
                <c:pt idx="55">
                  <c:v>58.79</c:v>
                </c:pt>
                <c:pt idx="56">
                  <c:v>59.42</c:v>
                </c:pt>
                <c:pt idx="57">
                  <c:v>57.89</c:v>
                </c:pt>
                <c:pt idx="58">
                  <c:v>58.44</c:v>
                </c:pt>
                <c:pt idx="59">
                  <c:v>55.92</c:v>
                </c:pt>
                <c:pt idx="60">
                  <c:v>56.81</c:v>
                </c:pt>
                <c:pt idx="61">
                  <c:v>55.92</c:v>
                </c:pt>
                <c:pt idx="62">
                  <c:v>57.55</c:v>
                </c:pt>
                <c:pt idx="63">
                  <c:v>57.7</c:v>
                </c:pt>
                <c:pt idx="64">
                  <c:v>59.01</c:v>
                </c:pt>
                <c:pt idx="65">
                  <c:v>60.33</c:v>
                </c:pt>
                <c:pt idx="66">
                  <c:v>60.04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98976"/>
        <c:axId val="313997800"/>
      </c:lineChart>
      <c:catAx>
        <c:axId val="313998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7800"/>
        <c:crosses val="autoZero"/>
        <c:auto val="1"/>
        <c:lblAlgn val="ctr"/>
        <c:lblOffset val="100"/>
        <c:noMultiLvlLbl val="0"/>
      </c:catAx>
      <c:valAx>
        <c:axId val="31399780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42279.00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90.52</c:v>
                </c:pt>
                <c:pt idx="1">
                  <c:v>90.1</c:v>
                </c:pt>
                <c:pt idx="2">
                  <c:v>90.24</c:v>
                </c:pt>
                <c:pt idx="3">
                  <c:v>95.17</c:v>
                </c:pt>
                <c:pt idx="4">
                  <c:v>96.92</c:v>
                </c:pt>
                <c:pt idx="5">
                  <c:v>97.01</c:v>
                </c:pt>
                <c:pt idx="6">
                  <c:v>93.41</c:v>
                </c:pt>
                <c:pt idx="7">
                  <c:v>93.74</c:v>
                </c:pt>
                <c:pt idx="8">
                  <c:v>92.71</c:v>
                </c:pt>
                <c:pt idx="9">
                  <c:v>92.94</c:v>
                </c:pt>
                <c:pt idx="10">
                  <c:v>94.26</c:v>
                </c:pt>
                <c:pt idx="11">
                  <c:v>92.91</c:v>
                </c:pt>
                <c:pt idx="12">
                  <c:v>93.8</c:v>
                </c:pt>
                <c:pt idx="13">
                  <c:v>95.26</c:v>
                </c:pt>
                <c:pt idx="14">
                  <c:v>97.04</c:v>
                </c:pt>
                <c:pt idx="15">
                  <c:v>97.05</c:v>
                </c:pt>
                <c:pt idx="16">
                  <c:v>95.11</c:v>
                </c:pt>
                <c:pt idx="17">
                  <c:v>93.39</c:v>
                </c:pt>
                <c:pt idx="18">
                  <c:v>93.71</c:v>
                </c:pt>
                <c:pt idx="19">
                  <c:v>91.9</c:v>
                </c:pt>
                <c:pt idx="20">
                  <c:v>90.4</c:v>
                </c:pt>
                <c:pt idx="21">
                  <c:v>88.41</c:v>
                </c:pt>
                <c:pt idx="22">
                  <c:v>86.55</c:v>
                </c:pt>
                <c:pt idx="23">
                  <c:v>84.97</c:v>
                </c:pt>
                <c:pt idx="24">
                  <c:v>86.59</c:v>
                </c:pt>
                <c:pt idx="25">
                  <c:v>84.83</c:v>
                </c:pt>
                <c:pt idx="26">
                  <c:v>85.68</c:v>
                </c:pt>
                <c:pt idx="27">
                  <c:v>86.67</c:v>
                </c:pt>
                <c:pt idx="28">
                  <c:v>88.25</c:v>
                </c:pt>
                <c:pt idx="29">
                  <c:v>87.78</c:v>
                </c:pt>
                <c:pt idx="30">
                  <c:v>89.72</c:v>
                </c:pt>
                <c:pt idx="31">
                  <c:v>89.79</c:v>
                </c:pt>
                <c:pt idx="32">
                  <c:v>87.98</c:v>
                </c:pt>
                <c:pt idx="33">
                  <c:v>85.73</c:v>
                </c:pt>
                <c:pt idx="34">
                  <c:v>86.12</c:v>
                </c:pt>
                <c:pt idx="35">
                  <c:v>87.1</c:v>
                </c:pt>
                <c:pt idx="36">
                  <c:v>86.95</c:v>
                </c:pt>
                <c:pt idx="37">
                  <c:v>87.86</c:v>
                </c:pt>
                <c:pt idx="38">
                  <c:v>84.78</c:v>
                </c:pt>
                <c:pt idx="39">
                  <c:v>85.7</c:v>
                </c:pt>
                <c:pt idx="40">
                  <c:v>85.11</c:v>
                </c:pt>
                <c:pt idx="41">
                  <c:v>83.38</c:v>
                </c:pt>
                <c:pt idx="42">
                  <c:v>85.74</c:v>
                </c:pt>
                <c:pt idx="43">
                  <c:v>86.89</c:v>
                </c:pt>
                <c:pt idx="44">
                  <c:v>86.28</c:v>
                </c:pt>
                <c:pt idx="46">
                  <c:v>83.55</c:v>
                </c:pt>
                <c:pt idx="47">
                  <c:v>80.56</c:v>
                </c:pt>
                <c:pt idx="48">
                  <c:v>82.66</c:v>
                </c:pt>
                <c:pt idx="49">
                  <c:v>86.45</c:v>
                </c:pt>
                <c:pt idx="50">
                  <c:v>89.32</c:v>
                </c:pt>
                <c:pt idx="51">
                  <c:v>92.16</c:v>
                </c:pt>
                <c:pt idx="52">
                  <c:v>92.78</c:v>
                </c:pt>
                <c:pt idx="53">
                  <c:v>92.74</c:v>
                </c:pt>
                <c:pt idx="54">
                  <c:v>92.74</c:v>
                </c:pt>
                <c:pt idx="55">
                  <c:v>92.7</c:v>
                </c:pt>
                <c:pt idx="56">
                  <c:v>92.82</c:v>
                </c:pt>
                <c:pt idx="57">
                  <c:v>92.31</c:v>
                </c:pt>
                <c:pt idx="58">
                  <c:v>93.48</c:v>
                </c:pt>
                <c:pt idx="59">
                  <c:v>92.5</c:v>
                </c:pt>
                <c:pt idx="60">
                  <c:v>93.8</c:v>
                </c:pt>
                <c:pt idx="61">
                  <c:v>95.07</c:v>
                </c:pt>
                <c:pt idx="62">
                  <c:v>95.72</c:v>
                </c:pt>
                <c:pt idx="63">
                  <c:v>96.47</c:v>
                </c:pt>
                <c:pt idx="64">
                  <c:v>97.59</c:v>
                </c:pt>
                <c:pt idx="65">
                  <c:v>97.7</c:v>
                </c:pt>
                <c:pt idx="66">
                  <c:v>98.53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97408"/>
        <c:axId val="314000544"/>
      </c:lineChart>
      <c:catAx>
        <c:axId val="313997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00544"/>
        <c:crosses val="autoZero"/>
        <c:auto val="1"/>
        <c:lblAlgn val="ctr"/>
        <c:lblOffset val="100"/>
        <c:noMultiLvlLbl val="0"/>
      </c:catAx>
      <c:valAx>
        <c:axId val="31400054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8.9499999999999993</c:v>
                </c:pt>
                <c:pt idx="1">
                  <c:v>8.99</c:v>
                </c:pt>
                <c:pt idx="2">
                  <c:v>8.73</c:v>
                </c:pt>
                <c:pt idx="3">
                  <c:v>8.77</c:v>
                </c:pt>
                <c:pt idx="4">
                  <c:v>9.14</c:v>
                </c:pt>
                <c:pt idx="5">
                  <c:v>9.09</c:v>
                </c:pt>
                <c:pt idx="6">
                  <c:v>9.11</c:v>
                </c:pt>
                <c:pt idx="7">
                  <c:v>9.41</c:v>
                </c:pt>
                <c:pt idx="8">
                  <c:v>9.42</c:v>
                </c:pt>
                <c:pt idx="9">
                  <c:v>9.5500000000000007</c:v>
                </c:pt>
                <c:pt idx="10">
                  <c:v>9.6999999999999993</c:v>
                </c:pt>
                <c:pt idx="11">
                  <c:v>9.9499999999999993</c:v>
                </c:pt>
                <c:pt idx="12">
                  <c:v>10.029999999999999</c:v>
                </c:pt>
                <c:pt idx="13">
                  <c:v>10.08</c:v>
                </c:pt>
                <c:pt idx="14">
                  <c:v>10.26</c:v>
                </c:pt>
                <c:pt idx="15">
                  <c:v>11.01</c:v>
                </c:pt>
                <c:pt idx="16">
                  <c:v>10.94</c:v>
                </c:pt>
                <c:pt idx="17">
                  <c:v>10.98</c:v>
                </c:pt>
                <c:pt idx="18">
                  <c:v>10.41</c:v>
                </c:pt>
                <c:pt idx="19">
                  <c:v>9.52</c:v>
                </c:pt>
                <c:pt idx="20">
                  <c:v>9.26</c:v>
                </c:pt>
                <c:pt idx="21">
                  <c:v>9.66</c:v>
                </c:pt>
                <c:pt idx="22">
                  <c:v>9.4499999999999993</c:v>
                </c:pt>
                <c:pt idx="23">
                  <c:v>9.59</c:v>
                </c:pt>
                <c:pt idx="24">
                  <c:v>9.07</c:v>
                </c:pt>
                <c:pt idx="25">
                  <c:v>9.18</c:v>
                </c:pt>
                <c:pt idx="26">
                  <c:v>9.1999999999999993</c:v>
                </c:pt>
                <c:pt idx="27">
                  <c:v>9.5</c:v>
                </c:pt>
                <c:pt idx="28">
                  <c:v>9.9</c:v>
                </c:pt>
                <c:pt idx="29">
                  <c:v>9.9700000000000006</c:v>
                </c:pt>
                <c:pt idx="30">
                  <c:v>9.9499999999999993</c:v>
                </c:pt>
                <c:pt idx="31">
                  <c:v>9.86</c:v>
                </c:pt>
                <c:pt idx="32">
                  <c:v>9.6300000000000008</c:v>
                </c:pt>
                <c:pt idx="33">
                  <c:v>9.3800000000000008</c:v>
                </c:pt>
                <c:pt idx="34">
                  <c:v>9.65</c:v>
                </c:pt>
                <c:pt idx="35">
                  <c:v>9.6300000000000008</c:v>
                </c:pt>
                <c:pt idx="36">
                  <c:v>9.57</c:v>
                </c:pt>
                <c:pt idx="37">
                  <c:v>9.7200000000000006</c:v>
                </c:pt>
                <c:pt idx="38">
                  <c:v>9.49</c:v>
                </c:pt>
                <c:pt idx="39">
                  <c:v>9.57</c:v>
                </c:pt>
                <c:pt idx="40">
                  <c:v>9.32</c:v>
                </c:pt>
                <c:pt idx="41">
                  <c:v>9.2200000000000006</c:v>
                </c:pt>
                <c:pt idx="42">
                  <c:v>9.4499999999999993</c:v>
                </c:pt>
                <c:pt idx="43">
                  <c:v>9.41</c:v>
                </c:pt>
                <c:pt idx="44">
                  <c:v>8.86</c:v>
                </c:pt>
                <c:pt idx="45">
                  <c:v>8.26</c:v>
                </c:pt>
                <c:pt idx="46">
                  <c:v>8.11</c:v>
                </c:pt>
                <c:pt idx="47">
                  <c:v>8.1999999999999993</c:v>
                </c:pt>
                <c:pt idx="48">
                  <c:v>8.73</c:v>
                </c:pt>
                <c:pt idx="49">
                  <c:v>9.0299999999999994</c:v>
                </c:pt>
                <c:pt idx="50">
                  <c:v>9.11</c:v>
                </c:pt>
                <c:pt idx="51">
                  <c:v>9.27</c:v>
                </c:pt>
                <c:pt idx="52">
                  <c:v>9.43</c:v>
                </c:pt>
                <c:pt idx="53">
                  <c:v>9.41</c:v>
                </c:pt>
                <c:pt idx="54">
                  <c:v>9.31</c:v>
                </c:pt>
                <c:pt idx="55">
                  <c:v>9.51</c:v>
                </c:pt>
                <c:pt idx="56">
                  <c:v>9.48</c:v>
                </c:pt>
                <c:pt idx="57">
                  <c:v>10.08</c:v>
                </c:pt>
                <c:pt idx="58">
                  <c:v>9.41</c:v>
                </c:pt>
                <c:pt idx="59">
                  <c:v>9.91</c:v>
                </c:pt>
                <c:pt idx="60">
                  <c:v>9.76</c:v>
                </c:pt>
                <c:pt idx="62">
                  <c:v>9.73</c:v>
                </c:pt>
                <c:pt idx="63">
                  <c:v>9.64</c:v>
                </c:pt>
                <c:pt idx="64">
                  <c:v>9.8699999999999992</c:v>
                </c:pt>
                <c:pt idx="65">
                  <c:v>9.98</c:v>
                </c:pt>
                <c:pt idx="66">
                  <c:v>10.16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25648"/>
        <c:axId val="327224864"/>
      </c:lineChart>
      <c:catAx>
        <c:axId val="327225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24864"/>
        <c:crosses val="autoZero"/>
        <c:auto val="1"/>
        <c:lblAlgn val="ctr"/>
        <c:lblOffset val="100"/>
        <c:noMultiLvlLbl val="0"/>
      </c:catAx>
      <c:valAx>
        <c:axId val="327224864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2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18.190000000000001</c:v>
                </c:pt>
                <c:pt idx="1">
                  <c:v>18.54</c:v>
                </c:pt>
                <c:pt idx="2">
                  <c:v>19.309999999999999</c:v>
                </c:pt>
                <c:pt idx="3">
                  <c:v>20.09</c:v>
                </c:pt>
                <c:pt idx="4">
                  <c:v>20</c:v>
                </c:pt>
                <c:pt idx="5">
                  <c:v>20.53</c:v>
                </c:pt>
                <c:pt idx="6">
                  <c:v>20.55</c:v>
                </c:pt>
                <c:pt idx="7">
                  <c:v>20.92</c:v>
                </c:pt>
                <c:pt idx="8">
                  <c:v>20.62</c:v>
                </c:pt>
                <c:pt idx="9">
                  <c:v>20.54</c:v>
                </c:pt>
                <c:pt idx="10">
                  <c:v>20.8</c:v>
                </c:pt>
                <c:pt idx="11">
                  <c:v>20.94</c:v>
                </c:pt>
                <c:pt idx="12">
                  <c:v>21.38</c:v>
                </c:pt>
                <c:pt idx="13">
                  <c:v>21.82</c:v>
                </c:pt>
                <c:pt idx="14">
                  <c:v>21.49</c:v>
                </c:pt>
                <c:pt idx="15">
                  <c:v>21.1</c:v>
                </c:pt>
                <c:pt idx="16">
                  <c:v>21.3</c:v>
                </c:pt>
                <c:pt idx="17">
                  <c:v>21.17</c:v>
                </c:pt>
                <c:pt idx="18">
                  <c:v>21.39</c:v>
                </c:pt>
                <c:pt idx="19">
                  <c:v>20.49</c:v>
                </c:pt>
                <c:pt idx="20">
                  <c:v>19.52</c:v>
                </c:pt>
                <c:pt idx="21">
                  <c:v>19.11</c:v>
                </c:pt>
                <c:pt idx="22">
                  <c:v>18.64</c:v>
                </c:pt>
                <c:pt idx="23">
                  <c:v>18.739999999999998</c:v>
                </c:pt>
                <c:pt idx="24">
                  <c:v>19.36</c:v>
                </c:pt>
                <c:pt idx="25">
                  <c:v>19.52</c:v>
                </c:pt>
                <c:pt idx="26">
                  <c:v>19.41</c:v>
                </c:pt>
                <c:pt idx="27">
                  <c:v>19.79</c:v>
                </c:pt>
                <c:pt idx="28">
                  <c:v>20.190000000000001</c:v>
                </c:pt>
                <c:pt idx="29">
                  <c:v>20.39</c:v>
                </c:pt>
                <c:pt idx="30">
                  <c:v>20.65</c:v>
                </c:pt>
                <c:pt idx="31">
                  <c:v>20.47</c:v>
                </c:pt>
                <c:pt idx="32">
                  <c:v>20.13</c:v>
                </c:pt>
                <c:pt idx="33">
                  <c:v>19.47</c:v>
                </c:pt>
                <c:pt idx="34">
                  <c:v>19.440000000000001</c:v>
                </c:pt>
                <c:pt idx="35">
                  <c:v>18.760000000000002</c:v>
                </c:pt>
                <c:pt idx="36">
                  <c:v>18.54</c:v>
                </c:pt>
                <c:pt idx="37">
                  <c:v>19.84</c:v>
                </c:pt>
                <c:pt idx="38">
                  <c:v>19.29</c:v>
                </c:pt>
                <c:pt idx="39">
                  <c:v>19.41</c:v>
                </c:pt>
                <c:pt idx="40">
                  <c:v>19.02</c:v>
                </c:pt>
                <c:pt idx="41">
                  <c:v>18.45</c:v>
                </c:pt>
                <c:pt idx="42">
                  <c:v>18.96</c:v>
                </c:pt>
                <c:pt idx="43">
                  <c:v>18.88</c:v>
                </c:pt>
                <c:pt idx="44">
                  <c:v>18.420000000000002</c:v>
                </c:pt>
                <c:pt idx="45">
                  <c:v>17.739999999999998</c:v>
                </c:pt>
                <c:pt idx="46">
                  <c:v>17.04</c:v>
                </c:pt>
                <c:pt idx="47">
                  <c:v>17.21</c:v>
                </c:pt>
                <c:pt idx="48">
                  <c:v>18.46</c:v>
                </c:pt>
                <c:pt idx="49">
                  <c:v>18.940000000000001</c:v>
                </c:pt>
                <c:pt idx="50">
                  <c:v>19.75</c:v>
                </c:pt>
                <c:pt idx="51">
                  <c:v>20.41</c:v>
                </c:pt>
                <c:pt idx="52">
                  <c:v>20.81</c:v>
                </c:pt>
                <c:pt idx="53">
                  <c:v>20.420000000000002</c:v>
                </c:pt>
                <c:pt idx="54">
                  <c:v>20.37</c:v>
                </c:pt>
                <c:pt idx="55">
                  <c:v>20.7</c:v>
                </c:pt>
                <c:pt idx="56">
                  <c:v>21.17</c:v>
                </c:pt>
                <c:pt idx="57">
                  <c:v>21.06</c:v>
                </c:pt>
                <c:pt idx="58">
                  <c:v>20.59</c:v>
                </c:pt>
                <c:pt idx="59">
                  <c:v>20.329999999999998</c:v>
                </c:pt>
                <c:pt idx="60">
                  <c:v>21.48</c:v>
                </c:pt>
                <c:pt idx="61">
                  <c:v>20.7</c:v>
                </c:pt>
                <c:pt idx="62">
                  <c:v>20.25</c:v>
                </c:pt>
                <c:pt idx="63">
                  <c:v>20.12</c:v>
                </c:pt>
                <c:pt idx="64">
                  <c:v>19.690000000000001</c:v>
                </c:pt>
                <c:pt idx="65">
                  <c:v>19.39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94232"/>
        <c:axId val="376795800"/>
      </c:lineChart>
      <c:catAx>
        <c:axId val="376794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5800"/>
        <c:crosses val="autoZero"/>
        <c:auto val="1"/>
        <c:lblAlgn val="ctr"/>
        <c:lblOffset val="100"/>
        <c:noMultiLvlLbl val="0"/>
      </c:catAx>
      <c:valAx>
        <c:axId val="37679580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42306</c:v>
                </c:pt>
                <c:pt idx="1">
                  <c:v>42305</c:v>
                </c:pt>
                <c:pt idx="2">
                  <c:v>42304</c:v>
                </c:pt>
                <c:pt idx="3">
                  <c:v>42303</c:v>
                </c:pt>
                <c:pt idx="4">
                  <c:v>42300</c:v>
                </c:pt>
                <c:pt idx="5">
                  <c:v>42299</c:v>
                </c:pt>
                <c:pt idx="6">
                  <c:v>42298</c:v>
                </c:pt>
                <c:pt idx="7">
                  <c:v>42297</c:v>
                </c:pt>
                <c:pt idx="8">
                  <c:v>42296</c:v>
                </c:pt>
                <c:pt idx="9">
                  <c:v>42293</c:v>
                </c:pt>
                <c:pt idx="10">
                  <c:v>42292</c:v>
                </c:pt>
                <c:pt idx="11">
                  <c:v>42291</c:v>
                </c:pt>
                <c:pt idx="12">
                  <c:v>42290</c:v>
                </c:pt>
                <c:pt idx="13">
                  <c:v>42289</c:v>
                </c:pt>
                <c:pt idx="14">
                  <c:v>42286</c:v>
                </c:pt>
                <c:pt idx="15">
                  <c:v>42285</c:v>
                </c:pt>
                <c:pt idx="16">
                  <c:v>42284</c:v>
                </c:pt>
                <c:pt idx="17">
                  <c:v>42283</c:v>
                </c:pt>
                <c:pt idx="18">
                  <c:v>42282</c:v>
                </c:pt>
                <c:pt idx="19">
                  <c:v>42279</c:v>
                </c:pt>
                <c:pt idx="20">
                  <c:v>42278</c:v>
                </c:pt>
                <c:pt idx="21">
                  <c:v>42277</c:v>
                </c:pt>
                <c:pt idx="22">
                  <c:v>42276</c:v>
                </c:pt>
                <c:pt idx="23">
                  <c:v>42275</c:v>
                </c:pt>
                <c:pt idx="24">
                  <c:v>42272</c:v>
                </c:pt>
                <c:pt idx="25">
                  <c:v>42271</c:v>
                </c:pt>
                <c:pt idx="26">
                  <c:v>42270</c:v>
                </c:pt>
                <c:pt idx="27">
                  <c:v>42269</c:v>
                </c:pt>
                <c:pt idx="28">
                  <c:v>42268</c:v>
                </c:pt>
                <c:pt idx="29">
                  <c:v>42265</c:v>
                </c:pt>
                <c:pt idx="30">
                  <c:v>42264</c:v>
                </c:pt>
                <c:pt idx="31">
                  <c:v>42263</c:v>
                </c:pt>
                <c:pt idx="32">
                  <c:v>42262</c:v>
                </c:pt>
                <c:pt idx="33">
                  <c:v>42261</c:v>
                </c:pt>
                <c:pt idx="34">
                  <c:v>42258</c:v>
                </c:pt>
                <c:pt idx="35">
                  <c:v>42257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38.69</c:v>
                </c:pt>
                <c:pt idx="1">
                  <c:v>38.54</c:v>
                </c:pt>
                <c:pt idx="2">
                  <c:v>38.68</c:v>
                </c:pt>
                <c:pt idx="3">
                  <c:v>38.76</c:v>
                </c:pt>
                <c:pt idx="4">
                  <c:v>38.53</c:v>
                </c:pt>
                <c:pt idx="5">
                  <c:v>39.46</c:v>
                </c:pt>
                <c:pt idx="6">
                  <c:v>39.6</c:v>
                </c:pt>
                <c:pt idx="7">
                  <c:v>39.9</c:v>
                </c:pt>
                <c:pt idx="8">
                  <c:v>39.770000000000003</c:v>
                </c:pt>
                <c:pt idx="9">
                  <c:v>40.28</c:v>
                </c:pt>
                <c:pt idx="10">
                  <c:v>41.75</c:v>
                </c:pt>
                <c:pt idx="11">
                  <c:v>41.76</c:v>
                </c:pt>
                <c:pt idx="12">
                  <c:v>41.55</c:v>
                </c:pt>
                <c:pt idx="13">
                  <c:v>41.92</c:v>
                </c:pt>
                <c:pt idx="14">
                  <c:v>42.59</c:v>
                </c:pt>
                <c:pt idx="15">
                  <c:v>43.51</c:v>
                </c:pt>
                <c:pt idx="16">
                  <c:v>42.72</c:v>
                </c:pt>
                <c:pt idx="17">
                  <c:v>43.37</c:v>
                </c:pt>
                <c:pt idx="18">
                  <c:v>43.89</c:v>
                </c:pt>
                <c:pt idx="19">
                  <c:v>43.53</c:v>
                </c:pt>
                <c:pt idx="20">
                  <c:v>41.66</c:v>
                </c:pt>
                <c:pt idx="21">
                  <c:v>42.24</c:v>
                </c:pt>
                <c:pt idx="22">
                  <c:v>40.700000000000003</c:v>
                </c:pt>
                <c:pt idx="23">
                  <c:v>40.549999999999997</c:v>
                </c:pt>
                <c:pt idx="24">
                  <c:v>42.4</c:v>
                </c:pt>
                <c:pt idx="25">
                  <c:v>42.72</c:v>
                </c:pt>
                <c:pt idx="26">
                  <c:v>42.18</c:v>
                </c:pt>
                <c:pt idx="27">
                  <c:v>43.07</c:v>
                </c:pt>
                <c:pt idx="28">
                  <c:v>43.57</c:v>
                </c:pt>
                <c:pt idx="29">
                  <c:v>43.11</c:v>
                </c:pt>
                <c:pt idx="30">
                  <c:v>44.35</c:v>
                </c:pt>
                <c:pt idx="31">
                  <c:v>45.12</c:v>
                </c:pt>
                <c:pt idx="32">
                  <c:v>43.86</c:v>
                </c:pt>
                <c:pt idx="33">
                  <c:v>43.15</c:v>
                </c:pt>
                <c:pt idx="34">
                  <c:v>44.15</c:v>
                </c:pt>
                <c:pt idx="35">
                  <c:v>43.69</c:v>
                </c:pt>
                <c:pt idx="36">
                  <c:v>43.92</c:v>
                </c:pt>
                <c:pt idx="37">
                  <c:v>44.5</c:v>
                </c:pt>
                <c:pt idx="38">
                  <c:v>43.94</c:v>
                </c:pt>
                <c:pt idx="39">
                  <c:v>44.92</c:v>
                </c:pt>
                <c:pt idx="40">
                  <c:v>44.51</c:v>
                </c:pt>
                <c:pt idx="41">
                  <c:v>42.79</c:v>
                </c:pt>
                <c:pt idx="42">
                  <c:v>43.46</c:v>
                </c:pt>
                <c:pt idx="43">
                  <c:v>43.17</c:v>
                </c:pt>
                <c:pt idx="44">
                  <c:v>43.28</c:v>
                </c:pt>
                <c:pt idx="45">
                  <c:v>41.07</c:v>
                </c:pt>
                <c:pt idx="46">
                  <c:v>39.39</c:v>
                </c:pt>
                <c:pt idx="47">
                  <c:v>38.06</c:v>
                </c:pt>
                <c:pt idx="48">
                  <c:v>40.08</c:v>
                </c:pt>
                <c:pt idx="49">
                  <c:v>42.16</c:v>
                </c:pt>
                <c:pt idx="50">
                  <c:v>43.18</c:v>
                </c:pt>
                <c:pt idx="51">
                  <c:v>42.88</c:v>
                </c:pt>
                <c:pt idx="52">
                  <c:v>43.52</c:v>
                </c:pt>
                <c:pt idx="53">
                  <c:v>43.37</c:v>
                </c:pt>
                <c:pt idx="54">
                  <c:v>43.61</c:v>
                </c:pt>
                <c:pt idx="55">
                  <c:v>44.44</c:v>
                </c:pt>
                <c:pt idx="56">
                  <c:v>45.37</c:v>
                </c:pt>
                <c:pt idx="57">
                  <c:v>45.29</c:v>
                </c:pt>
                <c:pt idx="58">
                  <c:v>43.84</c:v>
                </c:pt>
                <c:pt idx="59">
                  <c:v>43.77</c:v>
                </c:pt>
                <c:pt idx="60">
                  <c:v>39.49</c:v>
                </c:pt>
                <c:pt idx="61">
                  <c:v>38.54</c:v>
                </c:pt>
                <c:pt idx="62">
                  <c:v>38.71</c:v>
                </c:pt>
                <c:pt idx="63">
                  <c:v>41.99</c:v>
                </c:pt>
                <c:pt idx="64">
                  <c:v>42.12</c:v>
                </c:pt>
                <c:pt idx="65">
                  <c:v>40.11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95016"/>
        <c:axId val="376796584"/>
      </c:lineChart>
      <c:dateAx>
        <c:axId val="376795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6584"/>
        <c:crosses val="autoZero"/>
        <c:auto val="1"/>
        <c:lblOffset val="100"/>
        <c:baseTimeUnit val="days"/>
      </c:dateAx>
      <c:valAx>
        <c:axId val="3767965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62.79</c:v>
                </c:pt>
                <c:pt idx="1">
                  <c:v>62.31</c:v>
                </c:pt>
                <c:pt idx="2">
                  <c:v>60.29</c:v>
                </c:pt>
                <c:pt idx="3">
                  <c:v>61.82</c:v>
                </c:pt>
                <c:pt idx="4">
                  <c:v>61.68</c:v>
                </c:pt>
                <c:pt idx="5">
                  <c:v>61.55</c:v>
                </c:pt>
                <c:pt idx="6">
                  <c:v>60.65</c:v>
                </c:pt>
                <c:pt idx="7">
                  <c:v>61.44</c:v>
                </c:pt>
                <c:pt idx="8">
                  <c:v>61.59</c:v>
                </c:pt>
                <c:pt idx="9">
                  <c:v>61.2</c:v>
                </c:pt>
                <c:pt idx="10">
                  <c:v>61.59</c:v>
                </c:pt>
                <c:pt idx="11">
                  <c:v>59.86</c:v>
                </c:pt>
                <c:pt idx="12">
                  <c:v>60.64</c:v>
                </c:pt>
                <c:pt idx="13">
                  <c:v>60.91</c:v>
                </c:pt>
                <c:pt idx="14">
                  <c:v>60.44</c:v>
                </c:pt>
                <c:pt idx="15">
                  <c:v>61.12</c:v>
                </c:pt>
                <c:pt idx="16">
                  <c:v>60.04</c:v>
                </c:pt>
                <c:pt idx="17">
                  <c:v>59.88</c:v>
                </c:pt>
                <c:pt idx="18">
                  <c:v>59.9</c:v>
                </c:pt>
                <c:pt idx="19">
                  <c:v>59.15</c:v>
                </c:pt>
                <c:pt idx="20">
                  <c:v>57.97</c:v>
                </c:pt>
                <c:pt idx="21">
                  <c:v>58.24</c:v>
                </c:pt>
                <c:pt idx="22">
                  <c:v>58.36</c:v>
                </c:pt>
                <c:pt idx="23">
                  <c:v>57.74</c:v>
                </c:pt>
                <c:pt idx="24">
                  <c:v>58.99</c:v>
                </c:pt>
                <c:pt idx="25">
                  <c:v>58.59</c:v>
                </c:pt>
                <c:pt idx="26">
                  <c:v>58.51</c:v>
                </c:pt>
                <c:pt idx="27">
                  <c:v>58.1</c:v>
                </c:pt>
                <c:pt idx="28">
                  <c:v>58.56</c:v>
                </c:pt>
                <c:pt idx="29">
                  <c:v>57.57</c:v>
                </c:pt>
                <c:pt idx="30">
                  <c:v>58.99</c:v>
                </c:pt>
                <c:pt idx="31">
                  <c:v>59.2</c:v>
                </c:pt>
                <c:pt idx="32">
                  <c:v>58.98</c:v>
                </c:pt>
                <c:pt idx="33">
                  <c:v>58.24</c:v>
                </c:pt>
                <c:pt idx="34">
                  <c:v>58.14</c:v>
                </c:pt>
                <c:pt idx="35">
                  <c:v>57.67</c:v>
                </c:pt>
                <c:pt idx="36">
                  <c:v>57.35</c:v>
                </c:pt>
                <c:pt idx="37">
                  <c:v>58.2</c:v>
                </c:pt>
                <c:pt idx="38">
                  <c:v>57.04</c:v>
                </c:pt>
                <c:pt idx="39">
                  <c:v>57.98</c:v>
                </c:pt>
                <c:pt idx="40">
                  <c:v>57.93</c:v>
                </c:pt>
                <c:pt idx="41">
                  <c:v>57.14</c:v>
                </c:pt>
                <c:pt idx="42">
                  <c:v>58.28</c:v>
                </c:pt>
                <c:pt idx="43">
                  <c:v>58.63</c:v>
                </c:pt>
                <c:pt idx="44">
                  <c:v>58.74</c:v>
                </c:pt>
                <c:pt idx="46">
                  <c:v>57.4</c:v>
                </c:pt>
                <c:pt idx="47">
                  <c:v>56.99</c:v>
                </c:pt>
                <c:pt idx="48">
                  <c:v>58.39</c:v>
                </c:pt>
                <c:pt idx="49">
                  <c:v>61.25</c:v>
                </c:pt>
                <c:pt idx="50">
                  <c:v>62.7</c:v>
                </c:pt>
                <c:pt idx="51">
                  <c:v>63.66</c:v>
                </c:pt>
                <c:pt idx="52">
                  <c:v>63.57</c:v>
                </c:pt>
                <c:pt idx="53">
                  <c:v>63.85</c:v>
                </c:pt>
                <c:pt idx="54">
                  <c:v>63.86</c:v>
                </c:pt>
                <c:pt idx="55">
                  <c:v>63.49</c:v>
                </c:pt>
                <c:pt idx="56">
                  <c:v>63.61</c:v>
                </c:pt>
                <c:pt idx="57">
                  <c:v>63.47</c:v>
                </c:pt>
                <c:pt idx="58">
                  <c:v>63.1</c:v>
                </c:pt>
                <c:pt idx="59">
                  <c:v>62.54</c:v>
                </c:pt>
                <c:pt idx="60">
                  <c:v>61.97</c:v>
                </c:pt>
                <c:pt idx="61">
                  <c:v>62.5</c:v>
                </c:pt>
                <c:pt idx="62">
                  <c:v>62.34</c:v>
                </c:pt>
                <c:pt idx="63">
                  <c:v>69.38</c:v>
                </c:pt>
                <c:pt idx="64">
                  <c:v>68.95</c:v>
                </c:pt>
                <c:pt idx="65">
                  <c:v>69.16</c:v>
                </c:pt>
                <c:pt idx="66">
                  <c:v>69.040000000000006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93448"/>
        <c:axId val="376793056"/>
      </c:lineChart>
      <c:catAx>
        <c:axId val="376793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3056"/>
        <c:crosses val="autoZero"/>
        <c:auto val="1"/>
        <c:lblAlgn val="ctr"/>
        <c:lblOffset val="100"/>
        <c:noMultiLvlLbl val="0"/>
      </c:catAx>
      <c:valAx>
        <c:axId val="37679305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10/29/2015</c:v>
                </c:pt>
                <c:pt idx="1">
                  <c:v>10/28/2015</c:v>
                </c:pt>
                <c:pt idx="2">
                  <c:v>10/27/2015</c:v>
                </c:pt>
                <c:pt idx="3">
                  <c:v>10/26/2015</c:v>
                </c:pt>
                <c:pt idx="4">
                  <c:v>10/23/2015</c:v>
                </c:pt>
                <c:pt idx="5">
                  <c:v>10/22/2015</c:v>
                </c:pt>
                <c:pt idx="6">
                  <c:v>10/21/2015</c:v>
                </c:pt>
                <c:pt idx="7">
                  <c:v>10/20/2015</c:v>
                </c:pt>
                <c:pt idx="8">
                  <c:v>10/19/2015</c:v>
                </c:pt>
                <c:pt idx="9">
                  <c:v>10/16/2015</c:v>
                </c:pt>
                <c:pt idx="10">
                  <c:v>10/15/2015</c:v>
                </c:pt>
                <c:pt idx="11">
                  <c:v>10/14/2015</c:v>
                </c:pt>
                <c:pt idx="12">
                  <c:v>10/13/2015</c:v>
                </c:pt>
                <c:pt idx="13">
                  <c:v>10/12/2015</c:v>
                </c:pt>
                <c:pt idx="14">
                  <c:v>10/9/2015</c:v>
                </c:pt>
                <c:pt idx="15">
                  <c:v>10/8/2015</c:v>
                </c:pt>
                <c:pt idx="16">
                  <c:v>10/7/2015</c:v>
                </c:pt>
                <c:pt idx="17">
                  <c:v>10/6/2015</c:v>
                </c:pt>
                <c:pt idx="18">
                  <c:v>10/5/2015</c:v>
                </c:pt>
                <c:pt idx="19">
                  <c:v>10/2/2015</c:v>
                </c:pt>
                <c:pt idx="20">
                  <c:v>10/1/2015</c:v>
                </c:pt>
                <c:pt idx="21">
                  <c:v>9/30/2015</c:v>
                </c:pt>
                <c:pt idx="22">
                  <c:v>9/29/2015</c:v>
                </c:pt>
                <c:pt idx="23">
                  <c:v>9/28/2015</c:v>
                </c:pt>
                <c:pt idx="24">
                  <c:v>9/25/2015</c:v>
                </c:pt>
                <c:pt idx="25">
                  <c:v>9/24/2015</c:v>
                </c:pt>
                <c:pt idx="26">
                  <c:v>9/23/2015</c:v>
                </c:pt>
                <c:pt idx="27">
                  <c:v>9/22/2015</c:v>
                </c:pt>
                <c:pt idx="28">
                  <c:v>9/21/2015</c:v>
                </c:pt>
                <c:pt idx="29">
                  <c:v>9/18/2015</c:v>
                </c:pt>
                <c:pt idx="30">
                  <c:v>9/17/2015</c:v>
                </c:pt>
                <c:pt idx="31">
                  <c:v>9/16/2015</c:v>
                </c:pt>
                <c:pt idx="32">
                  <c:v>9/15/2015</c:v>
                </c:pt>
                <c:pt idx="33">
                  <c:v>9/14/2015</c:v>
                </c:pt>
                <c:pt idx="34">
                  <c:v>9/11/2015</c:v>
                </c:pt>
                <c:pt idx="35">
                  <c:v>9/10/2015</c:v>
                </c:pt>
                <c:pt idx="36">
                  <c:v>9/9/2015</c:v>
                </c:pt>
                <c:pt idx="37">
                  <c:v>9/8/2015</c:v>
                </c:pt>
                <c:pt idx="38">
                  <c:v>9/4/2015</c:v>
                </c:pt>
                <c:pt idx="39">
                  <c:v>9/3/2015</c:v>
                </c:pt>
                <c:pt idx="40">
                  <c:v>9/2/2015</c:v>
                </c:pt>
                <c:pt idx="41">
                  <c:v>9/1/2015</c:v>
                </c:pt>
                <c:pt idx="42">
                  <c:v>8/31/2015</c:v>
                </c:pt>
                <c:pt idx="43">
                  <c:v>8/28/2015</c:v>
                </c:pt>
                <c:pt idx="44">
                  <c:v>8/27/2015</c:v>
                </c:pt>
                <c:pt idx="45">
                  <c:v>8/26/2015</c:v>
                </c:pt>
                <c:pt idx="46">
                  <c:v>8/25/2015</c:v>
                </c:pt>
                <c:pt idx="47">
                  <c:v>8/24/2015</c:v>
                </c:pt>
                <c:pt idx="48">
                  <c:v>8/21/2015</c:v>
                </c:pt>
                <c:pt idx="49">
                  <c:v>8/20/2015</c:v>
                </c:pt>
                <c:pt idx="50">
                  <c:v>8/19/2015</c:v>
                </c:pt>
                <c:pt idx="51">
                  <c:v>8/18/2015</c:v>
                </c:pt>
                <c:pt idx="52">
                  <c:v>8/17/2015</c:v>
                </c:pt>
                <c:pt idx="53">
                  <c:v>8/14/2015</c:v>
                </c:pt>
                <c:pt idx="54">
                  <c:v>8/13/2015</c:v>
                </c:pt>
                <c:pt idx="55">
                  <c:v>8/12/2015</c:v>
                </c:pt>
                <c:pt idx="56">
                  <c:v>8/11/2015</c:v>
                </c:pt>
                <c:pt idx="57">
                  <c:v>8/10/2015</c:v>
                </c:pt>
                <c:pt idx="58">
                  <c:v>8/7/2015</c:v>
                </c:pt>
                <c:pt idx="59">
                  <c:v>8/6/2015</c:v>
                </c:pt>
                <c:pt idx="60">
                  <c:v>8/5/2015</c:v>
                </c:pt>
                <c:pt idx="61">
                  <c:v>8/5/2015</c:v>
                </c:pt>
                <c:pt idx="62">
                  <c:v>8/4/2015</c:v>
                </c:pt>
                <c:pt idx="63">
                  <c:v>8/3/2015</c:v>
                </c:pt>
                <c:pt idx="64">
                  <c:v>7/31/2015</c:v>
                </c:pt>
                <c:pt idx="65">
                  <c:v>7/30/2015</c:v>
                </c:pt>
                <c:pt idx="66">
                  <c:v>7/29/2015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81.09</c:v>
                </c:pt>
                <c:pt idx="1">
                  <c:v>81.599999999999994</c:v>
                </c:pt>
                <c:pt idx="2">
                  <c:v>77.44</c:v>
                </c:pt>
                <c:pt idx="3">
                  <c:v>80.28</c:v>
                </c:pt>
                <c:pt idx="4">
                  <c:v>81</c:v>
                </c:pt>
                <c:pt idx="5">
                  <c:v>80.52</c:v>
                </c:pt>
                <c:pt idx="6">
                  <c:v>78.7</c:v>
                </c:pt>
                <c:pt idx="7">
                  <c:v>78.84</c:v>
                </c:pt>
                <c:pt idx="8">
                  <c:v>77.77</c:v>
                </c:pt>
                <c:pt idx="9">
                  <c:v>78.36</c:v>
                </c:pt>
                <c:pt idx="10">
                  <c:v>79.459999999999994</c:v>
                </c:pt>
                <c:pt idx="11">
                  <c:v>78.23</c:v>
                </c:pt>
                <c:pt idx="12">
                  <c:v>79.290000000000006</c:v>
                </c:pt>
                <c:pt idx="13">
                  <c:v>80.98</c:v>
                </c:pt>
                <c:pt idx="14">
                  <c:v>82.91</c:v>
                </c:pt>
                <c:pt idx="15">
                  <c:v>82.98</c:v>
                </c:pt>
                <c:pt idx="16">
                  <c:v>81.2</c:v>
                </c:pt>
                <c:pt idx="17">
                  <c:v>79.430000000000007</c:v>
                </c:pt>
                <c:pt idx="18">
                  <c:v>79.98</c:v>
                </c:pt>
                <c:pt idx="19">
                  <c:v>79.010000000000005</c:v>
                </c:pt>
                <c:pt idx="20">
                  <c:v>77.33</c:v>
                </c:pt>
                <c:pt idx="21">
                  <c:v>76.400000000000006</c:v>
                </c:pt>
                <c:pt idx="22">
                  <c:v>74.91</c:v>
                </c:pt>
                <c:pt idx="23">
                  <c:v>74.66</c:v>
                </c:pt>
                <c:pt idx="24">
                  <c:v>75.62</c:v>
                </c:pt>
                <c:pt idx="25">
                  <c:v>75.69</c:v>
                </c:pt>
                <c:pt idx="26">
                  <c:v>76.34</c:v>
                </c:pt>
                <c:pt idx="27">
                  <c:v>77.430000000000007</c:v>
                </c:pt>
                <c:pt idx="28">
                  <c:v>79.569999999999993</c:v>
                </c:pt>
                <c:pt idx="29">
                  <c:v>78.95</c:v>
                </c:pt>
                <c:pt idx="30">
                  <c:v>81.11</c:v>
                </c:pt>
                <c:pt idx="31">
                  <c:v>81.69</c:v>
                </c:pt>
                <c:pt idx="32">
                  <c:v>80.52</c:v>
                </c:pt>
                <c:pt idx="33">
                  <c:v>78.69</c:v>
                </c:pt>
                <c:pt idx="34">
                  <c:v>79.17</c:v>
                </c:pt>
                <c:pt idx="35">
                  <c:v>79.040000000000006</c:v>
                </c:pt>
                <c:pt idx="36">
                  <c:v>78.94</c:v>
                </c:pt>
                <c:pt idx="37">
                  <c:v>78.69</c:v>
                </c:pt>
                <c:pt idx="38">
                  <c:v>76.53</c:v>
                </c:pt>
                <c:pt idx="39">
                  <c:v>77.16</c:v>
                </c:pt>
                <c:pt idx="40">
                  <c:v>76.540000000000006</c:v>
                </c:pt>
                <c:pt idx="41">
                  <c:v>75.709999999999994</c:v>
                </c:pt>
                <c:pt idx="42">
                  <c:v>77.91</c:v>
                </c:pt>
                <c:pt idx="43">
                  <c:v>79.2</c:v>
                </c:pt>
                <c:pt idx="44">
                  <c:v>77.92</c:v>
                </c:pt>
                <c:pt idx="45">
                  <c:v>74.12</c:v>
                </c:pt>
                <c:pt idx="46">
                  <c:v>72.44</c:v>
                </c:pt>
                <c:pt idx="47">
                  <c:v>74.739999999999995</c:v>
                </c:pt>
                <c:pt idx="48">
                  <c:v>77.98</c:v>
                </c:pt>
                <c:pt idx="49">
                  <c:v>79.95</c:v>
                </c:pt>
                <c:pt idx="50">
                  <c:v>81.5</c:v>
                </c:pt>
                <c:pt idx="51">
                  <c:v>82.35</c:v>
                </c:pt>
                <c:pt idx="52">
                  <c:v>82.15</c:v>
                </c:pt>
                <c:pt idx="53">
                  <c:v>81.739999999999995</c:v>
                </c:pt>
                <c:pt idx="54">
                  <c:v>81.02</c:v>
                </c:pt>
                <c:pt idx="55">
                  <c:v>81.34</c:v>
                </c:pt>
                <c:pt idx="56">
                  <c:v>80.98</c:v>
                </c:pt>
                <c:pt idx="57">
                  <c:v>82.62</c:v>
                </c:pt>
                <c:pt idx="58">
                  <c:v>81.11</c:v>
                </c:pt>
                <c:pt idx="59">
                  <c:v>81.599999999999994</c:v>
                </c:pt>
                <c:pt idx="60">
                  <c:v>82.58</c:v>
                </c:pt>
                <c:pt idx="62">
                  <c:v>83.18</c:v>
                </c:pt>
                <c:pt idx="63">
                  <c:v>83.01</c:v>
                </c:pt>
                <c:pt idx="64">
                  <c:v>84.33</c:v>
                </c:pt>
                <c:pt idx="65">
                  <c:v>85.8</c:v>
                </c:pt>
                <c:pt idx="66">
                  <c:v>85.97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84848"/>
        <c:axId val="388675048"/>
      </c:lineChart>
      <c:catAx>
        <c:axId val="388684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75048"/>
        <c:crosses val="autoZero"/>
        <c:auto val="1"/>
        <c:lblAlgn val="ctr"/>
        <c:lblOffset val="100"/>
        <c:noMultiLvlLbl val="0"/>
      </c:catAx>
      <c:valAx>
        <c:axId val="38867504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8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42306</c:v>
                </c:pt>
                <c:pt idx="1">
                  <c:v>42305</c:v>
                </c:pt>
                <c:pt idx="2">
                  <c:v>42304</c:v>
                </c:pt>
                <c:pt idx="3">
                  <c:v>42303</c:v>
                </c:pt>
                <c:pt idx="4">
                  <c:v>42300</c:v>
                </c:pt>
                <c:pt idx="5">
                  <c:v>42299</c:v>
                </c:pt>
                <c:pt idx="6">
                  <c:v>42298</c:v>
                </c:pt>
                <c:pt idx="7">
                  <c:v>42297</c:v>
                </c:pt>
                <c:pt idx="8">
                  <c:v>42296</c:v>
                </c:pt>
                <c:pt idx="9">
                  <c:v>42293</c:v>
                </c:pt>
                <c:pt idx="10">
                  <c:v>42292</c:v>
                </c:pt>
                <c:pt idx="11">
                  <c:v>42291</c:v>
                </c:pt>
                <c:pt idx="12">
                  <c:v>42290</c:v>
                </c:pt>
                <c:pt idx="13">
                  <c:v>42289</c:v>
                </c:pt>
                <c:pt idx="14">
                  <c:v>42286</c:v>
                </c:pt>
                <c:pt idx="15">
                  <c:v>42285</c:v>
                </c:pt>
                <c:pt idx="16">
                  <c:v>42284</c:v>
                </c:pt>
                <c:pt idx="17">
                  <c:v>42283</c:v>
                </c:pt>
                <c:pt idx="18">
                  <c:v>42282</c:v>
                </c:pt>
                <c:pt idx="19">
                  <c:v>42279</c:v>
                </c:pt>
                <c:pt idx="20">
                  <c:v>42278</c:v>
                </c:pt>
                <c:pt idx="21">
                  <c:v>42277</c:v>
                </c:pt>
                <c:pt idx="22">
                  <c:v>42276</c:v>
                </c:pt>
                <c:pt idx="23">
                  <c:v>42275</c:v>
                </c:pt>
                <c:pt idx="24">
                  <c:v>42272</c:v>
                </c:pt>
                <c:pt idx="25">
                  <c:v>42271</c:v>
                </c:pt>
                <c:pt idx="26">
                  <c:v>42270</c:v>
                </c:pt>
                <c:pt idx="27">
                  <c:v>42269</c:v>
                </c:pt>
                <c:pt idx="28">
                  <c:v>42268</c:v>
                </c:pt>
                <c:pt idx="29">
                  <c:v>42265</c:v>
                </c:pt>
                <c:pt idx="30">
                  <c:v>42264</c:v>
                </c:pt>
                <c:pt idx="31">
                  <c:v>42263</c:v>
                </c:pt>
                <c:pt idx="32">
                  <c:v>42262</c:v>
                </c:pt>
                <c:pt idx="33">
                  <c:v>42261</c:v>
                </c:pt>
                <c:pt idx="34">
                  <c:v>42258</c:v>
                </c:pt>
                <c:pt idx="35">
                  <c:v>42257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38.07</c:v>
                </c:pt>
                <c:pt idx="1">
                  <c:v>38.340000000000003</c:v>
                </c:pt>
                <c:pt idx="2">
                  <c:v>37.96</c:v>
                </c:pt>
                <c:pt idx="3">
                  <c:v>38.840000000000003</c:v>
                </c:pt>
                <c:pt idx="4">
                  <c:v>39.24</c:v>
                </c:pt>
                <c:pt idx="5">
                  <c:v>38.9</c:v>
                </c:pt>
                <c:pt idx="6">
                  <c:v>38.049999999999997</c:v>
                </c:pt>
                <c:pt idx="7">
                  <c:v>39.39</c:v>
                </c:pt>
                <c:pt idx="8">
                  <c:v>41.28</c:v>
                </c:pt>
                <c:pt idx="9">
                  <c:v>44.16</c:v>
                </c:pt>
                <c:pt idx="10">
                  <c:v>46.65</c:v>
                </c:pt>
                <c:pt idx="11">
                  <c:v>46.85</c:v>
                </c:pt>
                <c:pt idx="12">
                  <c:v>47.03</c:v>
                </c:pt>
                <c:pt idx="13">
                  <c:v>48.05</c:v>
                </c:pt>
                <c:pt idx="14">
                  <c:v>48.94</c:v>
                </c:pt>
                <c:pt idx="15">
                  <c:v>47.11</c:v>
                </c:pt>
                <c:pt idx="16">
                  <c:v>47.34</c:v>
                </c:pt>
                <c:pt idx="17">
                  <c:v>47.28</c:v>
                </c:pt>
                <c:pt idx="18">
                  <c:v>47.22</c:v>
                </c:pt>
                <c:pt idx="19">
                  <c:v>46.38</c:v>
                </c:pt>
                <c:pt idx="20">
                  <c:v>43.23</c:v>
                </c:pt>
                <c:pt idx="21">
                  <c:v>42.71</c:v>
                </c:pt>
                <c:pt idx="22">
                  <c:v>41.04</c:v>
                </c:pt>
                <c:pt idx="23">
                  <c:v>40.340000000000003</c:v>
                </c:pt>
                <c:pt idx="24">
                  <c:v>41.33</c:v>
                </c:pt>
                <c:pt idx="25">
                  <c:v>42.99</c:v>
                </c:pt>
                <c:pt idx="26">
                  <c:v>43.78</c:v>
                </c:pt>
                <c:pt idx="27">
                  <c:v>47.44</c:v>
                </c:pt>
                <c:pt idx="28">
                  <c:v>47.9</c:v>
                </c:pt>
                <c:pt idx="29">
                  <c:v>48.09</c:v>
                </c:pt>
                <c:pt idx="30">
                  <c:v>48.5</c:v>
                </c:pt>
                <c:pt idx="31">
                  <c:v>48.2</c:v>
                </c:pt>
                <c:pt idx="32">
                  <c:v>48.97</c:v>
                </c:pt>
                <c:pt idx="33">
                  <c:v>48.07</c:v>
                </c:pt>
                <c:pt idx="34">
                  <c:v>48.14</c:v>
                </c:pt>
                <c:pt idx="35">
                  <c:v>48.12</c:v>
                </c:pt>
                <c:pt idx="36">
                  <c:v>47.11</c:v>
                </c:pt>
                <c:pt idx="37">
                  <c:v>50.1</c:v>
                </c:pt>
                <c:pt idx="38">
                  <c:v>49.09</c:v>
                </c:pt>
                <c:pt idx="39">
                  <c:v>49.79</c:v>
                </c:pt>
                <c:pt idx="40">
                  <c:v>49.42</c:v>
                </c:pt>
                <c:pt idx="41">
                  <c:v>46.16</c:v>
                </c:pt>
                <c:pt idx="42">
                  <c:v>48.28</c:v>
                </c:pt>
                <c:pt idx="43">
                  <c:v>48</c:v>
                </c:pt>
                <c:pt idx="44">
                  <c:v>46.23</c:v>
                </c:pt>
                <c:pt idx="45">
                  <c:v>43.05</c:v>
                </c:pt>
                <c:pt idx="46">
                  <c:v>43.63</c:v>
                </c:pt>
                <c:pt idx="47">
                  <c:v>43.87</c:v>
                </c:pt>
                <c:pt idx="48">
                  <c:v>40.99</c:v>
                </c:pt>
                <c:pt idx="49">
                  <c:v>46.98</c:v>
                </c:pt>
                <c:pt idx="50">
                  <c:v>49.18</c:v>
                </c:pt>
                <c:pt idx="51">
                  <c:v>50.62</c:v>
                </c:pt>
                <c:pt idx="52">
                  <c:v>49.94</c:v>
                </c:pt>
                <c:pt idx="53">
                  <c:v>48.81</c:v>
                </c:pt>
                <c:pt idx="54">
                  <c:v>50.06</c:v>
                </c:pt>
                <c:pt idx="55">
                  <c:v>50.86</c:v>
                </c:pt>
                <c:pt idx="56">
                  <c:v>48.79</c:v>
                </c:pt>
                <c:pt idx="57">
                  <c:v>51.17</c:v>
                </c:pt>
                <c:pt idx="58">
                  <c:v>52.25</c:v>
                </c:pt>
                <c:pt idx="59">
                  <c:v>55.34</c:v>
                </c:pt>
                <c:pt idx="60">
                  <c:v>60.17</c:v>
                </c:pt>
                <c:pt idx="61">
                  <c:v>59</c:v>
                </c:pt>
                <c:pt idx="62">
                  <c:v>57.92</c:v>
                </c:pt>
                <c:pt idx="63">
                  <c:v>58</c:v>
                </c:pt>
                <c:pt idx="64">
                  <c:v>59.58</c:v>
                </c:pt>
                <c:pt idx="65">
                  <c:v>58.05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77008"/>
        <c:axId val="388682104"/>
      </c:lineChart>
      <c:dateAx>
        <c:axId val="388677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82104"/>
        <c:crosses val="autoZero"/>
        <c:auto val="1"/>
        <c:lblOffset val="100"/>
        <c:baseTimeUnit val="days"/>
      </c:dateAx>
      <c:valAx>
        <c:axId val="3886821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7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7.93</c:v>
                </c:pt>
                <c:pt idx="1">
                  <c:v>8.11</c:v>
                </c:pt>
                <c:pt idx="2">
                  <c:v>8.02</c:v>
                </c:pt>
                <c:pt idx="3">
                  <c:v>7.67</c:v>
                </c:pt>
                <c:pt idx="4">
                  <c:v>8.52</c:v>
                </c:pt>
                <c:pt idx="5">
                  <c:v>8.41</c:v>
                </c:pt>
                <c:pt idx="6">
                  <c:v>8.25</c:v>
                </c:pt>
                <c:pt idx="7">
                  <c:v>8.2200000000000006</c:v>
                </c:pt>
                <c:pt idx="8">
                  <c:v>8.18</c:v>
                </c:pt>
                <c:pt idx="9">
                  <c:v>8.36</c:v>
                </c:pt>
                <c:pt idx="10">
                  <c:v>8.1999999999999993</c:v>
                </c:pt>
                <c:pt idx="11">
                  <c:v>7.8</c:v>
                </c:pt>
                <c:pt idx="12">
                  <c:v>8.11</c:v>
                </c:pt>
                <c:pt idx="13">
                  <c:v>8.11</c:v>
                </c:pt>
                <c:pt idx="14">
                  <c:v>8.1</c:v>
                </c:pt>
                <c:pt idx="15">
                  <c:v>8.08</c:v>
                </c:pt>
                <c:pt idx="16">
                  <c:v>7.85</c:v>
                </c:pt>
                <c:pt idx="17">
                  <c:v>7.75</c:v>
                </c:pt>
                <c:pt idx="18">
                  <c:v>7.6</c:v>
                </c:pt>
                <c:pt idx="19">
                  <c:v>7.47</c:v>
                </c:pt>
                <c:pt idx="20">
                  <c:v>7.14</c:v>
                </c:pt>
                <c:pt idx="21">
                  <c:v>7.17</c:v>
                </c:pt>
                <c:pt idx="22">
                  <c:v>7.01</c:v>
                </c:pt>
                <c:pt idx="23">
                  <c:v>7.19</c:v>
                </c:pt>
                <c:pt idx="24">
                  <c:v>7.41</c:v>
                </c:pt>
                <c:pt idx="25">
                  <c:v>7.42</c:v>
                </c:pt>
                <c:pt idx="26">
                  <c:v>7.59</c:v>
                </c:pt>
                <c:pt idx="27">
                  <c:v>7.57</c:v>
                </c:pt>
                <c:pt idx="28">
                  <c:v>7.81</c:v>
                </c:pt>
                <c:pt idx="29">
                  <c:v>7.74</c:v>
                </c:pt>
                <c:pt idx="30">
                  <c:v>8.02</c:v>
                </c:pt>
                <c:pt idx="31">
                  <c:v>7.97</c:v>
                </c:pt>
                <c:pt idx="32">
                  <c:v>7.72</c:v>
                </c:pt>
                <c:pt idx="33">
                  <c:v>7.66</c:v>
                </c:pt>
                <c:pt idx="34">
                  <c:v>7.65</c:v>
                </c:pt>
                <c:pt idx="35">
                  <c:v>7.72</c:v>
                </c:pt>
                <c:pt idx="36">
                  <c:v>7.97</c:v>
                </c:pt>
                <c:pt idx="37">
                  <c:v>8.11</c:v>
                </c:pt>
                <c:pt idx="38">
                  <c:v>7.69</c:v>
                </c:pt>
                <c:pt idx="39">
                  <c:v>7.83</c:v>
                </c:pt>
                <c:pt idx="40">
                  <c:v>7.79</c:v>
                </c:pt>
                <c:pt idx="41">
                  <c:v>7.66</c:v>
                </c:pt>
                <c:pt idx="42">
                  <c:v>8.2200000000000006</c:v>
                </c:pt>
                <c:pt idx="43">
                  <c:v>8.2899999999999991</c:v>
                </c:pt>
                <c:pt idx="44">
                  <c:v>8.33</c:v>
                </c:pt>
                <c:pt idx="45">
                  <c:v>8.18</c:v>
                </c:pt>
                <c:pt idx="46">
                  <c:v>7.62</c:v>
                </c:pt>
                <c:pt idx="47">
                  <c:v>7.62</c:v>
                </c:pt>
                <c:pt idx="48">
                  <c:v>7.91</c:v>
                </c:pt>
                <c:pt idx="49">
                  <c:v>7.95</c:v>
                </c:pt>
                <c:pt idx="50">
                  <c:v>8.16</c:v>
                </c:pt>
                <c:pt idx="51">
                  <c:v>8.65</c:v>
                </c:pt>
                <c:pt idx="52">
                  <c:v>8.6999999999999993</c:v>
                </c:pt>
                <c:pt idx="53">
                  <c:v>8.69</c:v>
                </c:pt>
                <c:pt idx="54">
                  <c:v>8.61</c:v>
                </c:pt>
                <c:pt idx="55">
                  <c:v>8.56</c:v>
                </c:pt>
                <c:pt idx="56">
                  <c:v>8.77</c:v>
                </c:pt>
                <c:pt idx="57">
                  <c:v>8.66</c:v>
                </c:pt>
                <c:pt idx="58">
                  <c:v>8.66</c:v>
                </c:pt>
                <c:pt idx="59">
                  <c:v>8.7899999999999991</c:v>
                </c:pt>
                <c:pt idx="60">
                  <c:v>8.7899999999999991</c:v>
                </c:pt>
                <c:pt idx="61">
                  <c:v>8.4600000000000009</c:v>
                </c:pt>
                <c:pt idx="62">
                  <c:v>8.7100000000000009</c:v>
                </c:pt>
                <c:pt idx="63">
                  <c:v>8.76</c:v>
                </c:pt>
                <c:pt idx="64">
                  <c:v>8.6199999999999992</c:v>
                </c:pt>
                <c:pt idx="65">
                  <c:v>8.6999999999999993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80928"/>
        <c:axId val="388681712"/>
      </c:lineChart>
      <c:catAx>
        <c:axId val="388680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81712"/>
        <c:crosses val="autoZero"/>
        <c:auto val="1"/>
        <c:lblAlgn val="ctr"/>
        <c:lblOffset val="100"/>
        <c:noMultiLvlLbl val="0"/>
      </c:catAx>
      <c:valAx>
        <c:axId val="38868171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8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120.09</c:v>
                </c:pt>
                <c:pt idx="1">
                  <c:v>127.09</c:v>
                </c:pt>
                <c:pt idx="2">
                  <c:v>121.49</c:v>
                </c:pt>
                <c:pt idx="3">
                  <c:v>123.61</c:v>
                </c:pt>
                <c:pt idx="4">
                  <c:v>129.58000000000001</c:v>
                </c:pt>
                <c:pt idx="5">
                  <c:v>125.34</c:v>
                </c:pt>
                <c:pt idx="6">
                  <c:v>120.5</c:v>
                </c:pt>
                <c:pt idx="7">
                  <c:v>119.89</c:v>
                </c:pt>
                <c:pt idx="8">
                  <c:v>118.96</c:v>
                </c:pt>
                <c:pt idx="9">
                  <c:v>121.07</c:v>
                </c:pt>
                <c:pt idx="10">
                  <c:v>121.87</c:v>
                </c:pt>
                <c:pt idx="11">
                  <c:v>117.46</c:v>
                </c:pt>
                <c:pt idx="12">
                  <c:v>113.42</c:v>
                </c:pt>
                <c:pt idx="13">
                  <c:v>117.68</c:v>
                </c:pt>
                <c:pt idx="14">
                  <c:v>116.91</c:v>
                </c:pt>
                <c:pt idx="15">
                  <c:v>116.69</c:v>
                </c:pt>
                <c:pt idx="16">
                  <c:v>118.64</c:v>
                </c:pt>
                <c:pt idx="17">
                  <c:v>117.11</c:v>
                </c:pt>
                <c:pt idx="18">
                  <c:v>121.22</c:v>
                </c:pt>
                <c:pt idx="19">
                  <c:v>123.33</c:v>
                </c:pt>
                <c:pt idx="20">
                  <c:v>122.14</c:v>
                </c:pt>
                <c:pt idx="21">
                  <c:v>125.01</c:v>
                </c:pt>
                <c:pt idx="22">
                  <c:v>119.67</c:v>
                </c:pt>
                <c:pt idx="23">
                  <c:v>120.85</c:v>
                </c:pt>
                <c:pt idx="24">
                  <c:v>126.74</c:v>
                </c:pt>
                <c:pt idx="25">
                  <c:v>124.1</c:v>
                </c:pt>
                <c:pt idx="26">
                  <c:v>125.54</c:v>
                </c:pt>
                <c:pt idx="27">
                  <c:v>124.7</c:v>
                </c:pt>
                <c:pt idx="28">
                  <c:v>127.26</c:v>
                </c:pt>
                <c:pt idx="29">
                  <c:v>127.59</c:v>
                </c:pt>
                <c:pt idx="30">
                  <c:v>130.61000000000001</c:v>
                </c:pt>
                <c:pt idx="31">
                  <c:v>131.49</c:v>
                </c:pt>
                <c:pt idx="33">
                  <c:v>134.38</c:v>
                </c:pt>
                <c:pt idx="34">
                  <c:v>131.19</c:v>
                </c:pt>
                <c:pt idx="35">
                  <c:v>131.08000000000001</c:v>
                </c:pt>
                <c:pt idx="36">
                  <c:v>128.72</c:v>
                </c:pt>
                <c:pt idx="37">
                  <c:v>127.17</c:v>
                </c:pt>
                <c:pt idx="38">
                  <c:v>129.16</c:v>
                </c:pt>
                <c:pt idx="39">
                  <c:v>121.15</c:v>
                </c:pt>
                <c:pt idx="40">
                  <c:v>123.77</c:v>
                </c:pt>
                <c:pt idx="41">
                  <c:v>124.04</c:v>
                </c:pt>
                <c:pt idx="42">
                  <c:v>119.37</c:v>
                </c:pt>
                <c:pt idx="43">
                  <c:v>125.97</c:v>
                </c:pt>
                <c:pt idx="44">
                  <c:v>127.62</c:v>
                </c:pt>
                <c:pt idx="45">
                  <c:v>126.26</c:v>
                </c:pt>
                <c:pt idx="46">
                  <c:v>116.2</c:v>
                </c:pt>
                <c:pt idx="47">
                  <c:v>108.51</c:v>
                </c:pt>
                <c:pt idx="48">
                  <c:v>109.94</c:v>
                </c:pt>
                <c:pt idx="49">
                  <c:v>111.45</c:v>
                </c:pt>
                <c:pt idx="50">
                  <c:v>115.03</c:v>
                </c:pt>
                <c:pt idx="51">
                  <c:v>121.45</c:v>
                </c:pt>
                <c:pt idx="52">
                  <c:v>122.24</c:v>
                </c:pt>
                <c:pt idx="53">
                  <c:v>125.52</c:v>
                </c:pt>
                <c:pt idx="54">
                  <c:v>121.96</c:v>
                </c:pt>
                <c:pt idx="55">
                  <c:v>124.19</c:v>
                </c:pt>
                <c:pt idx="56">
                  <c:v>125.73</c:v>
                </c:pt>
                <c:pt idx="57">
                  <c:v>124.21</c:v>
                </c:pt>
                <c:pt idx="58">
                  <c:v>127.28</c:v>
                </c:pt>
                <c:pt idx="59">
                  <c:v>122.55</c:v>
                </c:pt>
                <c:pt idx="60">
                  <c:v>123.27</c:v>
                </c:pt>
                <c:pt idx="61">
                  <c:v>124.75</c:v>
                </c:pt>
                <c:pt idx="62">
                  <c:v>123.47</c:v>
                </c:pt>
                <c:pt idx="63">
                  <c:v>125.8</c:v>
                </c:pt>
                <c:pt idx="64">
                  <c:v>125.14</c:v>
                </c:pt>
                <c:pt idx="65">
                  <c:v>127.65</c:v>
                </c:pt>
                <c:pt idx="66">
                  <c:v>128.58000000000001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82496"/>
        <c:axId val="388686024"/>
      </c:lineChart>
      <c:catAx>
        <c:axId val="388682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86024"/>
        <c:crosses val="autoZero"/>
        <c:auto val="1"/>
        <c:lblAlgn val="ctr"/>
        <c:lblOffset val="100"/>
        <c:noMultiLvlLbl val="0"/>
      </c:catAx>
      <c:valAx>
        <c:axId val="3886860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42306</c:v>
                </c:pt>
                <c:pt idx="1">
                  <c:v>42305</c:v>
                </c:pt>
                <c:pt idx="2">
                  <c:v>42304</c:v>
                </c:pt>
                <c:pt idx="3">
                  <c:v>42303</c:v>
                </c:pt>
                <c:pt idx="4">
                  <c:v>42300</c:v>
                </c:pt>
                <c:pt idx="5">
                  <c:v>42299</c:v>
                </c:pt>
                <c:pt idx="6">
                  <c:v>42298</c:v>
                </c:pt>
                <c:pt idx="7">
                  <c:v>42297</c:v>
                </c:pt>
                <c:pt idx="8">
                  <c:v>42296</c:v>
                </c:pt>
                <c:pt idx="9">
                  <c:v>42293</c:v>
                </c:pt>
                <c:pt idx="10">
                  <c:v>42292</c:v>
                </c:pt>
                <c:pt idx="11">
                  <c:v>42291</c:v>
                </c:pt>
                <c:pt idx="12">
                  <c:v>42290</c:v>
                </c:pt>
                <c:pt idx="13">
                  <c:v>42289</c:v>
                </c:pt>
                <c:pt idx="14">
                  <c:v>42286</c:v>
                </c:pt>
                <c:pt idx="15">
                  <c:v>42285</c:v>
                </c:pt>
                <c:pt idx="16">
                  <c:v>42284</c:v>
                </c:pt>
                <c:pt idx="17">
                  <c:v>42283</c:v>
                </c:pt>
                <c:pt idx="18">
                  <c:v>42282</c:v>
                </c:pt>
                <c:pt idx="19">
                  <c:v>42279</c:v>
                </c:pt>
                <c:pt idx="20">
                  <c:v>42278</c:v>
                </c:pt>
                <c:pt idx="21">
                  <c:v>42277</c:v>
                </c:pt>
                <c:pt idx="22">
                  <c:v>42276</c:v>
                </c:pt>
                <c:pt idx="23">
                  <c:v>42275</c:v>
                </c:pt>
                <c:pt idx="24">
                  <c:v>42272</c:v>
                </c:pt>
                <c:pt idx="25">
                  <c:v>42271</c:v>
                </c:pt>
                <c:pt idx="26">
                  <c:v>42270</c:v>
                </c:pt>
                <c:pt idx="27">
                  <c:v>42269</c:v>
                </c:pt>
                <c:pt idx="28">
                  <c:v>42268</c:v>
                </c:pt>
                <c:pt idx="29">
                  <c:v>42265</c:v>
                </c:pt>
                <c:pt idx="30">
                  <c:v>42264</c:v>
                </c:pt>
                <c:pt idx="31">
                  <c:v>42263</c:v>
                </c:pt>
                <c:pt idx="32">
                  <c:v>42262</c:v>
                </c:pt>
                <c:pt idx="33">
                  <c:v>42261</c:v>
                </c:pt>
                <c:pt idx="34">
                  <c:v>42258</c:v>
                </c:pt>
                <c:pt idx="35">
                  <c:v>42257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115.04</c:v>
                </c:pt>
                <c:pt idx="1">
                  <c:v>114.34</c:v>
                </c:pt>
                <c:pt idx="2">
                  <c:v>113.77</c:v>
                </c:pt>
                <c:pt idx="3">
                  <c:v>113.52</c:v>
                </c:pt>
                <c:pt idx="4">
                  <c:v>113.09</c:v>
                </c:pt>
                <c:pt idx="5">
                  <c:v>113.25</c:v>
                </c:pt>
                <c:pt idx="6">
                  <c:v>110.09</c:v>
                </c:pt>
                <c:pt idx="7">
                  <c:v>109.84</c:v>
                </c:pt>
                <c:pt idx="8">
                  <c:v>109.47</c:v>
                </c:pt>
                <c:pt idx="9">
                  <c:v>108.24</c:v>
                </c:pt>
                <c:pt idx="10">
                  <c:v>107.89</c:v>
                </c:pt>
                <c:pt idx="11">
                  <c:v>105.73</c:v>
                </c:pt>
                <c:pt idx="12">
                  <c:v>106.59</c:v>
                </c:pt>
                <c:pt idx="13">
                  <c:v>106.35</c:v>
                </c:pt>
                <c:pt idx="14">
                  <c:v>105.56</c:v>
                </c:pt>
                <c:pt idx="15">
                  <c:v>104.61</c:v>
                </c:pt>
                <c:pt idx="16">
                  <c:v>103.39</c:v>
                </c:pt>
                <c:pt idx="17">
                  <c:v>103.77</c:v>
                </c:pt>
                <c:pt idx="18">
                  <c:v>103.85</c:v>
                </c:pt>
                <c:pt idx="19">
                  <c:v>103</c:v>
                </c:pt>
                <c:pt idx="20">
                  <c:v>102.67</c:v>
                </c:pt>
                <c:pt idx="21">
                  <c:v>102.2</c:v>
                </c:pt>
                <c:pt idx="22">
                  <c:v>99.42</c:v>
                </c:pt>
                <c:pt idx="23">
                  <c:v>98.49</c:v>
                </c:pt>
                <c:pt idx="24">
                  <c:v>100.3</c:v>
                </c:pt>
                <c:pt idx="25">
                  <c:v>100.62</c:v>
                </c:pt>
                <c:pt idx="26">
                  <c:v>101.57</c:v>
                </c:pt>
                <c:pt idx="27">
                  <c:v>102.49</c:v>
                </c:pt>
                <c:pt idx="28">
                  <c:v>103.41</c:v>
                </c:pt>
                <c:pt idx="29">
                  <c:v>102.84</c:v>
                </c:pt>
                <c:pt idx="30">
                  <c:v>104.2</c:v>
                </c:pt>
                <c:pt idx="31">
                  <c:v>103.96</c:v>
                </c:pt>
                <c:pt idx="32">
                  <c:v>103.43</c:v>
                </c:pt>
                <c:pt idx="33">
                  <c:v>103.82</c:v>
                </c:pt>
                <c:pt idx="34">
                  <c:v>104.48</c:v>
                </c:pt>
                <c:pt idx="35">
                  <c:v>102.6</c:v>
                </c:pt>
                <c:pt idx="36">
                  <c:v>101.91</c:v>
                </c:pt>
                <c:pt idx="37">
                  <c:v>104.01</c:v>
                </c:pt>
                <c:pt idx="38">
                  <c:v>100.97</c:v>
                </c:pt>
                <c:pt idx="39">
                  <c:v>101.99</c:v>
                </c:pt>
                <c:pt idx="40">
                  <c:v>101.89</c:v>
                </c:pt>
                <c:pt idx="41">
                  <c:v>99.51</c:v>
                </c:pt>
                <c:pt idx="42">
                  <c:v>101.88</c:v>
                </c:pt>
                <c:pt idx="43">
                  <c:v>102.48</c:v>
                </c:pt>
                <c:pt idx="44">
                  <c:v>102.17</c:v>
                </c:pt>
                <c:pt idx="45">
                  <c:v>99.23</c:v>
                </c:pt>
                <c:pt idx="46">
                  <c:v>95.89</c:v>
                </c:pt>
                <c:pt idx="47">
                  <c:v>95.36</c:v>
                </c:pt>
                <c:pt idx="48">
                  <c:v>98.84</c:v>
                </c:pt>
                <c:pt idx="49">
                  <c:v>100.02</c:v>
                </c:pt>
                <c:pt idx="50">
                  <c:v>106.45</c:v>
                </c:pt>
                <c:pt idx="51">
                  <c:v>106.94</c:v>
                </c:pt>
                <c:pt idx="52">
                  <c:v>109.05</c:v>
                </c:pt>
                <c:pt idx="53">
                  <c:v>107.16</c:v>
                </c:pt>
                <c:pt idx="54">
                  <c:v>107.52</c:v>
                </c:pt>
                <c:pt idx="55">
                  <c:v>106.99</c:v>
                </c:pt>
                <c:pt idx="56">
                  <c:v>108</c:v>
                </c:pt>
                <c:pt idx="57">
                  <c:v>111</c:v>
                </c:pt>
                <c:pt idx="58">
                  <c:v>109.35</c:v>
                </c:pt>
                <c:pt idx="59">
                  <c:v>108.55</c:v>
                </c:pt>
                <c:pt idx="60">
                  <c:v>110.53</c:v>
                </c:pt>
                <c:pt idx="61">
                  <c:v>121.69</c:v>
                </c:pt>
                <c:pt idx="62">
                  <c:v>121.12</c:v>
                </c:pt>
                <c:pt idx="63">
                  <c:v>120</c:v>
                </c:pt>
                <c:pt idx="64">
                  <c:v>120.03</c:v>
                </c:pt>
                <c:pt idx="65">
                  <c:v>119.84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73872"/>
        <c:axId val="388675440"/>
      </c:lineChart>
      <c:dateAx>
        <c:axId val="38867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75440"/>
        <c:crosses val="autoZero"/>
        <c:auto val="1"/>
        <c:lblOffset val="100"/>
        <c:baseTimeUnit val="days"/>
      </c:dateAx>
      <c:valAx>
        <c:axId val="388675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7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109.21</c:v>
                </c:pt>
                <c:pt idx="1">
                  <c:v>108.13</c:v>
                </c:pt>
                <c:pt idx="2">
                  <c:v>110.96</c:v>
                </c:pt>
                <c:pt idx="3">
                  <c:v>108.63</c:v>
                </c:pt>
                <c:pt idx="4">
                  <c:v>107.99</c:v>
                </c:pt>
                <c:pt idx="5">
                  <c:v>107.6</c:v>
                </c:pt>
                <c:pt idx="6">
                  <c:v>101.73</c:v>
                </c:pt>
                <c:pt idx="7">
                  <c:v>101.66</c:v>
                </c:pt>
                <c:pt idx="8">
                  <c:v>103.61</c:v>
                </c:pt>
                <c:pt idx="9">
                  <c:v>102.83</c:v>
                </c:pt>
                <c:pt idx="10">
                  <c:v>101.64</c:v>
                </c:pt>
                <c:pt idx="11">
                  <c:v>98.39</c:v>
                </c:pt>
                <c:pt idx="12">
                  <c:v>98.19</c:v>
                </c:pt>
                <c:pt idx="13">
                  <c:v>99.51</c:v>
                </c:pt>
                <c:pt idx="14">
                  <c:v>100.65</c:v>
                </c:pt>
                <c:pt idx="15">
                  <c:v>100.81</c:v>
                </c:pt>
                <c:pt idx="16">
                  <c:v>100.27</c:v>
                </c:pt>
                <c:pt idx="17">
                  <c:v>97.54</c:v>
                </c:pt>
                <c:pt idx="18">
                  <c:v>99.26</c:v>
                </c:pt>
                <c:pt idx="19">
                  <c:v>98.28</c:v>
                </c:pt>
                <c:pt idx="20">
                  <c:v>98.27</c:v>
                </c:pt>
                <c:pt idx="21">
                  <c:v>98.19</c:v>
                </c:pt>
                <c:pt idx="22">
                  <c:v>96</c:v>
                </c:pt>
                <c:pt idx="23">
                  <c:v>94.8</c:v>
                </c:pt>
                <c:pt idx="24">
                  <c:v>100.14</c:v>
                </c:pt>
                <c:pt idx="25">
                  <c:v>102.51</c:v>
                </c:pt>
                <c:pt idx="26">
                  <c:v>105.49</c:v>
                </c:pt>
                <c:pt idx="27">
                  <c:v>106.51</c:v>
                </c:pt>
                <c:pt idx="28">
                  <c:v>105.74</c:v>
                </c:pt>
                <c:pt idx="29">
                  <c:v>108.44</c:v>
                </c:pt>
                <c:pt idx="30">
                  <c:v>111.61</c:v>
                </c:pt>
                <c:pt idx="31">
                  <c:v>111.03</c:v>
                </c:pt>
                <c:pt idx="32">
                  <c:v>111.05</c:v>
                </c:pt>
                <c:pt idx="33">
                  <c:v>109.35</c:v>
                </c:pt>
                <c:pt idx="35">
                  <c:v>109.63</c:v>
                </c:pt>
                <c:pt idx="36">
                  <c:v>107.25</c:v>
                </c:pt>
                <c:pt idx="37">
                  <c:v>103.82</c:v>
                </c:pt>
                <c:pt idx="38">
                  <c:v>104.9</c:v>
                </c:pt>
                <c:pt idx="39">
                  <c:v>102.06</c:v>
                </c:pt>
                <c:pt idx="40">
                  <c:v>101.91</c:v>
                </c:pt>
                <c:pt idx="41">
                  <c:v>104.27</c:v>
                </c:pt>
                <c:pt idx="42">
                  <c:v>101.49</c:v>
                </c:pt>
                <c:pt idx="43">
                  <c:v>105.07</c:v>
                </c:pt>
                <c:pt idx="44">
                  <c:v>107.78</c:v>
                </c:pt>
                <c:pt idx="45">
                  <c:v>107.99</c:v>
                </c:pt>
                <c:pt idx="46">
                  <c:v>106.96</c:v>
                </c:pt>
                <c:pt idx="47">
                  <c:v>102.56</c:v>
                </c:pt>
                <c:pt idx="48">
                  <c:v>100.66</c:v>
                </c:pt>
                <c:pt idx="49">
                  <c:v>105.33</c:v>
                </c:pt>
                <c:pt idx="50">
                  <c:v>112.39</c:v>
                </c:pt>
                <c:pt idx="51">
                  <c:v>116.21</c:v>
                </c:pt>
                <c:pt idx="52">
                  <c:v>117.06</c:v>
                </c:pt>
                <c:pt idx="53">
                  <c:v>116.42</c:v>
                </c:pt>
                <c:pt idx="54">
                  <c:v>115.6</c:v>
                </c:pt>
                <c:pt idx="55">
                  <c:v>115.2</c:v>
                </c:pt>
                <c:pt idx="56">
                  <c:v>116.25</c:v>
                </c:pt>
                <c:pt idx="57">
                  <c:v>115.61</c:v>
                </c:pt>
                <c:pt idx="58">
                  <c:v>116.58</c:v>
                </c:pt>
                <c:pt idx="59">
                  <c:v>114.44</c:v>
                </c:pt>
                <c:pt idx="60">
                  <c:v>115.3</c:v>
                </c:pt>
                <c:pt idx="61">
                  <c:v>118.66</c:v>
                </c:pt>
                <c:pt idx="62">
                  <c:v>118.87</c:v>
                </c:pt>
                <c:pt idx="63">
                  <c:v>119.6</c:v>
                </c:pt>
                <c:pt idx="64">
                  <c:v>117.86</c:v>
                </c:pt>
                <c:pt idx="65">
                  <c:v>117.9</c:v>
                </c:pt>
                <c:pt idx="66">
                  <c:v>115.71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89160"/>
        <c:axId val="388686808"/>
      </c:lineChart>
      <c:catAx>
        <c:axId val="388689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86808"/>
        <c:crosses val="autoZero"/>
        <c:auto val="1"/>
        <c:lblAlgn val="ctr"/>
        <c:lblOffset val="100"/>
        <c:noMultiLvlLbl val="0"/>
      </c:catAx>
      <c:valAx>
        <c:axId val="38868680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8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45.74</c:v>
                </c:pt>
                <c:pt idx="1">
                  <c:v>43.76</c:v>
                </c:pt>
                <c:pt idx="2">
                  <c:v>45.12</c:v>
                </c:pt>
                <c:pt idx="3">
                  <c:v>45.1</c:v>
                </c:pt>
                <c:pt idx="4">
                  <c:v>44.71</c:v>
                </c:pt>
                <c:pt idx="5">
                  <c:v>43.11</c:v>
                </c:pt>
                <c:pt idx="6">
                  <c:v>43.25</c:v>
                </c:pt>
                <c:pt idx="7">
                  <c:v>43</c:v>
                </c:pt>
                <c:pt idx="8">
                  <c:v>43.14</c:v>
                </c:pt>
                <c:pt idx="9">
                  <c:v>43.74</c:v>
                </c:pt>
                <c:pt idx="10">
                  <c:v>43.26</c:v>
                </c:pt>
                <c:pt idx="11">
                  <c:v>44.27</c:v>
                </c:pt>
                <c:pt idx="12">
                  <c:v>45.54</c:v>
                </c:pt>
                <c:pt idx="13">
                  <c:v>46.37</c:v>
                </c:pt>
                <c:pt idx="14">
                  <c:v>46.2</c:v>
                </c:pt>
                <c:pt idx="15">
                  <c:v>44.65</c:v>
                </c:pt>
                <c:pt idx="16">
                  <c:v>42.9</c:v>
                </c:pt>
                <c:pt idx="17">
                  <c:v>42.84</c:v>
                </c:pt>
                <c:pt idx="18">
                  <c:v>40.840000000000003</c:v>
                </c:pt>
                <c:pt idx="19">
                  <c:v>40.26</c:v>
                </c:pt>
                <c:pt idx="20">
                  <c:v>40.700000000000003</c:v>
                </c:pt>
                <c:pt idx="21">
                  <c:v>40.39</c:v>
                </c:pt>
                <c:pt idx="22">
                  <c:v>40</c:v>
                </c:pt>
                <c:pt idx="23">
                  <c:v>40.36</c:v>
                </c:pt>
                <c:pt idx="24">
                  <c:v>40.58</c:v>
                </c:pt>
                <c:pt idx="25">
                  <c:v>41.3</c:v>
                </c:pt>
                <c:pt idx="26">
                  <c:v>42.16</c:v>
                </c:pt>
                <c:pt idx="27">
                  <c:v>43.26</c:v>
                </c:pt>
                <c:pt idx="28">
                  <c:v>43.26</c:v>
                </c:pt>
                <c:pt idx="29">
                  <c:v>43.35</c:v>
                </c:pt>
                <c:pt idx="30">
                  <c:v>44.39</c:v>
                </c:pt>
                <c:pt idx="31">
                  <c:v>43.67</c:v>
                </c:pt>
                <c:pt idx="32">
                  <c:v>43.13</c:v>
                </c:pt>
                <c:pt idx="33">
                  <c:v>44.26</c:v>
                </c:pt>
                <c:pt idx="34">
                  <c:v>44.32</c:v>
                </c:pt>
                <c:pt idx="35">
                  <c:v>44.74</c:v>
                </c:pt>
                <c:pt idx="36">
                  <c:v>45.4</c:v>
                </c:pt>
                <c:pt idx="37">
                  <c:v>44.36</c:v>
                </c:pt>
                <c:pt idx="38">
                  <c:v>45.43</c:v>
                </c:pt>
                <c:pt idx="39">
                  <c:v>45.17</c:v>
                </c:pt>
                <c:pt idx="40">
                  <c:v>44.06</c:v>
                </c:pt>
                <c:pt idx="41">
                  <c:v>45.6</c:v>
                </c:pt>
                <c:pt idx="42">
                  <c:v>44.83</c:v>
                </c:pt>
                <c:pt idx="43">
                  <c:v>44.93</c:v>
                </c:pt>
                <c:pt idx="44">
                  <c:v>43.97</c:v>
                </c:pt>
                <c:pt idx="45">
                  <c:v>43.4</c:v>
                </c:pt>
                <c:pt idx="46">
                  <c:v>43.64</c:v>
                </c:pt>
                <c:pt idx="47">
                  <c:v>45.17</c:v>
                </c:pt>
                <c:pt idx="48">
                  <c:v>46.56</c:v>
                </c:pt>
                <c:pt idx="49">
                  <c:v>47.75</c:v>
                </c:pt>
                <c:pt idx="50">
                  <c:v>48.41</c:v>
                </c:pt>
                <c:pt idx="51">
                  <c:v>48.56</c:v>
                </c:pt>
                <c:pt idx="52">
                  <c:v>48.26</c:v>
                </c:pt>
                <c:pt idx="53">
                  <c:v>48.01</c:v>
                </c:pt>
                <c:pt idx="55">
                  <c:v>48.31</c:v>
                </c:pt>
                <c:pt idx="56">
                  <c:v>48.27</c:v>
                </c:pt>
                <c:pt idx="57">
                  <c:v>49.3</c:v>
                </c:pt>
                <c:pt idx="58">
                  <c:v>48.22</c:v>
                </c:pt>
                <c:pt idx="59">
                  <c:v>48.13</c:v>
                </c:pt>
                <c:pt idx="60">
                  <c:v>47.99</c:v>
                </c:pt>
                <c:pt idx="61">
                  <c:v>47.91</c:v>
                </c:pt>
                <c:pt idx="62">
                  <c:v>48.58</c:v>
                </c:pt>
                <c:pt idx="63">
                  <c:v>49.36</c:v>
                </c:pt>
                <c:pt idx="64">
                  <c:v>48.68</c:v>
                </c:pt>
                <c:pt idx="65">
                  <c:v>48.55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93840"/>
        <c:axId val="376796192"/>
      </c:lineChart>
      <c:catAx>
        <c:axId val="37679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6192"/>
        <c:crosses val="autoZero"/>
        <c:auto val="1"/>
        <c:lblAlgn val="ctr"/>
        <c:lblOffset val="100"/>
        <c:noMultiLvlLbl val="0"/>
      </c:catAx>
      <c:valAx>
        <c:axId val="3767961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34.75</c:v>
                </c:pt>
                <c:pt idx="1">
                  <c:v>35.22</c:v>
                </c:pt>
                <c:pt idx="2">
                  <c:v>34.97</c:v>
                </c:pt>
                <c:pt idx="3">
                  <c:v>35.67</c:v>
                </c:pt>
                <c:pt idx="4">
                  <c:v>35.950000000000003</c:v>
                </c:pt>
                <c:pt idx="5">
                  <c:v>35.42</c:v>
                </c:pt>
                <c:pt idx="6">
                  <c:v>35.42</c:v>
                </c:pt>
                <c:pt idx="7">
                  <c:v>33.479999999999997</c:v>
                </c:pt>
                <c:pt idx="8">
                  <c:v>33.24</c:v>
                </c:pt>
                <c:pt idx="9">
                  <c:v>33.15</c:v>
                </c:pt>
                <c:pt idx="10">
                  <c:v>33.32</c:v>
                </c:pt>
                <c:pt idx="11">
                  <c:v>33.33</c:v>
                </c:pt>
                <c:pt idx="12">
                  <c:v>33.130000000000003</c:v>
                </c:pt>
                <c:pt idx="13">
                  <c:v>33.020000000000003</c:v>
                </c:pt>
                <c:pt idx="14">
                  <c:v>32.950000000000003</c:v>
                </c:pt>
                <c:pt idx="15">
                  <c:v>33.43</c:v>
                </c:pt>
                <c:pt idx="16">
                  <c:v>33.049999999999997</c:v>
                </c:pt>
                <c:pt idx="17">
                  <c:v>32.22</c:v>
                </c:pt>
                <c:pt idx="18">
                  <c:v>31.76</c:v>
                </c:pt>
                <c:pt idx="19">
                  <c:v>31.73</c:v>
                </c:pt>
                <c:pt idx="20">
                  <c:v>30.67</c:v>
                </c:pt>
                <c:pt idx="21">
                  <c:v>30.02</c:v>
                </c:pt>
                <c:pt idx="22">
                  <c:v>29.15</c:v>
                </c:pt>
                <c:pt idx="23">
                  <c:v>28.56</c:v>
                </c:pt>
                <c:pt idx="24">
                  <c:v>29.41</c:v>
                </c:pt>
                <c:pt idx="25">
                  <c:v>29.44</c:v>
                </c:pt>
                <c:pt idx="26">
                  <c:v>29.72</c:v>
                </c:pt>
                <c:pt idx="27">
                  <c:v>30.03</c:v>
                </c:pt>
                <c:pt idx="28">
                  <c:v>30.62</c:v>
                </c:pt>
                <c:pt idx="29">
                  <c:v>30.51</c:v>
                </c:pt>
                <c:pt idx="30">
                  <c:v>31.31</c:v>
                </c:pt>
                <c:pt idx="31">
                  <c:v>31.2</c:v>
                </c:pt>
                <c:pt idx="32">
                  <c:v>30.99</c:v>
                </c:pt>
                <c:pt idx="33">
                  <c:v>30.72</c:v>
                </c:pt>
                <c:pt idx="34">
                  <c:v>30.15</c:v>
                </c:pt>
                <c:pt idx="35">
                  <c:v>30</c:v>
                </c:pt>
                <c:pt idx="37">
                  <c:v>29.62</c:v>
                </c:pt>
                <c:pt idx="38">
                  <c:v>29.88</c:v>
                </c:pt>
                <c:pt idx="39">
                  <c:v>28.88</c:v>
                </c:pt>
                <c:pt idx="40">
                  <c:v>29.11</c:v>
                </c:pt>
                <c:pt idx="41">
                  <c:v>29.21</c:v>
                </c:pt>
                <c:pt idx="42">
                  <c:v>28.64</c:v>
                </c:pt>
                <c:pt idx="43">
                  <c:v>29.44</c:v>
                </c:pt>
                <c:pt idx="44">
                  <c:v>29</c:v>
                </c:pt>
                <c:pt idx="45">
                  <c:v>28.58</c:v>
                </c:pt>
                <c:pt idx="46">
                  <c:v>28.1</c:v>
                </c:pt>
                <c:pt idx="47">
                  <c:v>27.28</c:v>
                </c:pt>
                <c:pt idx="48">
                  <c:v>27.8</c:v>
                </c:pt>
                <c:pt idx="49">
                  <c:v>29.6</c:v>
                </c:pt>
                <c:pt idx="50">
                  <c:v>30.84</c:v>
                </c:pt>
                <c:pt idx="51">
                  <c:v>31.63</c:v>
                </c:pt>
                <c:pt idx="52">
                  <c:v>31.71</c:v>
                </c:pt>
                <c:pt idx="53">
                  <c:v>31.61</c:v>
                </c:pt>
                <c:pt idx="54">
                  <c:v>31.49</c:v>
                </c:pt>
                <c:pt idx="55">
                  <c:v>31.06</c:v>
                </c:pt>
                <c:pt idx="56">
                  <c:v>30.87</c:v>
                </c:pt>
                <c:pt idx="57">
                  <c:v>30.83</c:v>
                </c:pt>
                <c:pt idx="58">
                  <c:v>31.94</c:v>
                </c:pt>
                <c:pt idx="59">
                  <c:v>31.74</c:v>
                </c:pt>
                <c:pt idx="60">
                  <c:v>31.86</c:v>
                </c:pt>
                <c:pt idx="61">
                  <c:v>31.6</c:v>
                </c:pt>
                <c:pt idx="62">
                  <c:v>31.52</c:v>
                </c:pt>
                <c:pt idx="63">
                  <c:v>31.68</c:v>
                </c:pt>
                <c:pt idx="64">
                  <c:v>31.51</c:v>
                </c:pt>
                <c:pt idx="65">
                  <c:v>31.91</c:v>
                </c:pt>
                <c:pt idx="66">
                  <c:v>31.95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39288"/>
        <c:axId val="389543600"/>
      </c:lineChart>
      <c:catAx>
        <c:axId val="389539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43600"/>
        <c:crosses val="autoZero"/>
        <c:auto val="1"/>
        <c:lblAlgn val="ctr"/>
        <c:lblOffset val="100"/>
        <c:noMultiLvlLbl val="0"/>
      </c:catAx>
      <c:valAx>
        <c:axId val="3895436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3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29-Jul-15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31.06</c:v>
                </c:pt>
                <c:pt idx="1">
                  <c:v>30.6</c:v>
                </c:pt>
                <c:pt idx="2">
                  <c:v>28.78</c:v>
                </c:pt>
                <c:pt idx="3">
                  <c:v>29.53</c:v>
                </c:pt>
                <c:pt idx="4">
                  <c:v>29.72</c:v>
                </c:pt>
                <c:pt idx="5">
                  <c:v>29.29</c:v>
                </c:pt>
                <c:pt idx="6">
                  <c:v>28.57</c:v>
                </c:pt>
                <c:pt idx="7">
                  <c:v>28.69</c:v>
                </c:pt>
                <c:pt idx="8">
                  <c:v>28.69</c:v>
                </c:pt>
                <c:pt idx="9">
                  <c:v>28.59</c:v>
                </c:pt>
                <c:pt idx="10">
                  <c:v>30.33</c:v>
                </c:pt>
                <c:pt idx="11">
                  <c:v>29.9</c:v>
                </c:pt>
                <c:pt idx="12">
                  <c:v>29.88</c:v>
                </c:pt>
                <c:pt idx="13">
                  <c:v>30.39</c:v>
                </c:pt>
                <c:pt idx="14">
                  <c:v>30.99</c:v>
                </c:pt>
                <c:pt idx="15">
                  <c:v>31</c:v>
                </c:pt>
                <c:pt idx="16">
                  <c:v>29.84</c:v>
                </c:pt>
                <c:pt idx="17">
                  <c:v>29.77</c:v>
                </c:pt>
                <c:pt idx="18">
                  <c:v>29.52</c:v>
                </c:pt>
                <c:pt idx="19">
                  <c:v>28.22</c:v>
                </c:pt>
                <c:pt idx="20">
                  <c:v>27.46</c:v>
                </c:pt>
                <c:pt idx="21">
                  <c:v>27.49</c:v>
                </c:pt>
                <c:pt idx="22">
                  <c:v>26.92</c:v>
                </c:pt>
                <c:pt idx="23">
                  <c:v>26.46</c:v>
                </c:pt>
                <c:pt idx="24">
                  <c:v>27.1</c:v>
                </c:pt>
                <c:pt idx="25">
                  <c:v>27.31</c:v>
                </c:pt>
                <c:pt idx="26">
                  <c:v>28.1</c:v>
                </c:pt>
                <c:pt idx="27">
                  <c:v>28.48</c:v>
                </c:pt>
                <c:pt idx="28">
                  <c:v>28.91</c:v>
                </c:pt>
                <c:pt idx="29">
                  <c:v>29.02</c:v>
                </c:pt>
                <c:pt idx="30">
                  <c:v>29.89</c:v>
                </c:pt>
                <c:pt idx="31">
                  <c:v>30.07</c:v>
                </c:pt>
                <c:pt idx="32">
                  <c:v>29.75</c:v>
                </c:pt>
                <c:pt idx="33">
                  <c:v>29.17</c:v>
                </c:pt>
                <c:pt idx="34">
                  <c:v>30.39</c:v>
                </c:pt>
                <c:pt idx="35">
                  <c:v>30.36</c:v>
                </c:pt>
                <c:pt idx="36">
                  <c:v>30.51</c:v>
                </c:pt>
                <c:pt idx="37">
                  <c:v>31.06</c:v>
                </c:pt>
                <c:pt idx="38">
                  <c:v>30.32</c:v>
                </c:pt>
                <c:pt idx="39">
                  <c:v>30.88</c:v>
                </c:pt>
                <c:pt idx="40">
                  <c:v>30.7</c:v>
                </c:pt>
                <c:pt idx="41">
                  <c:v>30.44</c:v>
                </c:pt>
                <c:pt idx="42">
                  <c:v>31.75</c:v>
                </c:pt>
                <c:pt idx="43">
                  <c:v>31.35</c:v>
                </c:pt>
                <c:pt idx="44">
                  <c:v>30.76</c:v>
                </c:pt>
                <c:pt idx="45">
                  <c:v>29.97</c:v>
                </c:pt>
                <c:pt idx="46">
                  <c:v>29.4</c:v>
                </c:pt>
                <c:pt idx="47">
                  <c:v>29.97</c:v>
                </c:pt>
                <c:pt idx="48">
                  <c:v>31.22</c:v>
                </c:pt>
                <c:pt idx="49">
                  <c:v>31.99</c:v>
                </c:pt>
                <c:pt idx="51">
                  <c:v>32.78</c:v>
                </c:pt>
                <c:pt idx="52">
                  <c:v>32.96</c:v>
                </c:pt>
                <c:pt idx="53">
                  <c:v>33.21</c:v>
                </c:pt>
                <c:pt idx="54">
                  <c:v>32.96</c:v>
                </c:pt>
                <c:pt idx="55">
                  <c:v>32.770000000000003</c:v>
                </c:pt>
                <c:pt idx="56">
                  <c:v>32.950000000000003</c:v>
                </c:pt>
                <c:pt idx="57">
                  <c:v>32.78</c:v>
                </c:pt>
                <c:pt idx="58">
                  <c:v>33.61</c:v>
                </c:pt>
                <c:pt idx="59">
                  <c:v>32.71</c:v>
                </c:pt>
                <c:pt idx="60">
                  <c:v>32.950000000000003</c:v>
                </c:pt>
                <c:pt idx="61">
                  <c:v>32.950000000000003</c:v>
                </c:pt>
                <c:pt idx="62">
                  <c:v>32.74</c:v>
                </c:pt>
                <c:pt idx="63">
                  <c:v>32.619999999999997</c:v>
                </c:pt>
                <c:pt idx="64">
                  <c:v>33.380000000000003</c:v>
                </c:pt>
                <c:pt idx="65">
                  <c:v>33.49</c:v>
                </c:pt>
                <c:pt idx="66">
                  <c:v>33.049999999999997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38112"/>
        <c:axId val="389533016"/>
      </c:lineChart>
      <c:catAx>
        <c:axId val="389538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33016"/>
        <c:crosses val="autoZero"/>
        <c:auto val="1"/>
        <c:lblAlgn val="ctr"/>
        <c:lblOffset val="100"/>
        <c:noMultiLvlLbl val="0"/>
      </c:catAx>
      <c:valAx>
        <c:axId val="389533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3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42306</c:v>
                </c:pt>
                <c:pt idx="1">
                  <c:v>42305</c:v>
                </c:pt>
                <c:pt idx="2">
                  <c:v>42304</c:v>
                </c:pt>
                <c:pt idx="3">
                  <c:v>42303</c:v>
                </c:pt>
                <c:pt idx="4">
                  <c:v>42300</c:v>
                </c:pt>
                <c:pt idx="5">
                  <c:v>42299</c:v>
                </c:pt>
                <c:pt idx="6">
                  <c:v>42298</c:v>
                </c:pt>
                <c:pt idx="7">
                  <c:v>42297</c:v>
                </c:pt>
                <c:pt idx="8">
                  <c:v>42296</c:v>
                </c:pt>
                <c:pt idx="9">
                  <c:v>42293</c:v>
                </c:pt>
                <c:pt idx="10">
                  <c:v>42292</c:v>
                </c:pt>
                <c:pt idx="11">
                  <c:v>42291</c:v>
                </c:pt>
                <c:pt idx="12">
                  <c:v>42290</c:v>
                </c:pt>
                <c:pt idx="13">
                  <c:v>42289</c:v>
                </c:pt>
                <c:pt idx="14">
                  <c:v>42286</c:v>
                </c:pt>
                <c:pt idx="15">
                  <c:v>42285</c:v>
                </c:pt>
                <c:pt idx="16">
                  <c:v>42284</c:v>
                </c:pt>
                <c:pt idx="17">
                  <c:v>42283</c:v>
                </c:pt>
                <c:pt idx="18">
                  <c:v>42282</c:v>
                </c:pt>
                <c:pt idx="19">
                  <c:v>42279</c:v>
                </c:pt>
                <c:pt idx="20">
                  <c:v>42278</c:v>
                </c:pt>
                <c:pt idx="21">
                  <c:v>42277</c:v>
                </c:pt>
                <c:pt idx="22">
                  <c:v>42276</c:v>
                </c:pt>
                <c:pt idx="23">
                  <c:v>42275</c:v>
                </c:pt>
                <c:pt idx="24">
                  <c:v>42272</c:v>
                </c:pt>
                <c:pt idx="25">
                  <c:v>42271</c:v>
                </c:pt>
                <c:pt idx="26">
                  <c:v>42270</c:v>
                </c:pt>
                <c:pt idx="27">
                  <c:v>42269</c:v>
                </c:pt>
                <c:pt idx="28">
                  <c:v>42268</c:v>
                </c:pt>
                <c:pt idx="29">
                  <c:v>42265</c:v>
                </c:pt>
                <c:pt idx="30">
                  <c:v>42264</c:v>
                </c:pt>
                <c:pt idx="31">
                  <c:v>42263</c:v>
                </c:pt>
                <c:pt idx="32">
                  <c:v>42262</c:v>
                </c:pt>
                <c:pt idx="33">
                  <c:v>42261</c:v>
                </c:pt>
                <c:pt idx="34">
                  <c:v>42258</c:v>
                </c:pt>
                <c:pt idx="35">
                  <c:v>42257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4.3499999999999996</c:v>
                </c:pt>
                <c:pt idx="1">
                  <c:v>4.29</c:v>
                </c:pt>
                <c:pt idx="2">
                  <c:v>4.13</c:v>
                </c:pt>
                <c:pt idx="3">
                  <c:v>4</c:v>
                </c:pt>
                <c:pt idx="4">
                  <c:v>4.03</c:v>
                </c:pt>
                <c:pt idx="5">
                  <c:v>4.07</c:v>
                </c:pt>
                <c:pt idx="6">
                  <c:v>4.21</c:v>
                </c:pt>
                <c:pt idx="7">
                  <c:v>4.29</c:v>
                </c:pt>
                <c:pt idx="8">
                  <c:v>4.34</c:v>
                </c:pt>
                <c:pt idx="9">
                  <c:v>4.3099999999999996</c:v>
                </c:pt>
                <c:pt idx="10">
                  <c:v>4.0599999999999996</c:v>
                </c:pt>
                <c:pt idx="11">
                  <c:v>4.1500000000000004</c:v>
                </c:pt>
                <c:pt idx="12">
                  <c:v>4.1399999999999997</c:v>
                </c:pt>
                <c:pt idx="13">
                  <c:v>4.08</c:v>
                </c:pt>
                <c:pt idx="14">
                  <c:v>4.3</c:v>
                </c:pt>
                <c:pt idx="15">
                  <c:v>4.34</c:v>
                </c:pt>
                <c:pt idx="16">
                  <c:v>4.07</c:v>
                </c:pt>
                <c:pt idx="17">
                  <c:v>4.1900000000000004</c:v>
                </c:pt>
                <c:pt idx="18">
                  <c:v>4.22</c:v>
                </c:pt>
                <c:pt idx="19">
                  <c:v>4.0599999999999996</c:v>
                </c:pt>
                <c:pt idx="20">
                  <c:v>3.83</c:v>
                </c:pt>
                <c:pt idx="21">
                  <c:v>5.15</c:v>
                </c:pt>
                <c:pt idx="22">
                  <c:v>5.3</c:v>
                </c:pt>
                <c:pt idx="23">
                  <c:v>5.78</c:v>
                </c:pt>
                <c:pt idx="24">
                  <c:v>6.73</c:v>
                </c:pt>
                <c:pt idx="25">
                  <c:v>6.76</c:v>
                </c:pt>
                <c:pt idx="26">
                  <c:v>6.84</c:v>
                </c:pt>
                <c:pt idx="27">
                  <c:v>6.89</c:v>
                </c:pt>
                <c:pt idx="28">
                  <c:v>6.81</c:v>
                </c:pt>
                <c:pt idx="29">
                  <c:v>6.58</c:v>
                </c:pt>
                <c:pt idx="30">
                  <c:v>6.31</c:v>
                </c:pt>
                <c:pt idx="31">
                  <c:v>6.25</c:v>
                </c:pt>
                <c:pt idx="32">
                  <c:v>6.21</c:v>
                </c:pt>
                <c:pt idx="33">
                  <c:v>6.3</c:v>
                </c:pt>
                <c:pt idx="34">
                  <c:v>6.33</c:v>
                </c:pt>
                <c:pt idx="35">
                  <c:v>6.12</c:v>
                </c:pt>
                <c:pt idx="36">
                  <c:v>6.17</c:v>
                </c:pt>
                <c:pt idx="37">
                  <c:v>5.99</c:v>
                </c:pt>
                <c:pt idx="38">
                  <c:v>5.85</c:v>
                </c:pt>
                <c:pt idx="39">
                  <c:v>5.81</c:v>
                </c:pt>
                <c:pt idx="40">
                  <c:v>5.76</c:v>
                </c:pt>
                <c:pt idx="41">
                  <c:v>5.77</c:v>
                </c:pt>
                <c:pt idx="42">
                  <c:v>5.38</c:v>
                </c:pt>
                <c:pt idx="43">
                  <c:v>5.2</c:v>
                </c:pt>
                <c:pt idx="44">
                  <c:v>5.18</c:v>
                </c:pt>
                <c:pt idx="45">
                  <c:v>5.12</c:v>
                </c:pt>
                <c:pt idx="46">
                  <c:v>5.17</c:v>
                </c:pt>
                <c:pt idx="47">
                  <c:v>5.33</c:v>
                </c:pt>
                <c:pt idx="48">
                  <c:v>5.76</c:v>
                </c:pt>
                <c:pt idx="49">
                  <c:v>5.67</c:v>
                </c:pt>
                <c:pt idx="50">
                  <c:v>5.76</c:v>
                </c:pt>
                <c:pt idx="51">
                  <c:v>5.93</c:v>
                </c:pt>
                <c:pt idx="52">
                  <c:v>5.99</c:v>
                </c:pt>
                <c:pt idx="53">
                  <c:v>5.96</c:v>
                </c:pt>
                <c:pt idx="54">
                  <c:v>6.1</c:v>
                </c:pt>
                <c:pt idx="55">
                  <c:v>5.99</c:v>
                </c:pt>
                <c:pt idx="56">
                  <c:v>5.55</c:v>
                </c:pt>
                <c:pt idx="57">
                  <c:v>5.66</c:v>
                </c:pt>
                <c:pt idx="58">
                  <c:v>4.91</c:v>
                </c:pt>
                <c:pt idx="59">
                  <c:v>5.05</c:v>
                </c:pt>
                <c:pt idx="60">
                  <c:v>5.57</c:v>
                </c:pt>
                <c:pt idx="61">
                  <c:v>5.79</c:v>
                </c:pt>
                <c:pt idx="62">
                  <c:v>5.98</c:v>
                </c:pt>
                <c:pt idx="63">
                  <c:v>6.06</c:v>
                </c:pt>
                <c:pt idx="64">
                  <c:v>6.1</c:v>
                </c:pt>
                <c:pt idx="65">
                  <c:v>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33408"/>
        <c:axId val="389544776"/>
      </c:lineChart>
      <c:dateAx>
        <c:axId val="389533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44776"/>
        <c:crosses val="autoZero"/>
        <c:auto val="1"/>
        <c:lblOffset val="100"/>
        <c:baseTimeUnit val="days"/>
      </c:dateAx>
      <c:valAx>
        <c:axId val="389544776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3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42306</c:v>
                </c:pt>
                <c:pt idx="1">
                  <c:v>42305</c:v>
                </c:pt>
                <c:pt idx="2">
                  <c:v>42304</c:v>
                </c:pt>
                <c:pt idx="3">
                  <c:v>42303</c:v>
                </c:pt>
                <c:pt idx="4">
                  <c:v>42300</c:v>
                </c:pt>
                <c:pt idx="5">
                  <c:v>42299</c:v>
                </c:pt>
                <c:pt idx="6">
                  <c:v>42298</c:v>
                </c:pt>
                <c:pt idx="7">
                  <c:v>42297</c:v>
                </c:pt>
                <c:pt idx="8">
                  <c:v>42296</c:v>
                </c:pt>
                <c:pt idx="9">
                  <c:v>42293</c:v>
                </c:pt>
                <c:pt idx="10">
                  <c:v>42292</c:v>
                </c:pt>
                <c:pt idx="11">
                  <c:v>42291</c:v>
                </c:pt>
                <c:pt idx="12">
                  <c:v>42290</c:v>
                </c:pt>
                <c:pt idx="13">
                  <c:v>42289</c:v>
                </c:pt>
                <c:pt idx="14">
                  <c:v>42286</c:v>
                </c:pt>
                <c:pt idx="15">
                  <c:v>42285</c:v>
                </c:pt>
                <c:pt idx="16">
                  <c:v>42284</c:v>
                </c:pt>
                <c:pt idx="17">
                  <c:v>42283</c:v>
                </c:pt>
                <c:pt idx="18">
                  <c:v>42282</c:v>
                </c:pt>
                <c:pt idx="19">
                  <c:v>42279</c:v>
                </c:pt>
                <c:pt idx="20">
                  <c:v>42278</c:v>
                </c:pt>
                <c:pt idx="21">
                  <c:v>42277</c:v>
                </c:pt>
                <c:pt idx="22">
                  <c:v>42276</c:v>
                </c:pt>
                <c:pt idx="23">
                  <c:v>42275</c:v>
                </c:pt>
                <c:pt idx="24">
                  <c:v>42272</c:v>
                </c:pt>
                <c:pt idx="25">
                  <c:v>42271</c:v>
                </c:pt>
                <c:pt idx="26">
                  <c:v>42270</c:v>
                </c:pt>
                <c:pt idx="27">
                  <c:v>42269</c:v>
                </c:pt>
                <c:pt idx="28">
                  <c:v>42268</c:v>
                </c:pt>
                <c:pt idx="29">
                  <c:v>42265</c:v>
                </c:pt>
                <c:pt idx="30">
                  <c:v>42264</c:v>
                </c:pt>
                <c:pt idx="31">
                  <c:v>42263</c:v>
                </c:pt>
                <c:pt idx="32">
                  <c:v>42262</c:v>
                </c:pt>
                <c:pt idx="33">
                  <c:v>42261</c:v>
                </c:pt>
                <c:pt idx="34">
                  <c:v>42258</c:v>
                </c:pt>
                <c:pt idx="35">
                  <c:v>42257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  <c:pt idx="66">
                  <c:v>42214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99.05</c:v>
                </c:pt>
                <c:pt idx="1">
                  <c:v>99.32</c:v>
                </c:pt>
                <c:pt idx="2">
                  <c:v>98.88</c:v>
                </c:pt>
                <c:pt idx="3">
                  <c:v>100.23</c:v>
                </c:pt>
                <c:pt idx="4">
                  <c:v>100.62</c:v>
                </c:pt>
                <c:pt idx="5">
                  <c:v>99.79</c:v>
                </c:pt>
                <c:pt idx="6">
                  <c:v>97.97</c:v>
                </c:pt>
                <c:pt idx="7">
                  <c:v>95.62</c:v>
                </c:pt>
                <c:pt idx="8">
                  <c:v>92.05</c:v>
                </c:pt>
                <c:pt idx="9">
                  <c:v>93</c:v>
                </c:pt>
                <c:pt idx="10">
                  <c:v>93.18</c:v>
                </c:pt>
                <c:pt idx="11">
                  <c:v>92.17</c:v>
                </c:pt>
                <c:pt idx="12">
                  <c:v>94.28</c:v>
                </c:pt>
                <c:pt idx="13">
                  <c:v>95.43</c:v>
                </c:pt>
                <c:pt idx="14">
                  <c:v>95.37</c:v>
                </c:pt>
                <c:pt idx="15">
                  <c:v>94.33</c:v>
                </c:pt>
                <c:pt idx="16">
                  <c:v>93.51</c:v>
                </c:pt>
                <c:pt idx="17">
                  <c:v>92.55</c:v>
                </c:pt>
                <c:pt idx="18">
                  <c:v>92.26</c:v>
                </c:pt>
                <c:pt idx="19">
                  <c:v>89.77</c:v>
                </c:pt>
                <c:pt idx="20">
                  <c:v>88.36</c:v>
                </c:pt>
                <c:pt idx="21">
                  <c:v>88.99</c:v>
                </c:pt>
                <c:pt idx="22">
                  <c:v>87.98</c:v>
                </c:pt>
                <c:pt idx="23">
                  <c:v>86.83</c:v>
                </c:pt>
                <c:pt idx="24">
                  <c:v>87.3</c:v>
                </c:pt>
                <c:pt idx="25">
                  <c:v>86.82</c:v>
                </c:pt>
                <c:pt idx="26">
                  <c:v>86.96</c:v>
                </c:pt>
                <c:pt idx="27">
                  <c:v>88.2</c:v>
                </c:pt>
                <c:pt idx="28">
                  <c:v>91.55</c:v>
                </c:pt>
                <c:pt idx="29">
                  <c:v>91.07</c:v>
                </c:pt>
                <c:pt idx="30">
                  <c:v>93.31</c:v>
                </c:pt>
                <c:pt idx="31">
                  <c:v>93.94</c:v>
                </c:pt>
                <c:pt idx="32">
                  <c:v>92.68</c:v>
                </c:pt>
                <c:pt idx="33">
                  <c:v>91.83</c:v>
                </c:pt>
                <c:pt idx="34">
                  <c:v>92.33</c:v>
                </c:pt>
                <c:pt idx="35">
                  <c:v>91.4</c:v>
                </c:pt>
                <c:pt idx="36">
                  <c:v>91.85</c:v>
                </c:pt>
                <c:pt idx="37">
                  <c:v>92.82</c:v>
                </c:pt>
                <c:pt idx="38">
                  <c:v>90.68</c:v>
                </c:pt>
                <c:pt idx="39">
                  <c:v>91.91</c:v>
                </c:pt>
                <c:pt idx="40">
                  <c:v>91.24</c:v>
                </c:pt>
                <c:pt idx="41">
                  <c:v>89.72</c:v>
                </c:pt>
                <c:pt idx="42">
                  <c:v>91.61</c:v>
                </c:pt>
                <c:pt idx="43">
                  <c:v>93.24</c:v>
                </c:pt>
                <c:pt idx="44">
                  <c:v>93.27</c:v>
                </c:pt>
                <c:pt idx="45">
                  <c:v>91.56</c:v>
                </c:pt>
                <c:pt idx="46">
                  <c:v>88.8</c:v>
                </c:pt>
                <c:pt idx="47">
                  <c:v>90.87</c:v>
                </c:pt>
                <c:pt idx="48">
                  <c:v>93.01</c:v>
                </c:pt>
                <c:pt idx="49">
                  <c:v>95.82</c:v>
                </c:pt>
                <c:pt idx="50">
                  <c:v>98.21</c:v>
                </c:pt>
                <c:pt idx="51">
                  <c:v>99.41</c:v>
                </c:pt>
                <c:pt idx="52">
                  <c:v>99.36</c:v>
                </c:pt>
                <c:pt idx="53">
                  <c:v>98.7</c:v>
                </c:pt>
                <c:pt idx="54">
                  <c:v>98.38</c:v>
                </c:pt>
                <c:pt idx="55">
                  <c:v>98.69</c:v>
                </c:pt>
                <c:pt idx="57">
                  <c:v>98.61</c:v>
                </c:pt>
                <c:pt idx="58">
                  <c:v>99.55</c:v>
                </c:pt>
                <c:pt idx="59">
                  <c:v>98.29</c:v>
                </c:pt>
                <c:pt idx="60">
                  <c:v>98.98</c:v>
                </c:pt>
                <c:pt idx="61">
                  <c:v>98.87</c:v>
                </c:pt>
                <c:pt idx="62">
                  <c:v>99.03</c:v>
                </c:pt>
                <c:pt idx="63">
                  <c:v>99.42</c:v>
                </c:pt>
                <c:pt idx="64">
                  <c:v>100.31</c:v>
                </c:pt>
                <c:pt idx="65">
                  <c:v>100.73</c:v>
                </c:pt>
                <c:pt idx="66">
                  <c:v>99.36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34976"/>
        <c:axId val="389535368"/>
      </c:lineChart>
      <c:dateAx>
        <c:axId val="389534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35368"/>
        <c:crosses val="autoZero"/>
        <c:auto val="1"/>
        <c:lblOffset val="100"/>
        <c:baseTimeUnit val="days"/>
      </c:dateAx>
      <c:valAx>
        <c:axId val="3895353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42306</c:v>
                </c:pt>
                <c:pt idx="1">
                  <c:v>42305</c:v>
                </c:pt>
                <c:pt idx="2">
                  <c:v>42304</c:v>
                </c:pt>
                <c:pt idx="3">
                  <c:v>42303</c:v>
                </c:pt>
                <c:pt idx="4">
                  <c:v>42300</c:v>
                </c:pt>
                <c:pt idx="5">
                  <c:v>42299</c:v>
                </c:pt>
                <c:pt idx="6">
                  <c:v>42298</c:v>
                </c:pt>
                <c:pt idx="7">
                  <c:v>42297</c:v>
                </c:pt>
                <c:pt idx="8">
                  <c:v>42296</c:v>
                </c:pt>
                <c:pt idx="9">
                  <c:v>42293</c:v>
                </c:pt>
                <c:pt idx="10">
                  <c:v>42292</c:v>
                </c:pt>
                <c:pt idx="11">
                  <c:v>42291</c:v>
                </c:pt>
                <c:pt idx="12">
                  <c:v>42290</c:v>
                </c:pt>
                <c:pt idx="13">
                  <c:v>42289</c:v>
                </c:pt>
                <c:pt idx="14">
                  <c:v>42286</c:v>
                </c:pt>
                <c:pt idx="15">
                  <c:v>42285</c:v>
                </c:pt>
                <c:pt idx="16">
                  <c:v>42284</c:v>
                </c:pt>
                <c:pt idx="17">
                  <c:v>42283</c:v>
                </c:pt>
                <c:pt idx="18">
                  <c:v>42282</c:v>
                </c:pt>
                <c:pt idx="19">
                  <c:v>42279</c:v>
                </c:pt>
                <c:pt idx="20">
                  <c:v>42278</c:v>
                </c:pt>
                <c:pt idx="21">
                  <c:v>42277</c:v>
                </c:pt>
                <c:pt idx="22">
                  <c:v>42276</c:v>
                </c:pt>
                <c:pt idx="23">
                  <c:v>42275</c:v>
                </c:pt>
                <c:pt idx="24">
                  <c:v>42272</c:v>
                </c:pt>
                <c:pt idx="25">
                  <c:v>42271</c:v>
                </c:pt>
                <c:pt idx="26">
                  <c:v>42270</c:v>
                </c:pt>
                <c:pt idx="27">
                  <c:v>42269</c:v>
                </c:pt>
                <c:pt idx="28">
                  <c:v>42268</c:v>
                </c:pt>
                <c:pt idx="29">
                  <c:v>42265</c:v>
                </c:pt>
                <c:pt idx="30">
                  <c:v>42264</c:v>
                </c:pt>
                <c:pt idx="31">
                  <c:v>42263</c:v>
                </c:pt>
                <c:pt idx="32">
                  <c:v>42262</c:v>
                </c:pt>
                <c:pt idx="33">
                  <c:v>42261</c:v>
                </c:pt>
                <c:pt idx="34">
                  <c:v>42258</c:v>
                </c:pt>
                <c:pt idx="35">
                  <c:v>42257</c:v>
                </c:pt>
                <c:pt idx="36">
                  <c:v>42256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  <c:pt idx="66">
                  <c:v>42214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119.71</c:v>
                </c:pt>
                <c:pt idx="1">
                  <c:v>119.78</c:v>
                </c:pt>
                <c:pt idx="2">
                  <c:v>119.37</c:v>
                </c:pt>
                <c:pt idx="3">
                  <c:v>116.53</c:v>
                </c:pt>
                <c:pt idx="4">
                  <c:v>115.92</c:v>
                </c:pt>
                <c:pt idx="5">
                  <c:v>113.81</c:v>
                </c:pt>
                <c:pt idx="6">
                  <c:v>118.11</c:v>
                </c:pt>
                <c:pt idx="7">
                  <c:v>120.42</c:v>
                </c:pt>
                <c:pt idx="8">
                  <c:v>120.73</c:v>
                </c:pt>
                <c:pt idx="9">
                  <c:v>119.98</c:v>
                </c:pt>
                <c:pt idx="10">
                  <c:v>120.17</c:v>
                </c:pt>
                <c:pt idx="11">
                  <c:v>122.07</c:v>
                </c:pt>
                <c:pt idx="12">
                  <c:v>123.99</c:v>
                </c:pt>
                <c:pt idx="13">
                  <c:v>122.51</c:v>
                </c:pt>
                <c:pt idx="14">
                  <c:v>119.27</c:v>
                </c:pt>
                <c:pt idx="15">
                  <c:v>116.08</c:v>
                </c:pt>
                <c:pt idx="16">
                  <c:v>116.43</c:v>
                </c:pt>
                <c:pt idx="17">
                  <c:v>116.05</c:v>
                </c:pt>
                <c:pt idx="18">
                  <c:v>119.65</c:v>
                </c:pt>
                <c:pt idx="19">
                  <c:v>118.83</c:v>
                </c:pt>
                <c:pt idx="20">
                  <c:v>116.61</c:v>
                </c:pt>
                <c:pt idx="21">
                  <c:v>116.01</c:v>
                </c:pt>
                <c:pt idx="22">
                  <c:v>114.22</c:v>
                </c:pt>
                <c:pt idx="23">
                  <c:v>112.7</c:v>
                </c:pt>
                <c:pt idx="24">
                  <c:v>116.37</c:v>
                </c:pt>
                <c:pt idx="25">
                  <c:v>121.09</c:v>
                </c:pt>
                <c:pt idx="26">
                  <c:v>123.28</c:v>
                </c:pt>
                <c:pt idx="27">
                  <c:v>122.93</c:v>
                </c:pt>
                <c:pt idx="28">
                  <c:v>123.94</c:v>
                </c:pt>
                <c:pt idx="29">
                  <c:v>122.47</c:v>
                </c:pt>
                <c:pt idx="30">
                  <c:v>123.26</c:v>
                </c:pt>
                <c:pt idx="31">
                  <c:v>121.15</c:v>
                </c:pt>
                <c:pt idx="32">
                  <c:v>120.03</c:v>
                </c:pt>
                <c:pt idx="33">
                  <c:v>117.8</c:v>
                </c:pt>
                <c:pt idx="34">
                  <c:v>118.7</c:v>
                </c:pt>
                <c:pt idx="35">
                  <c:v>116.77</c:v>
                </c:pt>
                <c:pt idx="36">
                  <c:v>115.08</c:v>
                </c:pt>
                <c:pt idx="38">
                  <c:v>116.09</c:v>
                </c:pt>
                <c:pt idx="39">
                  <c:v>112.36</c:v>
                </c:pt>
                <c:pt idx="40">
                  <c:v>113.99</c:v>
                </c:pt>
                <c:pt idx="41">
                  <c:v>114.23</c:v>
                </c:pt>
                <c:pt idx="42">
                  <c:v>112.63</c:v>
                </c:pt>
                <c:pt idx="43">
                  <c:v>115.7</c:v>
                </c:pt>
                <c:pt idx="44">
                  <c:v>117.28</c:v>
                </c:pt>
                <c:pt idx="45">
                  <c:v>117.77</c:v>
                </c:pt>
                <c:pt idx="46">
                  <c:v>113.46</c:v>
                </c:pt>
                <c:pt idx="47">
                  <c:v>109.98</c:v>
                </c:pt>
                <c:pt idx="48">
                  <c:v>110.43</c:v>
                </c:pt>
                <c:pt idx="49">
                  <c:v>116.28</c:v>
                </c:pt>
                <c:pt idx="50">
                  <c:v>119.79</c:v>
                </c:pt>
                <c:pt idx="51">
                  <c:v>123.22</c:v>
                </c:pt>
                <c:pt idx="52">
                  <c:v>125.5</c:v>
                </c:pt>
                <c:pt idx="53">
                  <c:v>123.82</c:v>
                </c:pt>
                <c:pt idx="54">
                  <c:v>121.02</c:v>
                </c:pt>
                <c:pt idx="55">
                  <c:v>120.52</c:v>
                </c:pt>
                <c:pt idx="56">
                  <c:v>121.2</c:v>
                </c:pt>
                <c:pt idx="57">
                  <c:v>122.26</c:v>
                </c:pt>
                <c:pt idx="58">
                  <c:v>122.48</c:v>
                </c:pt>
                <c:pt idx="59">
                  <c:v>121.82</c:v>
                </c:pt>
                <c:pt idx="60">
                  <c:v>122.04</c:v>
                </c:pt>
                <c:pt idx="61">
                  <c:v>123.92</c:v>
                </c:pt>
                <c:pt idx="62">
                  <c:v>120.84</c:v>
                </c:pt>
                <c:pt idx="63">
                  <c:v>120.89</c:v>
                </c:pt>
                <c:pt idx="64">
                  <c:v>121.4</c:v>
                </c:pt>
                <c:pt idx="65">
                  <c:v>120.56</c:v>
                </c:pt>
                <c:pt idx="66">
                  <c:v>121.52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38504"/>
        <c:axId val="389541248"/>
      </c:lineChart>
      <c:dateAx>
        <c:axId val="389538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41248"/>
        <c:crosses val="autoZero"/>
        <c:auto val="1"/>
        <c:lblOffset val="100"/>
        <c:baseTimeUnit val="days"/>
      </c:dateAx>
      <c:valAx>
        <c:axId val="3895412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3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42306</c:v>
                </c:pt>
                <c:pt idx="1">
                  <c:v>42305</c:v>
                </c:pt>
                <c:pt idx="2">
                  <c:v>42304</c:v>
                </c:pt>
                <c:pt idx="3">
                  <c:v>42303</c:v>
                </c:pt>
                <c:pt idx="4">
                  <c:v>42300</c:v>
                </c:pt>
                <c:pt idx="5">
                  <c:v>42299</c:v>
                </c:pt>
                <c:pt idx="6">
                  <c:v>42298</c:v>
                </c:pt>
                <c:pt idx="7">
                  <c:v>42297</c:v>
                </c:pt>
                <c:pt idx="8">
                  <c:v>42296</c:v>
                </c:pt>
                <c:pt idx="9">
                  <c:v>42293</c:v>
                </c:pt>
                <c:pt idx="10">
                  <c:v>42292</c:v>
                </c:pt>
                <c:pt idx="11">
                  <c:v>42291</c:v>
                </c:pt>
                <c:pt idx="12">
                  <c:v>42290</c:v>
                </c:pt>
                <c:pt idx="13">
                  <c:v>42289</c:v>
                </c:pt>
                <c:pt idx="14">
                  <c:v>42286</c:v>
                </c:pt>
                <c:pt idx="15">
                  <c:v>42285</c:v>
                </c:pt>
                <c:pt idx="16">
                  <c:v>42284</c:v>
                </c:pt>
                <c:pt idx="17">
                  <c:v>42283</c:v>
                </c:pt>
                <c:pt idx="18">
                  <c:v>42282</c:v>
                </c:pt>
                <c:pt idx="19">
                  <c:v>42279</c:v>
                </c:pt>
                <c:pt idx="20">
                  <c:v>42278</c:v>
                </c:pt>
                <c:pt idx="21">
                  <c:v>42277</c:v>
                </c:pt>
                <c:pt idx="22">
                  <c:v>42276</c:v>
                </c:pt>
                <c:pt idx="23">
                  <c:v>42275</c:v>
                </c:pt>
                <c:pt idx="24">
                  <c:v>42272</c:v>
                </c:pt>
                <c:pt idx="25">
                  <c:v>42271</c:v>
                </c:pt>
                <c:pt idx="26">
                  <c:v>42270</c:v>
                </c:pt>
                <c:pt idx="27">
                  <c:v>42269</c:v>
                </c:pt>
                <c:pt idx="28">
                  <c:v>42268</c:v>
                </c:pt>
                <c:pt idx="29">
                  <c:v>42265</c:v>
                </c:pt>
                <c:pt idx="30">
                  <c:v>42264</c:v>
                </c:pt>
                <c:pt idx="31">
                  <c:v>42263</c:v>
                </c:pt>
                <c:pt idx="32">
                  <c:v>42262</c:v>
                </c:pt>
                <c:pt idx="33">
                  <c:v>42261</c:v>
                </c:pt>
                <c:pt idx="34">
                  <c:v>42258</c:v>
                </c:pt>
                <c:pt idx="35">
                  <c:v>42257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293.72000000000003</c:v>
                </c:pt>
                <c:pt idx="1">
                  <c:v>293.69</c:v>
                </c:pt>
                <c:pt idx="2">
                  <c:v>290.63</c:v>
                </c:pt>
                <c:pt idx="3">
                  <c:v>274.60000000000002</c:v>
                </c:pt>
                <c:pt idx="4">
                  <c:v>276.99</c:v>
                </c:pt>
                <c:pt idx="5">
                  <c:v>276.83</c:v>
                </c:pt>
                <c:pt idx="6">
                  <c:v>276.33999999999997</c:v>
                </c:pt>
                <c:pt idx="7">
                  <c:v>265.81</c:v>
                </c:pt>
                <c:pt idx="8">
                  <c:v>273.02</c:v>
                </c:pt>
                <c:pt idx="9">
                  <c:v>272.37</c:v>
                </c:pt>
                <c:pt idx="10">
                  <c:v>268.41000000000003</c:v>
                </c:pt>
                <c:pt idx="11">
                  <c:v>256.79000000000002</c:v>
                </c:pt>
                <c:pt idx="12">
                  <c:v>256.04000000000002</c:v>
                </c:pt>
                <c:pt idx="13">
                  <c:v>264.67</c:v>
                </c:pt>
                <c:pt idx="14">
                  <c:v>269.16000000000003</c:v>
                </c:pt>
                <c:pt idx="15">
                  <c:v>279.88</c:v>
                </c:pt>
                <c:pt idx="16">
                  <c:v>279.24</c:v>
                </c:pt>
                <c:pt idx="17">
                  <c:v>275.99</c:v>
                </c:pt>
                <c:pt idx="18">
                  <c:v>286.55</c:v>
                </c:pt>
                <c:pt idx="19">
                  <c:v>290.35000000000002</c:v>
                </c:pt>
                <c:pt idx="20">
                  <c:v>287.3</c:v>
                </c:pt>
                <c:pt idx="21">
                  <c:v>291.81</c:v>
                </c:pt>
                <c:pt idx="22">
                  <c:v>278.23</c:v>
                </c:pt>
                <c:pt idx="23">
                  <c:v>272.27999999999997</c:v>
                </c:pt>
                <c:pt idx="24">
                  <c:v>284.79000000000002</c:v>
                </c:pt>
                <c:pt idx="25">
                  <c:v>293.01</c:v>
                </c:pt>
                <c:pt idx="26">
                  <c:v>298.33999999999997</c:v>
                </c:pt>
                <c:pt idx="27">
                  <c:v>299.06</c:v>
                </c:pt>
                <c:pt idx="28">
                  <c:v>297.16000000000003</c:v>
                </c:pt>
                <c:pt idx="29">
                  <c:v>314.67</c:v>
                </c:pt>
                <c:pt idx="30">
                  <c:v>325.3</c:v>
                </c:pt>
                <c:pt idx="31">
                  <c:v>319.56</c:v>
                </c:pt>
                <c:pt idx="32">
                  <c:v>319.86</c:v>
                </c:pt>
                <c:pt idx="33">
                  <c:v>316.23</c:v>
                </c:pt>
                <c:pt idx="34">
                  <c:v>315.37</c:v>
                </c:pt>
                <c:pt idx="35">
                  <c:v>312.62</c:v>
                </c:pt>
                <c:pt idx="36">
                  <c:v>303.48</c:v>
                </c:pt>
                <c:pt idx="37">
                  <c:v>308.74</c:v>
                </c:pt>
                <c:pt idx="38">
                  <c:v>302.26</c:v>
                </c:pt>
                <c:pt idx="39">
                  <c:v>301.63</c:v>
                </c:pt>
                <c:pt idx="40">
                  <c:v>304.20999999999998</c:v>
                </c:pt>
                <c:pt idx="41">
                  <c:v>292.5</c:v>
                </c:pt>
                <c:pt idx="42">
                  <c:v>297.3</c:v>
                </c:pt>
                <c:pt idx="43">
                  <c:v>303.69</c:v>
                </c:pt>
                <c:pt idx="44">
                  <c:v>304.49</c:v>
                </c:pt>
                <c:pt idx="45">
                  <c:v>298.25</c:v>
                </c:pt>
                <c:pt idx="46">
                  <c:v>281.75</c:v>
                </c:pt>
                <c:pt idx="47">
                  <c:v>278.35000000000002</c:v>
                </c:pt>
                <c:pt idx="48">
                  <c:v>295.64</c:v>
                </c:pt>
                <c:pt idx="49">
                  <c:v>309.89999999999998</c:v>
                </c:pt>
                <c:pt idx="50">
                  <c:v>315.82</c:v>
                </c:pt>
                <c:pt idx="51">
                  <c:v>312.13</c:v>
                </c:pt>
                <c:pt idx="52">
                  <c:v>316.08</c:v>
                </c:pt>
                <c:pt idx="53">
                  <c:v>312.61</c:v>
                </c:pt>
                <c:pt idx="54">
                  <c:v>313.91000000000003</c:v>
                </c:pt>
                <c:pt idx="55">
                  <c:v>316.73</c:v>
                </c:pt>
                <c:pt idx="56">
                  <c:v>314.85000000000002</c:v>
                </c:pt>
                <c:pt idx="57">
                  <c:v>314.94</c:v>
                </c:pt>
                <c:pt idx="58">
                  <c:v>309</c:v>
                </c:pt>
                <c:pt idx="59">
                  <c:v>316.60000000000002</c:v>
                </c:pt>
                <c:pt idx="60">
                  <c:v>335.41</c:v>
                </c:pt>
                <c:pt idx="61">
                  <c:v>330.38</c:v>
                </c:pt>
                <c:pt idx="62">
                  <c:v>324.38</c:v>
                </c:pt>
                <c:pt idx="63">
                  <c:v>318.77999999999997</c:v>
                </c:pt>
                <c:pt idx="64">
                  <c:v>317</c:v>
                </c:pt>
                <c:pt idx="65">
                  <c:v>313.33999999999997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46344"/>
        <c:axId val="389546736"/>
      </c:lineChart>
      <c:dateAx>
        <c:axId val="38954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46736"/>
        <c:crosses val="autoZero"/>
        <c:auto val="1"/>
        <c:lblOffset val="100"/>
        <c:baseTimeUnit val="days"/>
      </c:dateAx>
      <c:valAx>
        <c:axId val="3895467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4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29-Oct-15</c:v>
                </c:pt>
                <c:pt idx="1">
                  <c:v>28-Oct-15</c:v>
                </c:pt>
                <c:pt idx="2">
                  <c:v>27-Oct-15</c:v>
                </c:pt>
                <c:pt idx="3">
                  <c:v>26-Oct-15</c:v>
                </c:pt>
                <c:pt idx="4">
                  <c:v>23-Oct-15</c:v>
                </c:pt>
                <c:pt idx="5">
                  <c:v>22-Oct-15</c:v>
                </c:pt>
                <c:pt idx="6">
                  <c:v>21-Oct-15</c:v>
                </c:pt>
                <c:pt idx="7">
                  <c:v>20-Oct-15</c:v>
                </c:pt>
                <c:pt idx="8">
                  <c:v>19-Oct-15</c:v>
                </c:pt>
                <c:pt idx="9">
                  <c:v>16-Oct-15</c:v>
                </c:pt>
                <c:pt idx="10">
                  <c:v>15-Oct-15</c:v>
                </c:pt>
                <c:pt idx="11">
                  <c:v>14-Oct-15</c:v>
                </c:pt>
                <c:pt idx="12">
                  <c:v>13-Oct-15</c:v>
                </c:pt>
                <c:pt idx="13">
                  <c:v>12-Oct-15</c:v>
                </c:pt>
                <c:pt idx="14">
                  <c:v>9-Oct-15</c:v>
                </c:pt>
                <c:pt idx="15">
                  <c:v>8-Oct-15</c:v>
                </c:pt>
                <c:pt idx="16">
                  <c:v>7-Oct-15</c:v>
                </c:pt>
                <c:pt idx="17">
                  <c:v>6-Oct-15</c:v>
                </c:pt>
                <c:pt idx="18">
                  <c:v>5-Oct-15</c:v>
                </c:pt>
                <c:pt idx="19">
                  <c:v>2-Oct-15</c:v>
                </c:pt>
                <c:pt idx="20">
                  <c:v>1-Oct-15</c:v>
                </c:pt>
                <c:pt idx="21">
                  <c:v>30-Sep-15</c:v>
                </c:pt>
                <c:pt idx="22">
                  <c:v>29-Sep-15</c:v>
                </c:pt>
                <c:pt idx="23">
                  <c:v>28-Sep-15</c:v>
                </c:pt>
                <c:pt idx="24">
                  <c:v>25-Sep-15</c:v>
                </c:pt>
                <c:pt idx="25">
                  <c:v>24-Sep-15</c:v>
                </c:pt>
                <c:pt idx="26">
                  <c:v>23-Sep-15</c:v>
                </c:pt>
                <c:pt idx="27">
                  <c:v>22-Sep-15</c:v>
                </c:pt>
                <c:pt idx="28">
                  <c:v>21-Sep-15</c:v>
                </c:pt>
                <c:pt idx="29">
                  <c:v>18-Sep-15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8.4600000000000009</c:v>
                </c:pt>
                <c:pt idx="1">
                  <c:v>8.5500000000000007</c:v>
                </c:pt>
                <c:pt idx="2">
                  <c:v>8.0299999999999994</c:v>
                </c:pt>
                <c:pt idx="3">
                  <c:v>7.49</c:v>
                </c:pt>
                <c:pt idx="4">
                  <c:v>7.66</c:v>
                </c:pt>
                <c:pt idx="5">
                  <c:v>7.64</c:v>
                </c:pt>
                <c:pt idx="6">
                  <c:v>7.84</c:v>
                </c:pt>
                <c:pt idx="7">
                  <c:v>8.26</c:v>
                </c:pt>
                <c:pt idx="8">
                  <c:v>8.5399999999999991</c:v>
                </c:pt>
                <c:pt idx="9">
                  <c:v>8.49</c:v>
                </c:pt>
                <c:pt idx="10">
                  <c:v>8.35</c:v>
                </c:pt>
                <c:pt idx="11">
                  <c:v>7.99</c:v>
                </c:pt>
                <c:pt idx="12">
                  <c:v>7.82</c:v>
                </c:pt>
                <c:pt idx="13">
                  <c:v>8.1999999999999993</c:v>
                </c:pt>
                <c:pt idx="14">
                  <c:v>8.48</c:v>
                </c:pt>
                <c:pt idx="15">
                  <c:v>8.4700000000000006</c:v>
                </c:pt>
                <c:pt idx="16">
                  <c:v>8.65</c:v>
                </c:pt>
                <c:pt idx="17">
                  <c:v>8.4700000000000006</c:v>
                </c:pt>
                <c:pt idx="18">
                  <c:v>8.68</c:v>
                </c:pt>
                <c:pt idx="19">
                  <c:v>8.49</c:v>
                </c:pt>
                <c:pt idx="20">
                  <c:v>8.0299999999999994</c:v>
                </c:pt>
                <c:pt idx="21">
                  <c:v>8.24</c:v>
                </c:pt>
                <c:pt idx="22">
                  <c:v>8.0399999999999991</c:v>
                </c:pt>
                <c:pt idx="23">
                  <c:v>8.68</c:v>
                </c:pt>
                <c:pt idx="24">
                  <c:v>9.1300000000000008</c:v>
                </c:pt>
                <c:pt idx="25">
                  <c:v>9.84</c:v>
                </c:pt>
                <c:pt idx="26">
                  <c:v>9.83</c:v>
                </c:pt>
                <c:pt idx="27">
                  <c:v>10.17</c:v>
                </c:pt>
                <c:pt idx="28">
                  <c:v>10.51</c:v>
                </c:pt>
                <c:pt idx="29">
                  <c:v>11.24</c:v>
                </c:pt>
                <c:pt idx="30">
                  <c:v>11.32</c:v>
                </c:pt>
                <c:pt idx="31">
                  <c:v>11.02</c:v>
                </c:pt>
                <c:pt idx="32">
                  <c:v>10.75</c:v>
                </c:pt>
                <c:pt idx="33">
                  <c:v>10.58</c:v>
                </c:pt>
                <c:pt idx="34">
                  <c:v>10.64</c:v>
                </c:pt>
                <c:pt idx="35">
                  <c:v>11.01</c:v>
                </c:pt>
                <c:pt idx="36">
                  <c:v>10.78</c:v>
                </c:pt>
                <c:pt idx="37">
                  <c:v>10.59</c:v>
                </c:pt>
                <c:pt idx="38">
                  <c:v>10.17</c:v>
                </c:pt>
                <c:pt idx="39">
                  <c:v>10.15</c:v>
                </c:pt>
                <c:pt idx="40">
                  <c:v>10.64</c:v>
                </c:pt>
                <c:pt idx="41">
                  <c:v>10.24</c:v>
                </c:pt>
                <c:pt idx="42">
                  <c:v>10.46</c:v>
                </c:pt>
                <c:pt idx="43">
                  <c:v>10.78</c:v>
                </c:pt>
                <c:pt idx="44">
                  <c:v>10.67</c:v>
                </c:pt>
                <c:pt idx="45">
                  <c:v>10.51</c:v>
                </c:pt>
                <c:pt idx="46">
                  <c:v>10.08</c:v>
                </c:pt>
                <c:pt idx="47">
                  <c:v>10.14</c:v>
                </c:pt>
                <c:pt idx="48">
                  <c:v>10.62</c:v>
                </c:pt>
                <c:pt idx="49">
                  <c:v>10.26</c:v>
                </c:pt>
                <c:pt idx="50">
                  <c:v>10.84</c:v>
                </c:pt>
                <c:pt idx="51">
                  <c:v>11.05</c:v>
                </c:pt>
                <c:pt idx="52">
                  <c:v>10.99</c:v>
                </c:pt>
                <c:pt idx="53">
                  <c:v>10.01</c:v>
                </c:pt>
                <c:pt idx="54">
                  <c:v>13.83</c:v>
                </c:pt>
                <c:pt idx="55">
                  <c:v>14.33</c:v>
                </c:pt>
                <c:pt idx="56">
                  <c:v>13.93</c:v>
                </c:pt>
                <c:pt idx="57">
                  <c:v>14.52</c:v>
                </c:pt>
                <c:pt idx="58">
                  <c:v>14</c:v>
                </c:pt>
                <c:pt idx="59">
                  <c:v>14.33</c:v>
                </c:pt>
                <c:pt idx="60">
                  <c:v>15</c:v>
                </c:pt>
                <c:pt idx="61">
                  <c:v>15.13</c:v>
                </c:pt>
                <c:pt idx="62">
                  <c:v>15.39</c:v>
                </c:pt>
                <c:pt idx="63">
                  <c:v>14.72</c:v>
                </c:pt>
                <c:pt idx="64">
                  <c:v>14.28</c:v>
                </c:pt>
                <c:pt idx="65">
                  <c:v>14.29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45952"/>
        <c:axId val="388678968"/>
      </c:lineChart>
      <c:catAx>
        <c:axId val="389545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78968"/>
        <c:crosses val="autoZero"/>
        <c:auto val="1"/>
        <c:lblAlgn val="ctr"/>
        <c:lblOffset val="100"/>
        <c:noMultiLvlLbl val="0"/>
      </c:catAx>
      <c:valAx>
        <c:axId val="38867896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4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42306</c:v>
                </c:pt>
                <c:pt idx="1">
                  <c:v>42305</c:v>
                </c:pt>
                <c:pt idx="2">
                  <c:v>42304</c:v>
                </c:pt>
                <c:pt idx="3">
                  <c:v>42303</c:v>
                </c:pt>
                <c:pt idx="4">
                  <c:v>42300</c:v>
                </c:pt>
                <c:pt idx="5">
                  <c:v>42299</c:v>
                </c:pt>
                <c:pt idx="6">
                  <c:v>42298</c:v>
                </c:pt>
                <c:pt idx="7">
                  <c:v>42297</c:v>
                </c:pt>
                <c:pt idx="8">
                  <c:v>42296</c:v>
                </c:pt>
                <c:pt idx="9">
                  <c:v>42293</c:v>
                </c:pt>
                <c:pt idx="10">
                  <c:v>42292</c:v>
                </c:pt>
                <c:pt idx="11">
                  <c:v>42291</c:v>
                </c:pt>
                <c:pt idx="12">
                  <c:v>42290</c:v>
                </c:pt>
                <c:pt idx="13">
                  <c:v>42289</c:v>
                </c:pt>
                <c:pt idx="14">
                  <c:v>42286</c:v>
                </c:pt>
                <c:pt idx="15">
                  <c:v>42285</c:v>
                </c:pt>
                <c:pt idx="16">
                  <c:v>42284</c:v>
                </c:pt>
                <c:pt idx="17">
                  <c:v>42283</c:v>
                </c:pt>
                <c:pt idx="18">
                  <c:v>42282</c:v>
                </c:pt>
                <c:pt idx="19">
                  <c:v>42279</c:v>
                </c:pt>
                <c:pt idx="20">
                  <c:v>42278</c:v>
                </c:pt>
                <c:pt idx="21">
                  <c:v>42277</c:v>
                </c:pt>
                <c:pt idx="22">
                  <c:v>42276</c:v>
                </c:pt>
                <c:pt idx="23">
                  <c:v>42275</c:v>
                </c:pt>
                <c:pt idx="24">
                  <c:v>42272</c:v>
                </c:pt>
                <c:pt idx="25">
                  <c:v>42271</c:v>
                </c:pt>
                <c:pt idx="26">
                  <c:v>42270</c:v>
                </c:pt>
                <c:pt idx="27">
                  <c:v>42269</c:v>
                </c:pt>
                <c:pt idx="28">
                  <c:v>42268</c:v>
                </c:pt>
                <c:pt idx="29">
                  <c:v>42265</c:v>
                </c:pt>
                <c:pt idx="30">
                  <c:v>42264</c:v>
                </c:pt>
                <c:pt idx="31">
                  <c:v>42263</c:v>
                </c:pt>
                <c:pt idx="32">
                  <c:v>42262</c:v>
                </c:pt>
                <c:pt idx="33">
                  <c:v>42261</c:v>
                </c:pt>
                <c:pt idx="34">
                  <c:v>42258</c:v>
                </c:pt>
                <c:pt idx="35">
                  <c:v>42257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79.09</c:v>
                </c:pt>
                <c:pt idx="1">
                  <c:v>85.72</c:v>
                </c:pt>
                <c:pt idx="2">
                  <c:v>85.62</c:v>
                </c:pt>
                <c:pt idx="3">
                  <c:v>83.31</c:v>
                </c:pt>
                <c:pt idx="4">
                  <c:v>83.1</c:v>
                </c:pt>
                <c:pt idx="5">
                  <c:v>76.37</c:v>
                </c:pt>
                <c:pt idx="6">
                  <c:v>80.78</c:v>
                </c:pt>
                <c:pt idx="7">
                  <c:v>80.63</c:v>
                </c:pt>
                <c:pt idx="8">
                  <c:v>81.83</c:v>
                </c:pt>
                <c:pt idx="9">
                  <c:v>85.57</c:v>
                </c:pt>
                <c:pt idx="10">
                  <c:v>85.83</c:v>
                </c:pt>
                <c:pt idx="11">
                  <c:v>80.959999999999994</c:v>
                </c:pt>
                <c:pt idx="12">
                  <c:v>81.08</c:v>
                </c:pt>
                <c:pt idx="13">
                  <c:v>87.14</c:v>
                </c:pt>
                <c:pt idx="14">
                  <c:v>88.8</c:v>
                </c:pt>
                <c:pt idx="15">
                  <c:v>88.5</c:v>
                </c:pt>
                <c:pt idx="16">
                  <c:v>94.3</c:v>
                </c:pt>
                <c:pt idx="17">
                  <c:v>94.8</c:v>
                </c:pt>
                <c:pt idx="18">
                  <c:v>98.54</c:v>
                </c:pt>
                <c:pt idx="19">
                  <c:v>94.07</c:v>
                </c:pt>
                <c:pt idx="20">
                  <c:v>89.63</c:v>
                </c:pt>
                <c:pt idx="21">
                  <c:v>85.55</c:v>
                </c:pt>
                <c:pt idx="22">
                  <c:v>86.94</c:v>
                </c:pt>
                <c:pt idx="23">
                  <c:v>86.93</c:v>
                </c:pt>
                <c:pt idx="24">
                  <c:v>100.21</c:v>
                </c:pt>
                <c:pt idx="25">
                  <c:v>111.02</c:v>
                </c:pt>
                <c:pt idx="26">
                  <c:v>113.37</c:v>
                </c:pt>
                <c:pt idx="27">
                  <c:v>119.84</c:v>
                </c:pt>
                <c:pt idx="28">
                  <c:v>127.44</c:v>
                </c:pt>
                <c:pt idx="29">
                  <c:v>141.13999999999999</c:v>
                </c:pt>
                <c:pt idx="30">
                  <c:v>138.08000000000001</c:v>
                </c:pt>
                <c:pt idx="31">
                  <c:v>132.72999999999999</c:v>
                </c:pt>
                <c:pt idx="32">
                  <c:v>132.51</c:v>
                </c:pt>
                <c:pt idx="33">
                  <c:v>130.11000000000001</c:v>
                </c:pt>
                <c:pt idx="34">
                  <c:v>132.79</c:v>
                </c:pt>
                <c:pt idx="35">
                  <c:v>130.91</c:v>
                </c:pt>
                <c:pt idx="36">
                  <c:v>130.31</c:v>
                </c:pt>
                <c:pt idx="37">
                  <c:v>138.1</c:v>
                </c:pt>
                <c:pt idx="38">
                  <c:v>129.32</c:v>
                </c:pt>
                <c:pt idx="39">
                  <c:v>128.08000000000001</c:v>
                </c:pt>
                <c:pt idx="40">
                  <c:v>131.80000000000001</c:v>
                </c:pt>
                <c:pt idx="41">
                  <c:v>128.86000000000001</c:v>
                </c:pt>
                <c:pt idx="42">
                  <c:v>133.07</c:v>
                </c:pt>
                <c:pt idx="43">
                  <c:v>137.47</c:v>
                </c:pt>
                <c:pt idx="44">
                  <c:v>133.36000000000001</c:v>
                </c:pt>
                <c:pt idx="45">
                  <c:v>129.66999999999999</c:v>
                </c:pt>
                <c:pt idx="46">
                  <c:v>125.07</c:v>
                </c:pt>
                <c:pt idx="47">
                  <c:v>120.01</c:v>
                </c:pt>
                <c:pt idx="48">
                  <c:v>123.79</c:v>
                </c:pt>
                <c:pt idx="49">
                  <c:v>121.25</c:v>
                </c:pt>
                <c:pt idx="50">
                  <c:v>127.01</c:v>
                </c:pt>
                <c:pt idx="51">
                  <c:v>129.61000000000001</c:v>
                </c:pt>
                <c:pt idx="52">
                  <c:v>131.69</c:v>
                </c:pt>
                <c:pt idx="53">
                  <c:v>127.82</c:v>
                </c:pt>
                <c:pt idx="54">
                  <c:v>131.91</c:v>
                </c:pt>
                <c:pt idx="55">
                  <c:v>134.86000000000001</c:v>
                </c:pt>
                <c:pt idx="56">
                  <c:v>135.88999999999999</c:v>
                </c:pt>
                <c:pt idx="57">
                  <c:v>139.22999999999999</c:v>
                </c:pt>
                <c:pt idx="58">
                  <c:v>154.84</c:v>
                </c:pt>
                <c:pt idx="59">
                  <c:v>156.83000000000001</c:v>
                </c:pt>
                <c:pt idx="60">
                  <c:v>166.51</c:v>
                </c:pt>
                <c:pt idx="61">
                  <c:v>164.47</c:v>
                </c:pt>
                <c:pt idx="62">
                  <c:v>164.6</c:v>
                </c:pt>
                <c:pt idx="63">
                  <c:v>165.83</c:v>
                </c:pt>
                <c:pt idx="64">
                  <c:v>159.16999999999999</c:v>
                </c:pt>
                <c:pt idx="65">
                  <c:v>159.02000000000001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780632"/>
        <c:axId val="389782592"/>
      </c:lineChart>
      <c:dateAx>
        <c:axId val="38978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782592"/>
        <c:crosses val="autoZero"/>
        <c:auto val="1"/>
        <c:lblOffset val="100"/>
        <c:baseTimeUnit val="days"/>
      </c:dateAx>
      <c:valAx>
        <c:axId val="389782592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78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63"/>
  <sheetViews>
    <sheetView workbookViewId="0">
      <pane ySplit="1" topLeftCell="A35" activePane="bottomLeft" state="frozen"/>
      <selection pane="bottomLeft" activeCell="J4" sqref="J4"/>
    </sheetView>
  </sheetViews>
  <sheetFormatPr defaultRowHeight="20.100000000000001" customHeight="1" x14ac:dyDescent="0.2"/>
  <cols>
    <col min="1" max="1" width="9.140625" style="226"/>
    <col min="2" max="2" width="15.42578125" style="242" bestFit="1" customWidth="1"/>
    <col min="3" max="3" width="11.42578125" style="226" bestFit="1" customWidth="1"/>
    <col min="4" max="4" width="11.85546875" style="243" bestFit="1" customWidth="1"/>
    <col min="5" max="5" width="11.42578125" style="243" customWidth="1"/>
    <col min="6" max="7" width="14.7109375" style="226" bestFit="1" customWidth="1"/>
    <col min="8" max="8" width="14" style="226" bestFit="1" customWidth="1"/>
    <col min="9" max="9" width="10" style="226" bestFit="1" customWidth="1"/>
    <col min="10" max="10" width="14" style="226" bestFit="1" customWidth="1"/>
    <col min="11" max="11" width="11.42578125" style="255" customWidth="1"/>
    <col min="12" max="12" width="10.7109375" style="226" bestFit="1" customWidth="1"/>
    <col min="13" max="16384" width="9.140625" style="226"/>
  </cols>
  <sheetData>
    <row r="1" spans="1:21" ht="20.100000000000001" customHeight="1" x14ac:dyDescent="0.25">
      <c r="A1" s="218"/>
      <c r="B1" s="219" t="s">
        <v>101</v>
      </c>
      <c r="C1" s="220" t="s">
        <v>183</v>
      </c>
      <c r="D1" s="221" t="s">
        <v>185</v>
      </c>
      <c r="E1" s="221" t="s">
        <v>224</v>
      </c>
      <c r="F1" s="218" t="s">
        <v>100</v>
      </c>
      <c r="G1" s="218" t="s">
        <v>102</v>
      </c>
      <c r="H1" s="220" t="s">
        <v>182</v>
      </c>
      <c r="I1" s="220" t="s">
        <v>184</v>
      </c>
      <c r="J1" s="222" t="s">
        <v>118</v>
      </c>
      <c r="K1" s="222" t="s">
        <v>79</v>
      </c>
      <c r="L1" s="223"/>
      <c r="M1" s="224"/>
      <c r="N1" s="225"/>
      <c r="O1" s="224"/>
      <c r="P1" s="225"/>
      <c r="Q1" s="225"/>
      <c r="R1" s="223"/>
      <c r="S1" s="223"/>
      <c r="T1" s="223"/>
      <c r="U1" s="223"/>
    </row>
    <row r="2" spans="1:21" ht="20.100000000000001" customHeight="1" x14ac:dyDescent="0.25">
      <c r="A2" s="223"/>
      <c r="B2" s="227">
        <v>42233</v>
      </c>
      <c r="C2" s="281">
        <v>2102.44</v>
      </c>
      <c r="D2" s="282"/>
      <c r="E2" s="282"/>
      <c r="F2" s="228">
        <v>322588.21000000002</v>
      </c>
      <c r="G2" s="229">
        <v>360000</v>
      </c>
      <c r="H2" s="230"/>
      <c r="I2" s="230"/>
      <c r="J2" s="228">
        <f t="shared" ref="J2:J29" si="0">F2-G2</f>
        <v>-37411.789999999979</v>
      </c>
      <c r="K2" s="252">
        <f t="shared" ref="K2:K29" si="1">J2/G2</f>
        <v>-0.10392163888888883</v>
      </c>
      <c r="L2" s="259">
        <f>LOOKUP(2,1/(J:J&lt;&gt;""),J:J)</f>
        <v>-50872.450000000012</v>
      </c>
      <c r="M2" s="224"/>
      <c r="N2" s="225"/>
      <c r="O2" s="224"/>
      <c r="P2" s="225"/>
      <c r="Q2" s="225"/>
      <c r="R2" s="223"/>
      <c r="S2" s="223"/>
      <c r="T2" s="223"/>
      <c r="U2" s="223"/>
    </row>
    <row r="3" spans="1:21" ht="20.100000000000001" customHeight="1" x14ac:dyDescent="0.25">
      <c r="A3" s="223"/>
      <c r="B3" s="227">
        <v>42234</v>
      </c>
      <c r="C3" s="283">
        <v>2096.92</v>
      </c>
      <c r="D3" s="284">
        <f>(C3-C2)/C2</f>
        <v>-2.6255208234242031E-3</v>
      </c>
      <c r="E3" s="284">
        <f>(C3-$C$2)/$C$2</f>
        <v>-2.6255208234242031E-3</v>
      </c>
      <c r="F3" s="228">
        <v>319994.03000000003</v>
      </c>
      <c r="G3" s="229">
        <v>360000</v>
      </c>
      <c r="H3" s="229">
        <f t="shared" ref="H3:H28" si="2">F3-F2-G3+G2</f>
        <v>-2594.179999999993</v>
      </c>
      <c r="I3" s="231">
        <f>H3/G2</f>
        <v>-7.2060555555555359E-3</v>
      </c>
      <c r="J3" s="228">
        <f t="shared" si="0"/>
        <v>-40005.969999999972</v>
      </c>
      <c r="K3" s="252">
        <f t="shared" si="1"/>
        <v>-0.11112769444444437</v>
      </c>
      <c r="L3" s="223"/>
      <c r="M3" s="224"/>
      <c r="N3" s="225"/>
      <c r="O3" s="224"/>
      <c r="P3" s="225"/>
      <c r="Q3" s="225"/>
      <c r="R3" s="223"/>
      <c r="S3" s="223"/>
      <c r="T3" s="223"/>
      <c r="U3" s="223"/>
    </row>
    <row r="4" spans="1:21" ht="20.100000000000001" customHeight="1" x14ac:dyDescent="0.25">
      <c r="A4" s="223"/>
      <c r="B4" s="227">
        <v>42235</v>
      </c>
      <c r="C4" s="283">
        <v>2079.61</v>
      </c>
      <c r="D4" s="284">
        <f t="shared" ref="D4:D40" si="3">(C4-C3)/C3</f>
        <v>-8.254964424012334E-3</v>
      </c>
      <c r="E4" s="284">
        <f t="shared" ref="E4:E43" si="4">(C4-$C$2)/$C$2</f>
        <v>-1.0858811666444668E-2</v>
      </c>
      <c r="F4" s="228">
        <v>311839.78000000003</v>
      </c>
      <c r="G4" s="229">
        <v>360000</v>
      </c>
      <c r="H4" s="229">
        <f t="shared" si="2"/>
        <v>-8154.25</v>
      </c>
      <c r="I4" s="231">
        <f t="shared" ref="I4:I27" si="5">H4/G3</f>
        <v>-2.2650694444444446E-2</v>
      </c>
      <c r="J4" s="228">
        <f t="shared" si="0"/>
        <v>-48160.219999999972</v>
      </c>
      <c r="K4" s="252">
        <f t="shared" si="1"/>
        <v>-0.13377838888888882</v>
      </c>
      <c r="L4" s="223"/>
      <c r="M4" s="224"/>
      <c r="N4" s="225"/>
      <c r="O4" s="224"/>
      <c r="P4" s="225"/>
      <c r="Q4" s="225"/>
      <c r="R4" s="223"/>
      <c r="S4" s="223"/>
      <c r="T4" s="223"/>
      <c r="U4" s="223"/>
    </row>
    <row r="5" spans="1:21" ht="20.100000000000001" customHeight="1" x14ac:dyDescent="0.25">
      <c r="A5" s="223"/>
      <c r="B5" s="227">
        <v>42236</v>
      </c>
      <c r="C5" s="283">
        <v>2035.73</v>
      </c>
      <c r="D5" s="284">
        <f t="shared" si="3"/>
        <v>-2.1100110116800797E-2</v>
      </c>
      <c r="E5" s="284">
        <f t="shared" si="4"/>
        <v>-3.1729799661345884E-2</v>
      </c>
      <c r="F5" s="228">
        <v>301697.40999999997</v>
      </c>
      <c r="G5" s="229">
        <v>360000</v>
      </c>
      <c r="H5" s="229">
        <f t="shared" si="2"/>
        <v>-10142.370000000054</v>
      </c>
      <c r="I5" s="231">
        <f t="shared" si="5"/>
        <v>-2.817325000000015E-2</v>
      </c>
      <c r="J5" s="228">
        <f t="shared" si="0"/>
        <v>-58302.590000000026</v>
      </c>
      <c r="K5" s="252">
        <f t="shared" si="1"/>
        <v>-0.16195163888888897</v>
      </c>
      <c r="L5" s="223"/>
      <c r="M5" s="224"/>
      <c r="N5" s="225"/>
      <c r="O5" s="224"/>
      <c r="P5" s="225"/>
      <c r="Q5" s="225"/>
      <c r="R5" s="223"/>
      <c r="S5" s="223"/>
      <c r="T5" s="223"/>
      <c r="U5" s="223"/>
    </row>
    <row r="6" spans="1:21" ht="20.100000000000001" customHeight="1" x14ac:dyDescent="0.25">
      <c r="A6" s="223"/>
      <c r="B6" s="227">
        <v>42237</v>
      </c>
      <c r="C6" s="283">
        <v>1970.89</v>
      </c>
      <c r="D6" s="284">
        <f t="shared" si="3"/>
        <v>-3.1850982202944356E-2</v>
      </c>
      <c r="E6" s="284">
        <f t="shared" si="4"/>
        <v>-6.2570156579973724E-2</v>
      </c>
      <c r="F6" s="228">
        <v>295093.56</v>
      </c>
      <c r="G6" s="229">
        <v>360000</v>
      </c>
      <c r="H6" s="229">
        <f t="shared" si="2"/>
        <v>-6603.8499999999767</v>
      </c>
      <c r="I6" s="231">
        <f t="shared" si="5"/>
        <v>-1.8344027777777713E-2</v>
      </c>
      <c r="J6" s="228">
        <f t="shared" si="0"/>
        <v>-64906.44</v>
      </c>
      <c r="K6" s="252">
        <f t="shared" si="1"/>
        <v>-0.18029566666666666</v>
      </c>
      <c r="L6" s="223"/>
      <c r="M6" s="224"/>
      <c r="N6" s="225"/>
      <c r="O6" s="224"/>
      <c r="P6" s="225"/>
      <c r="Q6" s="225"/>
      <c r="R6" s="223"/>
      <c r="S6" s="223"/>
      <c r="T6" s="223"/>
      <c r="U6" s="223"/>
    </row>
    <row r="7" spans="1:21" ht="20.100000000000001" customHeight="1" x14ac:dyDescent="0.25">
      <c r="A7" s="223"/>
      <c r="B7" s="232">
        <v>42240</v>
      </c>
      <c r="C7" s="285">
        <v>1893.21</v>
      </c>
      <c r="D7" s="286">
        <f t="shared" si="3"/>
        <v>-3.9413665907280494E-2</v>
      </c>
      <c r="E7" s="286">
        <f t="shared" si="4"/>
        <v>-9.95177032400449E-2</v>
      </c>
      <c r="F7" s="235">
        <v>283095.28999999998</v>
      </c>
      <c r="G7" s="233">
        <v>360000</v>
      </c>
      <c r="H7" s="233">
        <f t="shared" si="2"/>
        <v>-11998.270000000019</v>
      </c>
      <c r="I7" s="234">
        <f t="shared" si="5"/>
        <v>-3.3328527777777832E-2</v>
      </c>
      <c r="J7" s="235">
        <f t="shared" si="0"/>
        <v>-76904.710000000021</v>
      </c>
      <c r="K7" s="253">
        <f t="shared" si="1"/>
        <v>-0.2136241944444445</v>
      </c>
      <c r="L7" s="223"/>
      <c r="M7" s="224"/>
      <c r="N7" s="225"/>
      <c r="O7" s="224"/>
      <c r="P7" s="225"/>
      <c r="Q7" s="225"/>
      <c r="R7" s="223"/>
      <c r="S7" s="223"/>
      <c r="T7" s="223"/>
      <c r="U7" s="223"/>
    </row>
    <row r="8" spans="1:21" ht="20.100000000000001" customHeight="1" x14ac:dyDescent="0.25">
      <c r="A8" s="223"/>
      <c r="B8" s="232">
        <v>42241</v>
      </c>
      <c r="C8" s="285">
        <v>1867.61</v>
      </c>
      <c r="D8" s="286">
        <f t="shared" si="3"/>
        <v>-1.3522007595565277E-2</v>
      </c>
      <c r="E8" s="286">
        <f t="shared" si="4"/>
        <v>-0.11169403169650509</v>
      </c>
      <c r="F8" s="235">
        <v>276943.21000000002</v>
      </c>
      <c r="G8" s="233">
        <v>360000</v>
      </c>
      <c r="H8" s="233">
        <f t="shared" si="2"/>
        <v>-6152.0799999999581</v>
      </c>
      <c r="I8" s="234">
        <f t="shared" si="5"/>
        <v>-1.7089111111110996E-2</v>
      </c>
      <c r="J8" s="235">
        <f t="shared" si="0"/>
        <v>-83056.789999999979</v>
      </c>
      <c r="K8" s="253">
        <f t="shared" si="1"/>
        <v>-0.2307133055555555</v>
      </c>
      <c r="L8" s="223"/>
      <c r="M8" s="224"/>
      <c r="N8" s="225"/>
      <c r="O8" s="224"/>
      <c r="P8" s="225"/>
      <c r="Q8" s="225"/>
      <c r="R8" s="223"/>
      <c r="S8" s="223"/>
      <c r="T8" s="223"/>
      <c r="U8" s="223"/>
    </row>
    <row r="9" spans="1:21" ht="20.100000000000001" customHeight="1" x14ac:dyDescent="0.25">
      <c r="A9" s="223"/>
      <c r="B9" s="232">
        <v>42242</v>
      </c>
      <c r="C9" s="285">
        <v>1940.51</v>
      </c>
      <c r="D9" s="286">
        <f t="shared" si="3"/>
        <v>3.9033845395987435E-2</v>
      </c>
      <c r="E9" s="286">
        <f t="shared" si="4"/>
        <v>-7.7020033865413548E-2</v>
      </c>
      <c r="F9" s="235">
        <v>284832.2</v>
      </c>
      <c r="G9" s="233">
        <v>360000</v>
      </c>
      <c r="H9" s="233">
        <f t="shared" si="2"/>
        <v>7888.9899999999907</v>
      </c>
      <c r="I9" s="234">
        <f t="shared" si="5"/>
        <v>2.1913861111111085E-2</v>
      </c>
      <c r="J9" s="235">
        <f t="shared" si="0"/>
        <v>-75167.799999999988</v>
      </c>
      <c r="K9" s="253">
        <f t="shared" si="1"/>
        <v>-0.2087994444444444</v>
      </c>
      <c r="L9" s="223"/>
      <c r="M9" s="224"/>
      <c r="N9" s="225"/>
      <c r="O9" s="224"/>
      <c r="P9" s="225"/>
      <c r="Q9" s="225"/>
      <c r="R9" s="223"/>
      <c r="S9" s="223"/>
      <c r="T9" s="223"/>
      <c r="U9" s="223"/>
    </row>
    <row r="10" spans="1:21" ht="20.100000000000001" customHeight="1" x14ac:dyDescent="0.25">
      <c r="A10" s="223"/>
      <c r="B10" s="232">
        <v>42243</v>
      </c>
      <c r="C10" s="285">
        <v>1987.66</v>
      </c>
      <c r="D10" s="286">
        <f t="shared" si="3"/>
        <v>2.429773616214299E-2</v>
      </c>
      <c r="E10" s="286">
        <f t="shared" si="4"/>
        <v>-5.4593710165331696E-2</v>
      </c>
      <c r="F10" s="235">
        <v>300742.98</v>
      </c>
      <c r="G10" s="233">
        <v>360000</v>
      </c>
      <c r="H10" s="233">
        <f t="shared" si="2"/>
        <v>15910.77999999997</v>
      </c>
      <c r="I10" s="234">
        <f t="shared" si="5"/>
        <v>4.4196611111111027E-2</v>
      </c>
      <c r="J10" s="235">
        <f t="shared" si="0"/>
        <v>-59257.020000000019</v>
      </c>
      <c r="K10" s="253">
        <f t="shared" si="1"/>
        <v>-0.16460283333333339</v>
      </c>
      <c r="L10" s="223"/>
      <c r="M10" s="224"/>
      <c r="N10" s="225"/>
      <c r="O10" s="224"/>
      <c r="P10" s="225"/>
      <c r="Q10" s="225"/>
      <c r="R10" s="223"/>
      <c r="S10" s="223"/>
      <c r="T10" s="223"/>
      <c r="U10" s="223"/>
    </row>
    <row r="11" spans="1:21" ht="20.100000000000001" customHeight="1" x14ac:dyDescent="0.25">
      <c r="A11" s="223"/>
      <c r="B11" s="232">
        <v>42244</v>
      </c>
      <c r="C11" s="285">
        <v>1988.87</v>
      </c>
      <c r="D11" s="286">
        <f t="shared" si="3"/>
        <v>6.0875602467213154E-4</v>
      </c>
      <c r="E11" s="286">
        <f t="shared" si="4"/>
        <v>-5.401818839063191E-2</v>
      </c>
      <c r="F11" s="235">
        <v>307941.06</v>
      </c>
      <c r="G11" s="233">
        <v>360000</v>
      </c>
      <c r="H11" s="233">
        <f t="shared" si="2"/>
        <v>7198.0800000000163</v>
      </c>
      <c r="I11" s="234">
        <f t="shared" si="5"/>
        <v>1.9994666666666713E-2</v>
      </c>
      <c r="J11" s="235">
        <f t="shared" si="0"/>
        <v>-52058.94</v>
      </c>
      <c r="K11" s="253">
        <f t="shared" si="1"/>
        <v>-0.14460816666666668</v>
      </c>
      <c r="L11" s="223"/>
      <c r="M11" s="224"/>
      <c r="N11" s="225"/>
      <c r="O11" s="224"/>
      <c r="P11" s="225"/>
      <c r="Q11" s="225"/>
      <c r="R11" s="223"/>
      <c r="S11" s="223"/>
      <c r="T11" s="223"/>
      <c r="U11" s="223"/>
    </row>
    <row r="12" spans="1:21" ht="20.100000000000001" customHeight="1" x14ac:dyDescent="0.25">
      <c r="A12" s="223"/>
      <c r="B12" s="227">
        <v>42247</v>
      </c>
      <c r="C12" s="283">
        <v>1972.18</v>
      </c>
      <c r="D12" s="284">
        <f t="shared" si="3"/>
        <v>-8.391699809439445E-3</v>
      </c>
      <c r="E12" s="284">
        <f t="shared" si="4"/>
        <v>-6.1956583778847427E-2</v>
      </c>
      <c r="F12" s="228">
        <v>311200.71000000002</v>
      </c>
      <c r="G12" s="229">
        <v>360000</v>
      </c>
      <c r="H12" s="229">
        <f t="shared" si="2"/>
        <v>3259.6500000000233</v>
      </c>
      <c r="I12" s="231">
        <f t="shared" si="5"/>
        <v>9.0545833333333988E-3</v>
      </c>
      <c r="J12" s="228">
        <f t="shared" si="0"/>
        <v>-48799.289999999979</v>
      </c>
      <c r="K12" s="252">
        <f t="shared" si="1"/>
        <v>-0.13555358333333328</v>
      </c>
      <c r="L12" s="223"/>
      <c r="M12" s="224"/>
      <c r="N12" s="225"/>
      <c r="O12" s="224"/>
      <c r="P12" s="225"/>
      <c r="Q12" s="225"/>
      <c r="R12" s="223"/>
      <c r="S12" s="223"/>
      <c r="T12" s="223"/>
      <c r="U12" s="223"/>
    </row>
    <row r="13" spans="1:21" ht="20.100000000000001" customHeight="1" x14ac:dyDescent="0.25">
      <c r="A13" s="223"/>
      <c r="B13" s="227">
        <v>42248</v>
      </c>
      <c r="C13" s="283">
        <v>1913.85</v>
      </c>
      <c r="D13" s="284">
        <f t="shared" si="3"/>
        <v>-2.9576407832956501E-2</v>
      </c>
      <c r="E13" s="284">
        <f t="shared" si="4"/>
        <v>-8.9700538422023995E-2</v>
      </c>
      <c r="F13" s="228">
        <v>307440.78999999998</v>
      </c>
      <c r="G13" s="229">
        <v>365000</v>
      </c>
      <c r="H13" s="229">
        <f t="shared" si="2"/>
        <v>-8759.9200000000419</v>
      </c>
      <c r="I13" s="231">
        <f t="shared" si="5"/>
        <v>-2.4333111111111229E-2</v>
      </c>
      <c r="J13" s="228">
        <f t="shared" si="0"/>
        <v>-57559.210000000021</v>
      </c>
      <c r="K13" s="252">
        <f t="shared" si="1"/>
        <v>-0.15769646575342472</v>
      </c>
      <c r="L13" s="223"/>
      <c r="M13" s="224"/>
      <c r="N13" s="225"/>
      <c r="O13" s="224"/>
      <c r="P13" s="225"/>
      <c r="Q13" s="225"/>
      <c r="R13" s="223"/>
      <c r="S13" s="223"/>
      <c r="T13" s="223"/>
      <c r="U13" s="223"/>
    </row>
    <row r="14" spans="1:21" ht="20.100000000000001" customHeight="1" x14ac:dyDescent="0.25">
      <c r="A14" s="223"/>
      <c r="B14" s="227">
        <v>42249</v>
      </c>
      <c r="C14" s="283">
        <v>1948.86</v>
      </c>
      <c r="D14" s="284">
        <f t="shared" si="3"/>
        <v>1.829296966846931E-2</v>
      </c>
      <c r="E14" s="284">
        <f t="shared" si="4"/>
        <v>-7.3048457982154147E-2</v>
      </c>
      <c r="F14" s="228">
        <v>326031.94</v>
      </c>
      <c r="G14" s="229">
        <v>380000</v>
      </c>
      <c r="H14" s="229">
        <f t="shared" si="2"/>
        <v>3591.1500000000233</v>
      </c>
      <c r="I14" s="231">
        <f t="shared" si="5"/>
        <v>9.8387671232877342E-3</v>
      </c>
      <c r="J14" s="228">
        <f t="shared" si="0"/>
        <v>-53968.06</v>
      </c>
      <c r="K14" s="252">
        <f t="shared" si="1"/>
        <v>-0.14202121052631578</v>
      </c>
      <c r="M14" s="224"/>
      <c r="N14" s="225"/>
      <c r="O14" s="224"/>
      <c r="P14" s="225"/>
      <c r="Q14" s="225"/>
      <c r="R14" s="223"/>
      <c r="S14" s="223"/>
      <c r="T14" s="223"/>
      <c r="U14" s="223"/>
    </row>
    <row r="15" spans="1:21" ht="20.100000000000001" customHeight="1" x14ac:dyDescent="0.25">
      <c r="A15" s="223"/>
      <c r="B15" s="227">
        <v>42250</v>
      </c>
      <c r="C15" s="283">
        <v>1951.13</v>
      </c>
      <c r="D15" s="284">
        <f t="shared" si="3"/>
        <v>1.1647835144649741E-3</v>
      </c>
      <c r="E15" s="284">
        <f t="shared" si="4"/>
        <v>-7.1968760107303867E-2</v>
      </c>
      <c r="F15" s="228">
        <v>328219.34000000003</v>
      </c>
      <c r="G15" s="229">
        <v>380000</v>
      </c>
      <c r="H15" s="229">
        <f t="shared" si="2"/>
        <v>2187.4000000000233</v>
      </c>
      <c r="I15" s="231">
        <f t="shared" si="5"/>
        <v>5.7563157894737456E-3</v>
      </c>
      <c r="J15" s="228">
        <f t="shared" si="0"/>
        <v>-51780.659999999974</v>
      </c>
      <c r="K15" s="252">
        <f t="shared" si="1"/>
        <v>-0.13626489473684203</v>
      </c>
      <c r="L15" s="223"/>
      <c r="M15" s="224"/>
      <c r="N15" s="225"/>
      <c r="O15" s="224"/>
      <c r="P15" s="225"/>
      <c r="Q15" s="225"/>
      <c r="R15" s="223"/>
      <c r="S15" s="223"/>
      <c r="T15" s="223"/>
      <c r="U15" s="223"/>
    </row>
    <row r="16" spans="1:21" ht="20.100000000000001" customHeight="1" x14ac:dyDescent="0.25">
      <c r="A16" s="223"/>
      <c r="B16" s="227">
        <v>42251</v>
      </c>
      <c r="C16" s="283">
        <v>1921.22</v>
      </c>
      <c r="D16" s="284">
        <f t="shared" si="3"/>
        <v>-1.5329578244402004E-2</v>
      </c>
      <c r="E16" s="284">
        <f t="shared" si="4"/>
        <v>-8.6195087612488355E-2</v>
      </c>
      <c r="F16" s="228">
        <v>324929.40000000002</v>
      </c>
      <c r="G16" s="229">
        <v>380000</v>
      </c>
      <c r="H16" s="229">
        <f t="shared" si="2"/>
        <v>-3289.9400000000023</v>
      </c>
      <c r="I16" s="231">
        <f t="shared" si="5"/>
        <v>-8.6577368421052701E-3</v>
      </c>
      <c r="J16" s="228">
        <f t="shared" si="0"/>
        <v>-55070.599999999977</v>
      </c>
      <c r="K16" s="252">
        <f t="shared" si="1"/>
        <v>-0.1449226315789473</v>
      </c>
      <c r="L16" s="223"/>
      <c r="M16" s="224"/>
      <c r="N16" s="225"/>
      <c r="O16" s="224"/>
      <c r="P16" s="225"/>
      <c r="Q16" s="225"/>
      <c r="R16" s="223"/>
      <c r="S16" s="223"/>
      <c r="T16" s="223"/>
      <c r="U16" s="223"/>
    </row>
    <row r="17" spans="1:21" ht="20.100000000000001" customHeight="1" x14ac:dyDescent="0.25">
      <c r="A17" s="223"/>
      <c r="B17" s="232">
        <v>42255</v>
      </c>
      <c r="C17" s="285">
        <v>1969.41</v>
      </c>
      <c r="D17" s="286">
        <f t="shared" si="3"/>
        <v>2.5083020164270647E-2</v>
      </c>
      <c r="E17" s="286">
        <f t="shared" si="4"/>
        <v>-6.3274100568862832E-2</v>
      </c>
      <c r="F17" s="235">
        <v>331613.90000000002</v>
      </c>
      <c r="G17" s="233">
        <v>380000</v>
      </c>
      <c r="H17" s="233">
        <f t="shared" si="2"/>
        <v>6684.5</v>
      </c>
      <c r="I17" s="234">
        <f t="shared" si="5"/>
        <v>1.7590789473684209E-2</v>
      </c>
      <c r="J17" s="235">
        <f t="shared" si="0"/>
        <v>-48386.099999999977</v>
      </c>
      <c r="K17" s="253">
        <f t="shared" si="1"/>
        <v>-0.1273318421052631</v>
      </c>
      <c r="L17" s="223"/>
      <c r="M17" s="224"/>
      <c r="N17" s="225"/>
      <c r="O17" s="224"/>
      <c r="P17" s="225"/>
      <c r="Q17" s="225"/>
      <c r="R17" s="223"/>
      <c r="S17" s="223"/>
      <c r="T17" s="223"/>
      <c r="U17" s="223"/>
    </row>
    <row r="18" spans="1:21" ht="20.100000000000001" customHeight="1" x14ac:dyDescent="0.25">
      <c r="A18" s="223"/>
      <c r="B18" s="232">
        <v>42256</v>
      </c>
      <c r="C18" s="285">
        <v>1942.04</v>
      </c>
      <c r="D18" s="286">
        <f t="shared" si="3"/>
        <v>-1.3897563229596741E-2</v>
      </c>
      <c r="E18" s="286">
        <f t="shared" si="4"/>
        <v>-7.629230798500794E-2</v>
      </c>
      <c r="F18" s="235">
        <v>321792.48</v>
      </c>
      <c r="G18" s="233">
        <v>380000</v>
      </c>
      <c r="H18" s="233">
        <f t="shared" si="2"/>
        <v>-9821.4200000000419</v>
      </c>
      <c r="I18" s="234">
        <f t="shared" si="5"/>
        <v>-2.5845842105263268E-2</v>
      </c>
      <c r="J18" s="235">
        <f t="shared" si="0"/>
        <v>-58207.520000000019</v>
      </c>
      <c r="K18" s="253">
        <f t="shared" si="1"/>
        <v>-0.15317768421052635</v>
      </c>
      <c r="L18" s="223"/>
      <c r="M18" s="224"/>
      <c r="N18" s="225"/>
      <c r="O18" s="224"/>
      <c r="P18" s="225"/>
      <c r="Q18" s="225"/>
      <c r="R18" s="223"/>
      <c r="S18" s="223"/>
      <c r="T18" s="223"/>
      <c r="U18" s="223"/>
    </row>
    <row r="19" spans="1:21" ht="20.100000000000001" customHeight="1" x14ac:dyDescent="0.25">
      <c r="A19" s="223"/>
      <c r="B19" s="232">
        <v>42257</v>
      </c>
      <c r="C19" s="285">
        <v>1952.29</v>
      </c>
      <c r="D19" s="286">
        <f t="shared" si="3"/>
        <v>5.2779551399559227E-3</v>
      </c>
      <c r="E19" s="286">
        <f t="shared" si="4"/>
        <v>-7.1417020224120581E-2</v>
      </c>
      <c r="F19" s="235">
        <v>323389.99</v>
      </c>
      <c r="G19" s="233">
        <v>380000</v>
      </c>
      <c r="H19" s="233">
        <f t="shared" si="2"/>
        <v>1597.5100000000093</v>
      </c>
      <c r="I19" s="234">
        <f t="shared" si="5"/>
        <v>4.2039736842105508E-3</v>
      </c>
      <c r="J19" s="235">
        <f t="shared" si="0"/>
        <v>-56610.010000000009</v>
      </c>
      <c r="K19" s="253">
        <f t="shared" si="1"/>
        <v>-0.14897371052631581</v>
      </c>
      <c r="L19" s="223"/>
      <c r="M19" s="224"/>
      <c r="N19" s="225"/>
      <c r="O19" s="224"/>
      <c r="P19" s="225"/>
      <c r="Q19" s="225"/>
      <c r="R19" s="223"/>
      <c r="S19" s="223"/>
      <c r="T19" s="223"/>
      <c r="U19" s="223"/>
    </row>
    <row r="20" spans="1:21" ht="20.100000000000001" customHeight="1" x14ac:dyDescent="0.25">
      <c r="A20" s="223"/>
      <c r="B20" s="232">
        <v>42258</v>
      </c>
      <c r="C20" s="285">
        <v>1961.05</v>
      </c>
      <c r="D20" s="286">
        <f t="shared" si="3"/>
        <v>4.4870382986134183E-3</v>
      </c>
      <c r="E20" s="286">
        <f t="shared" si="4"/>
        <v>-6.7250432830425644E-2</v>
      </c>
      <c r="F20" s="235">
        <v>323039.64</v>
      </c>
      <c r="G20" s="233">
        <v>380000</v>
      </c>
      <c r="H20" s="233">
        <f t="shared" si="2"/>
        <v>-350.34999999997672</v>
      </c>
      <c r="I20" s="234">
        <f t="shared" si="5"/>
        <v>-9.2197368421046506E-4</v>
      </c>
      <c r="J20" s="235">
        <f t="shared" si="0"/>
        <v>-56960.359999999986</v>
      </c>
      <c r="K20" s="253">
        <f t="shared" si="1"/>
        <v>-0.14989568421052629</v>
      </c>
      <c r="L20" s="223"/>
      <c r="M20" s="224"/>
      <c r="N20" s="225"/>
      <c r="O20" s="224"/>
      <c r="P20" s="225"/>
      <c r="Q20" s="225"/>
      <c r="R20" s="223"/>
      <c r="S20" s="223"/>
      <c r="T20" s="223"/>
      <c r="U20" s="223"/>
    </row>
    <row r="21" spans="1:21" ht="20.100000000000001" customHeight="1" x14ac:dyDescent="0.25">
      <c r="A21" s="223"/>
      <c r="B21" s="227">
        <v>42261</v>
      </c>
      <c r="C21" s="283">
        <v>1953.03</v>
      </c>
      <c r="D21" s="284">
        <f t="shared" si="3"/>
        <v>-4.0896458529869114E-3</v>
      </c>
      <c r="E21" s="284">
        <f t="shared" si="4"/>
        <v>-7.1065048229676034E-2</v>
      </c>
      <c r="F21" s="228">
        <v>326015.75</v>
      </c>
      <c r="G21" s="229">
        <v>380000</v>
      </c>
      <c r="H21" s="229">
        <f t="shared" si="2"/>
        <v>2976.109999999986</v>
      </c>
      <c r="I21" s="231">
        <f t="shared" si="5"/>
        <v>7.8318684210525943E-3</v>
      </c>
      <c r="J21" s="228">
        <f t="shared" si="0"/>
        <v>-53984.25</v>
      </c>
      <c r="K21" s="252">
        <f t="shared" si="1"/>
        <v>-0.14206381578947369</v>
      </c>
      <c r="L21" s="223"/>
      <c r="M21" s="224"/>
      <c r="N21" s="225"/>
      <c r="O21" s="224"/>
      <c r="P21" s="225"/>
      <c r="Q21" s="225"/>
      <c r="R21" s="223"/>
      <c r="S21" s="223"/>
      <c r="T21" s="223"/>
      <c r="U21" s="223"/>
    </row>
    <row r="22" spans="1:21" ht="20.100000000000001" customHeight="1" x14ac:dyDescent="0.25">
      <c r="A22" s="236"/>
      <c r="B22" s="227">
        <v>42262</v>
      </c>
      <c r="C22" s="283">
        <v>1978.09</v>
      </c>
      <c r="D22" s="284">
        <f t="shared" si="3"/>
        <v>1.2831344116577803E-2</v>
      </c>
      <c r="E22" s="284">
        <f t="shared" si="4"/>
        <v>-5.9145564201594399E-2</v>
      </c>
      <c r="F22" s="228">
        <v>328528.74</v>
      </c>
      <c r="G22" s="229">
        <v>380000</v>
      </c>
      <c r="H22" s="229">
        <f t="shared" si="2"/>
        <v>2512.9899999999907</v>
      </c>
      <c r="I22" s="231">
        <f t="shared" si="5"/>
        <v>6.6131315789473436E-3</v>
      </c>
      <c r="J22" s="228">
        <f t="shared" si="0"/>
        <v>-51471.260000000009</v>
      </c>
      <c r="K22" s="252">
        <f t="shared" si="1"/>
        <v>-0.13545068421052633</v>
      </c>
      <c r="L22" s="223"/>
      <c r="M22" s="224"/>
      <c r="N22" s="225"/>
      <c r="O22" s="224"/>
      <c r="P22" s="225"/>
      <c r="Q22" s="225"/>
      <c r="R22" s="223"/>
      <c r="S22" s="223"/>
      <c r="T22" s="223"/>
      <c r="U22" s="223"/>
    </row>
    <row r="23" spans="1:21" ht="20.100000000000001" customHeight="1" x14ac:dyDescent="0.25">
      <c r="A23" s="236"/>
      <c r="B23" s="227">
        <v>42263</v>
      </c>
      <c r="C23" s="283">
        <v>1995.31</v>
      </c>
      <c r="D23" s="284">
        <f t="shared" si="3"/>
        <v>8.7053672987579076E-3</v>
      </c>
      <c r="E23" s="284">
        <f t="shared" si="4"/>
        <v>-5.0955080763303642E-2</v>
      </c>
      <c r="F23" s="228">
        <v>333204.93</v>
      </c>
      <c r="G23" s="229">
        <v>380000</v>
      </c>
      <c r="H23" s="229">
        <f t="shared" si="2"/>
        <v>4676.1900000000023</v>
      </c>
      <c r="I23" s="231">
        <f t="shared" si="5"/>
        <v>1.2305763157894743E-2</v>
      </c>
      <c r="J23" s="228">
        <f t="shared" si="0"/>
        <v>-46795.070000000007</v>
      </c>
      <c r="K23" s="252">
        <f t="shared" si="1"/>
        <v>-0.1231449210526316</v>
      </c>
      <c r="L23" s="223"/>
      <c r="M23" s="224"/>
      <c r="N23" s="225"/>
      <c r="O23" s="224"/>
      <c r="P23" s="225"/>
      <c r="Q23" s="225"/>
      <c r="R23" s="223"/>
      <c r="S23" s="223"/>
      <c r="T23" s="223"/>
      <c r="U23" s="223"/>
    </row>
    <row r="24" spans="1:21" ht="20.100000000000001" customHeight="1" x14ac:dyDescent="0.25">
      <c r="A24" s="236"/>
      <c r="B24" s="227">
        <v>42264</v>
      </c>
      <c r="C24" s="283">
        <v>1990.2</v>
      </c>
      <c r="D24" s="284">
        <f t="shared" si="3"/>
        <v>-2.5610055580335385E-3</v>
      </c>
      <c r="E24" s="284">
        <f t="shared" si="4"/>
        <v>-5.3385590076292309E-2</v>
      </c>
      <c r="F24" s="228">
        <v>333913.03999999998</v>
      </c>
      <c r="G24" s="229">
        <v>380000</v>
      </c>
      <c r="H24" s="229">
        <f t="shared" si="2"/>
        <v>708.10999999998603</v>
      </c>
      <c r="I24" s="231">
        <f t="shared" si="5"/>
        <v>1.8634473684210158E-3</v>
      </c>
      <c r="J24" s="228">
        <f t="shared" si="0"/>
        <v>-46086.960000000021</v>
      </c>
      <c r="K24" s="252">
        <f t="shared" si="1"/>
        <v>-0.12128147368421058</v>
      </c>
      <c r="L24" s="223"/>
      <c r="M24" s="224"/>
      <c r="N24" s="225"/>
      <c r="O24" s="224"/>
      <c r="P24" s="225"/>
      <c r="Q24" s="225"/>
      <c r="R24" s="223"/>
      <c r="S24" s="223"/>
      <c r="T24" s="223"/>
      <c r="U24" s="223"/>
    </row>
    <row r="25" spans="1:21" ht="20.100000000000001" customHeight="1" x14ac:dyDescent="0.25">
      <c r="A25" s="236"/>
      <c r="B25" s="227">
        <v>42265</v>
      </c>
      <c r="C25" s="283">
        <v>1958.08</v>
      </c>
      <c r="D25" s="284">
        <f t="shared" si="3"/>
        <v>-1.6139081499346859E-2</v>
      </c>
      <c r="E25" s="284">
        <f t="shared" si="4"/>
        <v>-6.866307718650716E-2</v>
      </c>
      <c r="F25" s="228">
        <v>334619.5</v>
      </c>
      <c r="G25" s="229">
        <v>390000</v>
      </c>
      <c r="H25" s="229">
        <f t="shared" si="2"/>
        <v>-9293.539999999979</v>
      </c>
      <c r="I25" s="231">
        <f t="shared" si="5"/>
        <v>-2.4456684210526259E-2</v>
      </c>
      <c r="J25" s="228">
        <f t="shared" si="0"/>
        <v>-55380.5</v>
      </c>
      <c r="K25" s="252">
        <f t="shared" si="1"/>
        <v>-0.14200128205128204</v>
      </c>
      <c r="L25" s="223"/>
      <c r="M25" s="224"/>
      <c r="N25" s="225"/>
      <c r="O25" s="224"/>
      <c r="P25" s="225"/>
      <c r="Q25" s="225"/>
      <c r="R25" s="223"/>
      <c r="S25" s="223"/>
      <c r="T25" s="223"/>
      <c r="U25" s="223"/>
    </row>
    <row r="26" spans="1:21" ht="20.100000000000001" customHeight="1" x14ac:dyDescent="0.25">
      <c r="A26" s="236"/>
      <c r="B26" s="232">
        <v>42268</v>
      </c>
      <c r="C26" s="285">
        <v>1966.97</v>
      </c>
      <c r="D26" s="286">
        <f t="shared" si="3"/>
        <v>4.5401617911423947E-3</v>
      </c>
      <c r="E26" s="286">
        <f t="shared" si="4"/>
        <v>-6.4434656874869212E-2</v>
      </c>
      <c r="F26" s="235">
        <v>336797.05</v>
      </c>
      <c r="G26" s="233">
        <v>390000</v>
      </c>
      <c r="H26" s="233">
        <f t="shared" si="2"/>
        <v>2177.5499999999884</v>
      </c>
      <c r="I26" s="234">
        <f t="shared" si="5"/>
        <v>5.5834615384615085E-3</v>
      </c>
      <c r="J26" s="235">
        <f t="shared" si="0"/>
        <v>-53202.950000000012</v>
      </c>
      <c r="K26" s="253">
        <f t="shared" si="1"/>
        <v>-0.13641782051282053</v>
      </c>
      <c r="L26" s="223"/>
      <c r="M26" s="224"/>
      <c r="N26" s="225"/>
      <c r="O26" s="224"/>
      <c r="P26" s="225"/>
      <c r="Q26" s="225"/>
      <c r="R26" s="223"/>
      <c r="S26" s="223"/>
      <c r="T26" s="223"/>
      <c r="U26" s="223"/>
    </row>
    <row r="27" spans="1:21" ht="20.100000000000001" customHeight="1" x14ac:dyDescent="0.25">
      <c r="A27" s="236"/>
      <c r="B27" s="232">
        <v>42269</v>
      </c>
      <c r="C27" s="285">
        <v>1942.74</v>
      </c>
      <c r="D27" s="286">
        <f t="shared" si="3"/>
        <v>-1.2318439020422282E-2</v>
      </c>
      <c r="E27" s="286">
        <f t="shared" si="4"/>
        <v>-7.5959361503776579E-2</v>
      </c>
      <c r="F27" s="235">
        <v>328628.18</v>
      </c>
      <c r="G27" s="233">
        <v>390000</v>
      </c>
      <c r="H27" s="233">
        <f t="shared" si="2"/>
        <v>-8168.8699999999953</v>
      </c>
      <c r="I27" s="234">
        <f t="shared" si="5"/>
        <v>-2.0945820512820502E-2</v>
      </c>
      <c r="J27" s="235">
        <f t="shared" si="0"/>
        <v>-61371.820000000007</v>
      </c>
      <c r="K27" s="253">
        <f t="shared" si="1"/>
        <v>-0.15736364102564104</v>
      </c>
      <c r="L27" s="223"/>
      <c r="M27" s="224"/>
      <c r="N27" s="225"/>
      <c r="O27" s="224"/>
      <c r="P27" s="225"/>
      <c r="Q27" s="225"/>
      <c r="R27" s="223"/>
      <c r="S27" s="223"/>
      <c r="T27" s="223"/>
      <c r="U27" s="223"/>
    </row>
    <row r="28" spans="1:21" ht="20.100000000000001" customHeight="1" x14ac:dyDescent="0.25">
      <c r="A28" s="236"/>
      <c r="B28" s="232">
        <v>42270</v>
      </c>
      <c r="C28" s="285">
        <v>1938.76</v>
      </c>
      <c r="D28" s="286">
        <f t="shared" si="3"/>
        <v>-2.0486529334857047E-3</v>
      </c>
      <c r="E28" s="286">
        <f t="shared" si="4"/>
        <v>-7.7852400068491881E-2</v>
      </c>
      <c r="F28" s="235">
        <v>321819.21000000002</v>
      </c>
      <c r="G28" s="233">
        <v>390000</v>
      </c>
      <c r="H28" s="233">
        <f t="shared" si="2"/>
        <v>-6808.9699999999721</v>
      </c>
      <c r="I28" s="234">
        <f t="shared" ref="I28" si="6">H28/G27</f>
        <v>-1.7458897435897364E-2</v>
      </c>
      <c r="J28" s="235">
        <f t="shared" si="0"/>
        <v>-68180.789999999979</v>
      </c>
      <c r="K28" s="253">
        <f t="shared" si="1"/>
        <v>-0.17482253846153842</v>
      </c>
      <c r="L28" s="224"/>
      <c r="M28" s="225"/>
      <c r="N28" s="225"/>
      <c r="O28" s="223"/>
      <c r="P28" s="223"/>
      <c r="Q28" s="223"/>
      <c r="R28" s="223"/>
    </row>
    <row r="29" spans="1:21" ht="20.100000000000001" customHeight="1" x14ac:dyDescent="0.25">
      <c r="A29" s="236"/>
      <c r="B29" s="232">
        <v>42271</v>
      </c>
      <c r="C29" s="285">
        <v>1932.24</v>
      </c>
      <c r="D29" s="286">
        <f t="shared" si="3"/>
        <v>-3.3629742722152212E-3</v>
      </c>
      <c r="E29" s="286">
        <f t="shared" si="4"/>
        <v>-8.0953558722246549E-2</v>
      </c>
      <c r="F29" s="237">
        <v>323446.15999999997</v>
      </c>
      <c r="G29" s="233">
        <v>390000</v>
      </c>
      <c r="H29" s="233">
        <f t="shared" ref="H29" si="7">F29-F28-G29+G28</f>
        <v>1626.9499999999534</v>
      </c>
      <c r="I29" s="234">
        <f t="shared" ref="I29" si="8">H29/G28</f>
        <v>4.1716666666665476E-3</v>
      </c>
      <c r="J29" s="235">
        <f t="shared" si="0"/>
        <v>-66553.840000000026</v>
      </c>
      <c r="K29" s="253">
        <f t="shared" si="1"/>
        <v>-0.17065087179487187</v>
      </c>
      <c r="L29" s="224"/>
      <c r="M29" s="225"/>
      <c r="N29" s="225"/>
      <c r="O29" s="223"/>
      <c r="P29" s="223"/>
      <c r="Q29" s="223"/>
      <c r="R29" s="223"/>
    </row>
    <row r="30" spans="1:21" ht="20.100000000000001" customHeight="1" x14ac:dyDescent="0.25">
      <c r="A30" s="236"/>
      <c r="B30" s="232">
        <v>42272</v>
      </c>
      <c r="C30" s="285">
        <v>1931.34</v>
      </c>
      <c r="D30" s="286">
        <f t="shared" si="3"/>
        <v>-4.6578064836670961E-4</v>
      </c>
      <c r="E30" s="286">
        <f t="shared" si="4"/>
        <v>-8.1381632769544021E-2</v>
      </c>
      <c r="F30" s="235">
        <v>320711.92</v>
      </c>
      <c r="G30" s="233">
        <v>390000</v>
      </c>
      <c r="H30" s="233">
        <f t="shared" ref="H30" si="9">F30-F29-G30+G29</f>
        <v>-2734.2399999999907</v>
      </c>
      <c r="I30" s="234">
        <f t="shared" ref="I30" si="10">H30/G29</f>
        <v>-7.010871794871771E-3</v>
      </c>
      <c r="J30" s="235">
        <f t="shared" ref="J30:J32" si="11">F30-G30</f>
        <v>-69288.080000000016</v>
      </c>
      <c r="K30" s="253">
        <f t="shared" ref="K30:K32" si="12">J30/G30</f>
        <v>-0.17766174358974363</v>
      </c>
      <c r="L30" s="224"/>
      <c r="M30" s="225"/>
      <c r="N30" s="225"/>
      <c r="O30" s="223"/>
      <c r="P30" s="223"/>
      <c r="Q30" s="223"/>
      <c r="R30" s="223"/>
    </row>
    <row r="31" spans="1:21" ht="20.100000000000001" customHeight="1" x14ac:dyDescent="0.25">
      <c r="A31" s="236"/>
      <c r="B31" s="227">
        <v>42275</v>
      </c>
      <c r="C31" s="283">
        <v>1881.77</v>
      </c>
      <c r="D31" s="284">
        <f t="shared" si="3"/>
        <v>-2.5666117824929811E-2</v>
      </c>
      <c r="E31" s="284">
        <f t="shared" si="4"/>
        <v>-0.10495900001902554</v>
      </c>
      <c r="F31" s="228">
        <v>308867.92</v>
      </c>
      <c r="G31" s="229">
        <v>390000</v>
      </c>
      <c r="H31" s="229">
        <f t="shared" ref="H31:H33" si="13">F31-F30-G31+G30</f>
        <v>-11844</v>
      </c>
      <c r="I31" s="231">
        <f t="shared" ref="I31:I33" si="14">H31/G30</f>
        <v>-3.036923076923077E-2</v>
      </c>
      <c r="J31" s="228">
        <f t="shared" si="11"/>
        <v>-81132.080000000016</v>
      </c>
      <c r="K31" s="252">
        <f t="shared" si="12"/>
        <v>-0.20803097435897441</v>
      </c>
      <c r="L31" s="224"/>
      <c r="M31" s="225"/>
      <c r="N31" s="225"/>
      <c r="O31" s="223"/>
      <c r="P31" s="223"/>
      <c r="Q31" s="223"/>
      <c r="R31" s="223"/>
    </row>
    <row r="32" spans="1:21" ht="20.100000000000001" customHeight="1" x14ac:dyDescent="0.25">
      <c r="A32" s="236"/>
      <c r="B32" s="227">
        <v>42276</v>
      </c>
      <c r="C32" s="283">
        <v>1884.09</v>
      </c>
      <c r="D32" s="284">
        <f t="shared" si="3"/>
        <v>1.2328818080849075E-3</v>
      </c>
      <c r="E32" s="284">
        <f t="shared" si="4"/>
        <v>-0.10385552025265887</v>
      </c>
      <c r="F32" s="228">
        <v>312033</v>
      </c>
      <c r="G32" s="229">
        <v>390000</v>
      </c>
      <c r="H32" s="229">
        <f t="shared" si="13"/>
        <v>3165.0800000000163</v>
      </c>
      <c r="I32" s="231">
        <f t="shared" si="14"/>
        <v>8.1155897435897847E-3</v>
      </c>
      <c r="J32" s="228">
        <f t="shared" si="11"/>
        <v>-77967</v>
      </c>
      <c r="K32" s="252">
        <f t="shared" si="12"/>
        <v>-0.19991538461538461</v>
      </c>
      <c r="L32" s="224"/>
      <c r="M32" s="225"/>
      <c r="N32" s="225"/>
      <c r="O32" s="223"/>
      <c r="P32" s="223"/>
      <c r="Q32" s="223"/>
      <c r="R32" s="223"/>
    </row>
    <row r="33" spans="1:18" ht="20.100000000000001" customHeight="1" x14ac:dyDescent="0.25">
      <c r="A33" s="236"/>
      <c r="B33" s="227">
        <v>42277</v>
      </c>
      <c r="C33" s="283">
        <v>1920.03</v>
      </c>
      <c r="D33" s="284">
        <f t="shared" si="3"/>
        <v>1.9075521869974393E-2</v>
      </c>
      <c r="E33" s="284">
        <f t="shared" si="4"/>
        <v>-8.6761096630581652E-2</v>
      </c>
      <c r="F33" s="228">
        <v>320653.48</v>
      </c>
      <c r="G33" s="229">
        <v>390000</v>
      </c>
      <c r="H33" s="229">
        <f t="shared" si="13"/>
        <v>8620.4799999999814</v>
      </c>
      <c r="I33" s="231">
        <f t="shared" si="14"/>
        <v>2.2103794871794823E-2</v>
      </c>
      <c r="J33" s="228">
        <f t="shared" ref="J33" si="15">F33-G33</f>
        <v>-69346.520000000019</v>
      </c>
      <c r="K33" s="252">
        <f t="shared" ref="K33" si="16">J33/G33</f>
        <v>-0.17781158974358979</v>
      </c>
      <c r="L33" s="224"/>
      <c r="M33" s="225"/>
      <c r="N33" s="225"/>
      <c r="O33" s="223"/>
      <c r="P33" s="223"/>
      <c r="Q33" s="223"/>
      <c r="R33" s="223"/>
    </row>
    <row r="34" spans="1:18" ht="20.100000000000001" customHeight="1" x14ac:dyDescent="0.25">
      <c r="B34" s="227">
        <v>42278</v>
      </c>
      <c r="C34" s="283">
        <v>1923.82</v>
      </c>
      <c r="D34" s="284">
        <f t="shared" si="3"/>
        <v>1.9739274907162718E-3</v>
      </c>
      <c r="E34" s="284">
        <f t="shared" si="4"/>
        <v>-8.4958429253629175E-2</v>
      </c>
      <c r="F34" s="228">
        <v>321963.56</v>
      </c>
      <c r="G34" s="229">
        <v>390000</v>
      </c>
      <c r="H34" s="229">
        <f t="shared" ref="H34" si="17">F34-F33-G34+G33</f>
        <v>1310.0800000000163</v>
      </c>
      <c r="I34" s="231">
        <f t="shared" ref="I34" si="18">H34/G33</f>
        <v>3.3591794871795288E-3</v>
      </c>
      <c r="J34" s="228">
        <f t="shared" ref="J34" si="19">F34-G34</f>
        <v>-68036.44</v>
      </c>
      <c r="K34" s="252">
        <f t="shared" ref="K34" si="20">J34/G34</f>
        <v>-0.17445241025641026</v>
      </c>
    </row>
    <row r="35" spans="1:18" ht="20.100000000000001" customHeight="1" x14ac:dyDescent="0.25">
      <c r="B35" s="227">
        <v>42279</v>
      </c>
      <c r="C35" s="283">
        <v>1951.36</v>
      </c>
      <c r="D35" s="284">
        <f t="shared" si="3"/>
        <v>1.4315268580220584E-2</v>
      </c>
      <c r="E35" s="284">
        <f t="shared" si="4"/>
        <v>-7.1859363406327953E-2</v>
      </c>
      <c r="F35" s="228">
        <v>336327.01</v>
      </c>
      <c r="G35" s="229">
        <v>390000</v>
      </c>
      <c r="H35" s="229">
        <f t="shared" ref="H35" si="21">F35-F34-G35+G34</f>
        <v>14363.450000000012</v>
      </c>
      <c r="I35" s="231">
        <f t="shared" ref="I35" si="22">H35/G34</f>
        <v>3.6829358974359003E-2</v>
      </c>
      <c r="J35" s="228">
        <f t="shared" ref="J35" si="23">F35-G35</f>
        <v>-53672.989999999991</v>
      </c>
      <c r="K35" s="252">
        <f t="shared" ref="K35" si="24">J35/G35</f>
        <v>-0.13762305128205127</v>
      </c>
    </row>
    <row r="36" spans="1:18" ht="20.100000000000001" customHeight="1" x14ac:dyDescent="0.25">
      <c r="B36" s="232">
        <v>42282</v>
      </c>
      <c r="C36" s="285">
        <v>1987.05</v>
      </c>
      <c r="D36" s="286">
        <f t="shared" si="3"/>
        <v>1.8289808133814395E-2</v>
      </c>
      <c r="E36" s="286">
        <f t="shared" si="4"/>
        <v>-5.4883849241833343E-2</v>
      </c>
      <c r="F36" s="235">
        <v>348049.53</v>
      </c>
      <c r="G36" s="233">
        <v>390000</v>
      </c>
      <c r="H36" s="233">
        <f t="shared" ref="H36" si="25">F36-F35-G36+G35</f>
        <v>11722.520000000019</v>
      </c>
      <c r="I36" s="234">
        <f t="shared" ref="I36" si="26">H36/G35</f>
        <v>3.0057743589743637E-2</v>
      </c>
      <c r="J36" s="235">
        <f t="shared" ref="J36" si="27">F36-G36</f>
        <v>-41950.469999999972</v>
      </c>
      <c r="K36" s="253">
        <f t="shared" ref="K36" si="28">J36/G36</f>
        <v>-0.10756530769230763</v>
      </c>
    </row>
    <row r="37" spans="1:18" ht="20.100000000000001" customHeight="1" x14ac:dyDescent="0.25">
      <c r="B37" s="232">
        <v>42283</v>
      </c>
      <c r="C37" s="285">
        <v>1979.92</v>
      </c>
      <c r="D37" s="286">
        <f t="shared" si="3"/>
        <v>-3.5882338139452364E-3</v>
      </c>
      <c r="E37" s="286">
        <f t="shared" si="4"/>
        <v>-5.8275146972089562E-2</v>
      </c>
      <c r="F37" s="235">
        <v>349442.62</v>
      </c>
      <c r="G37" s="233">
        <v>390000</v>
      </c>
      <c r="H37" s="233">
        <f t="shared" ref="H37" si="29">F37-F36-G37+G36</f>
        <v>1393.0899999999674</v>
      </c>
      <c r="I37" s="234">
        <f t="shared" ref="I37" si="30">H37/G36</f>
        <v>3.5720256410255577E-3</v>
      </c>
      <c r="J37" s="235">
        <f t="shared" ref="J37" si="31">F37-G37</f>
        <v>-40557.380000000005</v>
      </c>
      <c r="K37" s="253">
        <f t="shared" ref="K37" si="32">J37/G37</f>
        <v>-0.10399328205128207</v>
      </c>
    </row>
    <row r="38" spans="1:18" ht="20.100000000000001" customHeight="1" x14ac:dyDescent="0.25">
      <c r="B38" s="232">
        <v>42284</v>
      </c>
      <c r="C38" s="285">
        <v>1995.83</v>
      </c>
      <c r="D38" s="286">
        <f t="shared" si="3"/>
        <v>8.0356782092205013E-3</v>
      </c>
      <c r="E38" s="286">
        <f t="shared" si="4"/>
        <v>-5.0707749091531806E-2</v>
      </c>
      <c r="F38" s="235">
        <v>351672.29</v>
      </c>
      <c r="G38" s="233">
        <v>390000</v>
      </c>
      <c r="H38" s="233">
        <f t="shared" ref="H38" si="33">F38-F37-G38+G37</f>
        <v>2229.6699999999837</v>
      </c>
      <c r="I38" s="234">
        <f t="shared" ref="I38" si="34">H38/G37</f>
        <v>5.7171025641025225E-3</v>
      </c>
      <c r="J38" s="235">
        <f t="shared" ref="J38" si="35">F38-G38</f>
        <v>-38327.710000000021</v>
      </c>
      <c r="K38" s="253">
        <f t="shared" ref="K38" si="36">J38/G38</f>
        <v>-9.8276179487179538E-2</v>
      </c>
    </row>
    <row r="39" spans="1:18" ht="20.100000000000001" customHeight="1" x14ac:dyDescent="0.25">
      <c r="B39" s="232">
        <v>42285</v>
      </c>
      <c r="C39" s="285">
        <v>2013.43</v>
      </c>
      <c r="D39" s="286">
        <f t="shared" si="3"/>
        <v>8.8183863355096054E-3</v>
      </c>
      <c r="E39" s="286">
        <f t="shared" si="4"/>
        <v>-4.2336523277715414E-2</v>
      </c>
      <c r="F39" s="235">
        <v>354527.57</v>
      </c>
      <c r="G39" s="233">
        <v>390000</v>
      </c>
      <c r="H39" s="233">
        <f t="shared" ref="H39" si="37">F39-F38-G39+G38</f>
        <v>2855.2800000000279</v>
      </c>
      <c r="I39" s="234">
        <f t="shared" ref="I39" si="38">H39/G38</f>
        <v>7.3212307692308411E-3</v>
      </c>
      <c r="J39" s="235">
        <f t="shared" ref="J39:J40" si="39">F39-G39</f>
        <v>-35472.429999999993</v>
      </c>
      <c r="K39" s="253">
        <f t="shared" ref="K39:K40" si="40">J39/G39</f>
        <v>-9.0954948717948694E-2</v>
      </c>
    </row>
    <row r="40" spans="1:18" ht="20.100000000000001" customHeight="1" x14ac:dyDescent="0.25">
      <c r="B40" s="232">
        <v>42286</v>
      </c>
      <c r="C40" s="285">
        <v>2014.89</v>
      </c>
      <c r="D40" s="286">
        <f t="shared" si="3"/>
        <v>7.2513074703368691E-4</v>
      </c>
      <c r="E40" s="286">
        <f t="shared" si="4"/>
        <v>-4.1642092045432906E-2</v>
      </c>
      <c r="F40" s="235">
        <v>351691.92</v>
      </c>
      <c r="G40" s="233">
        <v>390000</v>
      </c>
      <c r="H40" s="233">
        <f t="shared" ref="H40" si="41">F40-F39-G40+G39</f>
        <v>-2835.6500000000233</v>
      </c>
      <c r="I40" s="234">
        <f t="shared" ref="I40" si="42">H40/G39</f>
        <v>-7.2708974358974953E-3</v>
      </c>
      <c r="J40" s="238">
        <f t="shared" si="39"/>
        <v>-38308.080000000016</v>
      </c>
      <c r="K40" s="253">
        <f t="shared" si="40"/>
        <v>-9.8225846153846191E-2</v>
      </c>
    </row>
    <row r="41" spans="1:18" ht="20.100000000000001" customHeight="1" x14ac:dyDescent="0.25">
      <c r="B41" s="227">
        <v>42289</v>
      </c>
      <c r="C41" s="281">
        <v>2017.46</v>
      </c>
      <c r="D41" s="284">
        <f>(C41-C40)/C40</f>
        <v>1.2755038736605652E-3</v>
      </c>
      <c r="E41" s="282">
        <f t="shared" si="4"/>
        <v>-4.0419702821483619E-2</v>
      </c>
      <c r="F41" s="228">
        <v>348866.78</v>
      </c>
      <c r="G41" s="229">
        <v>390000</v>
      </c>
      <c r="H41" s="229">
        <f t="shared" ref="H41" si="43">F41-F40-G41+G40</f>
        <v>-2825.1399999999558</v>
      </c>
      <c r="I41" s="231">
        <f t="shared" ref="I41" si="44">H41/G40</f>
        <v>-7.2439487179486043E-3</v>
      </c>
      <c r="J41" s="240">
        <f t="shared" ref="J41" si="45">F41-G41</f>
        <v>-41133.219999999972</v>
      </c>
      <c r="K41" s="252">
        <f t="shared" ref="K41" si="46">J41/G41</f>
        <v>-0.10546979487179479</v>
      </c>
    </row>
    <row r="42" spans="1:18" ht="20.100000000000001" customHeight="1" x14ac:dyDescent="0.25">
      <c r="B42" s="227">
        <v>42290</v>
      </c>
      <c r="C42" s="281">
        <v>2003.69</v>
      </c>
      <c r="D42" s="284">
        <f t="shared" ref="D42:D43" si="47">(C42-C41)/C41</f>
        <v>-6.8254141346048899E-3</v>
      </c>
      <c r="E42" s="282">
        <f t="shared" si="4"/>
        <v>-4.6969235745134223E-2</v>
      </c>
      <c r="F42" s="228">
        <v>347508.59</v>
      </c>
      <c r="G42" s="229">
        <v>390000</v>
      </c>
      <c r="H42" s="229">
        <f t="shared" ref="H42" si="48">F42-F41-G42+G41</f>
        <v>-1358.1900000000023</v>
      </c>
      <c r="I42" s="231">
        <f t="shared" ref="I42" si="49">H42/G41</f>
        <v>-3.4825384615384675E-3</v>
      </c>
      <c r="J42" s="240">
        <f t="shared" ref="J42:J44" si="50">F42-G42</f>
        <v>-42491.409999999974</v>
      </c>
      <c r="K42" s="252">
        <f t="shared" ref="K42" si="51">J42/G42</f>
        <v>-0.10895233333333326</v>
      </c>
    </row>
    <row r="43" spans="1:18" ht="20.100000000000001" customHeight="1" x14ac:dyDescent="0.25">
      <c r="B43" s="227">
        <v>42291</v>
      </c>
      <c r="C43" s="287">
        <v>1994.24</v>
      </c>
      <c r="D43" s="284">
        <f t="shared" si="47"/>
        <v>-4.7162984293977837E-3</v>
      </c>
      <c r="E43" s="282">
        <f t="shared" si="4"/>
        <v>-5.1464013241757214E-2</v>
      </c>
      <c r="F43" s="228">
        <v>350349.65</v>
      </c>
      <c r="G43" s="229">
        <v>390000</v>
      </c>
      <c r="H43" s="229">
        <f t="shared" ref="H43" si="52">F43-F42-G43+G42</f>
        <v>2841.0599999999977</v>
      </c>
      <c r="I43" s="231">
        <f t="shared" ref="I43" si="53">H43/G42</f>
        <v>7.2847692307692249E-3</v>
      </c>
      <c r="J43" s="240">
        <f t="shared" si="50"/>
        <v>-39650.349999999977</v>
      </c>
      <c r="K43" s="252">
        <f t="shared" ref="K43:K44" si="54">J43/G43</f>
        <v>-0.10166756410256404</v>
      </c>
    </row>
    <row r="44" spans="1:18" ht="20.100000000000001" customHeight="1" x14ac:dyDescent="0.25">
      <c r="B44" s="227">
        <v>42292</v>
      </c>
      <c r="C44" s="287">
        <v>2023.86</v>
      </c>
      <c r="D44" s="284">
        <f t="shared" ref="D44" si="55">(C44-C43)/C43</f>
        <v>1.4852775994865158E-2</v>
      </c>
      <c r="E44" s="282">
        <f t="shared" ref="E44" si="56">(C44-$C$2)/$C$2</f>
        <v>-3.7375620707368655E-2</v>
      </c>
      <c r="F44" s="228">
        <v>353686.58</v>
      </c>
      <c r="G44" s="229">
        <v>390000</v>
      </c>
      <c r="H44" s="229">
        <f t="shared" ref="H44" si="57">F44-F43-G44+G43</f>
        <v>3336.929999999993</v>
      </c>
      <c r="I44" s="231">
        <f t="shared" ref="I44" si="58">H44/G43</f>
        <v>8.5562307692307518E-3</v>
      </c>
      <c r="J44" s="239">
        <f t="shared" si="50"/>
        <v>-36313.419999999984</v>
      </c>
      <c r="K44" s="252">
        <f t="shared" si="54"/>
        <v>-9.3111333333333296E-2</v>
      </c>
    </row>
    <row r="45" spans="1:18" ht="20.100000000000001" customHeight="1" x14ac:dyDescent="0.25">
      <c r="B45" s="227">
        <v>42293</v>
      </c>
      <c r="C45" s="287">
        <v>2033.11</v>
      </c>
      <c r="D45" s="284">
        <f t="shared" ref="D45:D53" si="59">(C45-C44)/C44</f>
        <v>4.5704742422894868E-3</v>
      </c>
      <c r="E45" s="282">
        <f t="shared" ref="E45:E53" si="60">(C45-$C$2)/$C$2</f>
        <v>-3.2975970776811775E-2</v>
      </c>
      <c r="F45" s="228">
        <v>351968.34</v>
      </c>
      <c r="G45" s="229">
        <v>390000</v>
      </c>
      <c r="H45" s="229">
        <f t="shared" ref="H45" si="61">F45-F44-G45+G44</f>
        <v>-1718.2399999999907</v>
      </c>
      <c r="I45" s="231">
        <f t="shared" ref="I45" si="62">H45/G44</f>
        <v>-4.4057435897435658E-3</v>
      </c>
      <c r="J45" s="239">
        <f t="shared" ref="J45" si="63">F45-G45</f>
        <v>-38031.659999999974</v>
      </c>
      <c r="K45" s="252">
        <f t="shared" ref="K45" si="64">J45/G45</f>
        <v>-9.7517076923076859E-2</v>
      </c>
    </row>
    <row r="46" spans="1:18" ht="20.100000000000001" customHeight="1" x14ac:dyDescent="0.2">
      <c r="B46" s="250">
        <v>42296</v>
      </c>
      <c r="C46" s="288">
        <v>2033.66</v>
      </c>
      <c r="D46" s="286">
        <f t="shared" si="59"/>
        <v>2.7052151629778119E-4</v>
      </c>
      <c r="E46" s="289">
        <f t="shared" si="60"/>
        <v>-3.2714369970129928E-2</v>
      </c>
      <c r="F46" s="235">
        <v>353616.79</v>
      </c>
      <c r="G46" s="233">
        <v>390000</v>
      </c>
      <c r="H46" s="233">
        <f t="shared" ref="H46" si="65">F46-F45-G46+G45</f>
        <v>1648.4499999999534</v>
      </c>
      <c r="I46" s="234">
        <f t="shared" ref="I46" si="66">H46/G45</f>
        <v>4.2267948717947526E-3</v>
      </c>
      <c r="J46" s="251">
        <f t="shared" ref="J46" si="67">F46-G46</f>
        <v>-36383.210000000021</v>
      </c>
      <c r="K46" s="253">
        <f t="shared" ref="K46" si="68">J46/G46</f>
        <v>-9.3290282051282106E-2</v>
      </c>
    </row>
    <row r="47" spans="1:18" ht="20.100000000000001" customHeight="1" x14ac:dyDescent="0.2">
      <c r="B47" s="250">
        <v>42297</v>
      </c>
      <c r="C47" s="288">
        <v>2030.77</v>
      </c>
      <c r="D47" s="286">
        <f t="shared" si="59"/>
        <v>-1.4210831702448296E-3</v>
      </c>
      <c r="E47" s="289">
        <f t="shared" si="60"/>
        <v>-3.4088963299785044E-2</v>
      </c>
      <c r="F47" s="235">
        <v>352193</v>
      </c>
      <c r="G47" s="233">
        <v>395000</v>
      </c>
      <c r="H47" s="233">
        <f t="shared" ref="H47" si="69">F47-F46-G47+G46</f>
        <v>-6423.789999999979</v>
      </c>
      <c r="I47" s="234">
        <f t="shared" ref="I47" si="70">H47/G46</f>
        <v>-1.6471256410256357E-2</v>
      </c>
      <c r="J47" s="251">
        <f t="shared" ref="J47" si="71">F47-G47</f>
        <v>-42807</v>
      </c>
      <c r="K47" s="253">
        <f t="shared" ref="K47" si="72">J47/G47</f>
        <v>-0.10837215189873417</v>
      </c>
    </row>
    <row r="48" spans="1:18" ht="20.100000000000001" customHeight="1" x14ac:dyDescent="0.2">
      <c r="B48" s="250">
        <v>42298</v>
      </c>
      <c r="C48" s="288">
        <v>2018.94</v>
      </c>
      <c r="D48" s="286">
        <f t="shared" si="59"/>
        <v>-5.8253765812967141E-3</v>
      </c>
      <c r="E48" s="289">
        <f t="shared" si="60"/>
        <v>-3.9715758832594511E-2</v>
      </c>
      <c r="F48" s="235">
        <v>350311.35</v>
      </c>
      <c r="G48" s="233">
        <v>400000</v>
      </c>
      <c r="H48" s="233">
        <f t="shared" ref="H48" si="73">F48-F47-G48+G47</f>
        <v>-6881.6500000000233</v>
      </c>
      <c r="I48" s="234">
        <f t="shared" ref="I48" si="74">H48/G47</f>
        <v>-1.7421898734177273E-2</v>
      </c>
      <c r="J48" s="251">
        <f t="shared" ref="J48" si="75">F48-G48</f>
        <v>-49688.650000000023</v>
      </c>
      <c r="K48" s="253">
        <f t="shared" ref="K48" si="76">J48/G48</f>
        <v>-0.12422162500000006</v>
      </c>
    </row>
    <row r="49" spans="2:11" ht="20.100000000000001" customHeight="1" x14ac:dyDescent="0.2">
      <c r="B49" s="250">
        <v>42299</v>
      </c>
      <c r="C49" s="288">
        <v>2052.5100000000002</v>
      </c>
      <c r="D49" s="286">
        <f t="shared" si="59"/>
        <v>1.6627537222502979E-2</v>
      </c>
      <c r="E49" s="289">
        <f t="shared" si="60"/>
        <v>-2.3748596868400446E-2</v>
      </c>
      <c r="F49" s="235">
        <v>353557.89</v>
      </c>
      <c r="G49" s="233">
        <v>400000</v>
      </c>
      <c r="H49" s="233">
        <f t="shared" ref="H49" si="77">F49-F48-G49+G48</f>
        <v>3246.5400000000373</v>
      </c>
      <c r="I49" s="234">
        <f t="shared" ref="I49" si="78">H49/G48</f>
        <v>8.1163500000000933E-3</v>
      </c>
      <c r="J49" s="251">
        <f t="shared" ref="J49" si="79">F49-G49</f>
        <v>-46442.109999999986</v>
      </c>
      <c r="K49" s="253">
        <f t="shared" ref="K49" si="80">J49/G49</f>
        <v>-0.11610527499999997</v>
      </c>
    </row>
    <row r="50" spans="2:11" ht="20.100000000000001" customHeight="1" x14ac:dyDescent="0.2">
      <c r="B50" s="250">
        <v>42300</v>
      </c>
      <c r="C50" s="288">
        <v>2075.15</v>
      </c>
      <c r="D50" s="286">
        <f t="shared" si="59"/>
        <v>1.103039692863853E-2</v>
      </c>
      <c r="E50" s="289">
        <f t="shared" si="60"/>
        <v>-1.2980156389718596E-2</v>
      </c>
      <c r="F50" s="235">
        <v>354948.58</v>
      </c>
      <c r="G50" s="233">
        <v>400000</v>
      </c>
      <c r="H50" s="233">
        <f>F50-F49-G50+G49</f>
        <v>1390.6900000000023</v>
      </c>
      <c r="I50" s="234">
        <f t="shared" ref="I50" si="81">H50/G49</f>
        <v>3.476725000000006E-3</v>
      </c>
      <c r="J50" s="251">
        <f t="shared" ref="J50:J51" si="82">F50-G50</f>
        <v>-45051.419999999984</v>
      </c>
      <c r="K50" s="253">
        <f t="shared" ref="K50:K51" si="83">J50/G50</f>
        <v>-0.11262854999999997</v>
      </c>
    </row>
    <row r="51" spans="2:11" ht="20.100000000000001" customHeight="1" x14ac:dyDescent="0.25">
      <c r="B51" s="227">
        <v>42303</v>
      </c>
      <c r="C51" s="281">
        <v>2071.1799999999998</v>
      </c>
      <c r="D51" s="284">
        <f t="shared" si="59"/>
        <v>-1.9131147145990672E-3</v>
      </c>
      <c r="E51" s="282">
        <f t="shared" si="60"/>
        <v>-1.4868438576130695E-2</v>
      </c>
      <c r="F51" s="228">
        <v>346950.72</v>
      </c>
      <c r="G51" s="229">
        <v>400000</v>
      </c>
      <c r="H51" s="229">
        <f>F51-F50-G51+G50</f>
        <v>-7997.8600000000442</v>
      </c>
      <c r="I51" s="231">
        <f t="shared" ref="I51" si="84">H51/G50</f>
        <v>-1.999465000000011E-2</v>
      </c>
      <c r="J51" s="240">
        <f t="shared" si="82"/>
        <v>-53049.280000000028</v>
      </c>
      <c r="K51" s="252">
        <f t="shared" si="83"/>
        <v>-0.13262320000000008</v>
      </c>
    </row>
    <row r="52" spans="2:11" ht="20.100000000000001" customHeight="1" x14ac:dyDescent="0.25">
      <c r="B52" s="227">
        <v>42304</v>
      </c>
      <c r="C52" s="281">
        <v>2065.89</v>
      </c>
      <c r="D52" s="284">
        <f t="shared" si="59"/>
        <v>-2.5540995953997063E-3</v>
      </c>
      <c r="E52" s="282">
        <f t="shared" si="60"/>
        <v>-1.7384562698578881E-2</v>
      </c>
      <c r="F52" s="228">
        <v>345588.46</v>
      </c>
      <c r="G52" s="229">
        <v>400000</v>
      </c>
      <c r="H52" s="229">
        <f>F52-F51-G52+G51</f>
        <v>-1362.2599999999511</v>
      </c>
      <c r="I52" s="231">
        <f t="shared" ref="I52" si="85">H52/G51</f>
        <v>-3.4056499999998778E-3</v>
      </c>
      <c r="J52" s="240">
        <f t="shared" ref="J52" si="86">F52-G52</f>
        <v>-54411.539999999979</v>
      </c>
      <c r="K52" s="252">
        <f t="shared" ref="K52" si="87">J52/G52</f>
        <v>-0.13602884999999995</v>
      </c>
    </row>
    <row r="53" spans="2:11" ht="20.100000000000001" customHeight="1" x14ac:dyDescent="0.25">
      <c r="B53" s="227">
        <v>42305</v>
      </c>
      <c r="C53" s="287">
        <v>2090.31</v>
      </c>
      <c r="D53" s="284">
        <f t="shared" si="59"/>
        <v>1.1820571279206576E-2</v>
      </c>
      <c r="E53" s="282">
        <f t="shared" si="60"/>
        <v>-5.7694868819086909E-3</v>
      </c>
      <c r="F53" s="228">
        <v>353348</v>
      </c>
      <c r="G53" s="229">
        <v>400000</v>
      </c>
      <c r="H53" s="229">
        <f>F53-F52-G53+G52</f>
        <v>7759.539999999979</v>
      </c>
      <c r="I53" s="231">
        <f t="shared" ref="I53" si="88">H53/G52</f>
        <v>1.9398849999999947E-2</v>
      </c>
      <c r="J53" s="239">
        <f t="shared" ref="J53:J54" si="89">F53-G53</f>
        <v>-46652</v>
      </c>
      <c r="K53" s="252">
        <f t="shared" ref="K53:K54" si="90">J53/G53</f>
        <v>-0.11663</v>
      </c>
    </row>
    <row r="54" spans="2:11" ht="20.100000000000001" customHeight="1" x14ac:dyDescent="0.25">
      <c r="B54" s="227">
        <v>42306</v>
      </c>
      <c r="C54" s="287">
        <v>2089.41</v>
      </c>
      <c r="D54" s="284">
        <f t="shared" ref="D54" si="91">(C54-C53)/C53</f>
        <v>-4.3055814687777935E-4</v>
      </c>
      <c r="E54" s="282">
        <f t="shared" ref="E54" si="92">(C54-$C$2)/$C$2</f>
        <v>-6.1975609292061603E-3</v>
      </c>
      <c r="F54" s="228">
        <v>349127.55</v>
      </c>
      <c r="G54" s="229">
        <v>400000</v>
      </c>
      <c r="H54" s="229">
        <f>F54-F53-G54+G53</f>
        <v>-4220.4500000000116</v>
      </c>
      <c r="I54" s="231">
        <f t="shared" ref="I54" si="93">H54/G53</f>
        <v>-1.0551125000000029E-2</v>
      </c>
      <c r="J54" s="239">
        <f t="shared" si="89"/>
        <v>-50872.450000000012</v>
      </c>
      <c r="K54" s="252">
        <f t="shared" si="90"/>
        <v>-0.12718112500000003</v>
      </c>
    </row>
    <row r="55" spans="2:11" ht="20.100000000000001" customHeight="1" x14ac:dyDescent="0.25">
      <c r="B55" s="227">
        <v>42307</v>
      </c>
      <c r="C55" s="287"/>
      <c r="D55" s="284"/>
      <c r="E55" s="282"/>
      <c r="F55" s="228"/>
      <c r="G55" s="229">
        <v>400000</v>
      </c>
      <c r="H55" s="229"/>
      <c r="I55" s="231"/>
      <c r="J55" s="239"/>
      <c r="K55" s="252"/>
    </row>
    <row r="56" spans="2:11" ht="20.100000000000001" customHeight="1" x14ac:dyDescent="0.2">
      <c r="B56" s="241"/>
      <c r="C56" s="288"/>
      <c r="D56" s="289"/>
      <c r="E56" s="289"/>
      <c r="F56" s="238"/>
      <c r="G56" s="238"/>
      <c r="H56" s="238"/>
      <c r="I56" s="238"/>
      <c r="J56" s="238"/>
      <c r="K56" s="254"/>
    </row>
    <row r="57" spans="2:11" ht="20.100000000000001" customHeight="1" x14ac:dyDescent="0.2">
      <c r="B57" s="241"/>
      <c r="C57" s="288"/>
      <c r="D57" s="289"/>
      <c r="E57" s="289"/>
      <c r="F57" s="278"/>
      <c r="G57" s="238"/>
      <c r="H57" s="238"/>
      <c r="I57" s="238"/>
      <c r="J57" s="238"/>
      <c r="K57" s="254"/>
    </row>
    <row r="58" spans="2:11" ht="20.100000000000001" customHeight="1" x14ac:dyDescent="0.2">
      <c r="C58" s="290"/>
      <c r="D58" s="291"/>
      <c r="E58" s="291"/>
    </row>
    <row r="59" spans="2:11" ht="20.100000000000001" customHeight="1" x14ac:dyDescent="0.2">
      <c r="C59" s="290"/>
      <c r="D59" s="291"/>
      <c r="E59" s="291"/>
    </row>
    <row r="60" spans="2:11" ht="20.100000000000001" customHeight="1" x14ac:dyDescent="0.2">
      <c r="C60" s="290"/>
      <c r="D60" s="291"/>
      <c r="E60" s="291"/>
    </row>
    <row r="61" spans="2:11" ht="20.100000000000001" customHeight="1" x14ac:dyDescent="0.2">
      <c r="C61" s="279"/>
      <c r="D61" s="280"/>
      <c r="E61" s="280"/>
    </row>
    <row r="62" spans="2:11" ht="20.100000000000001" customHeight="1" x14ac:dyDescent="0.2">
      <c r="C62" s="279"/>
      <c r="D62" s="280"/>
      <c r="E62" s="280"/>
    </row>
    <row r="63" spans="2:11" ht="20.100000000000001" customHeight="1" x14ac:dyDescent="0.2">
      <c r="C63" s="279"/>
      <c r="D63" s="280"/>
      <c r="E63" s="280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67" activePane="bottomLeft" state="frozen"/>
      <selection activeCell="E5" sqref="E5"/>
      <selection pane="bottomLeft" activeCell="R136" sqref="R136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113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114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179</v>
      </c>
    </row>
    <row r="2" spans="1:17" ht="18" hidden="1" customHeight="1" outlineLevel="1" x14ac:dyDescent="0.25">
      <c r="A2" s="29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9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9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4">
        <v>41.19</v>
      </c>
    </row>
    <row r="5" spans="1:17" ht="18" hidden="1" customHeight="1" outlineLevel="1" x14ac:dyDescent="0.25">
      <c r="A5" s="29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9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82" t="s">
        <v>180</v>
      </c>
    </row>
    <row r="7" spans="1:17" ht="18" hidden="1" customHeight="1" outlineLevel="1" x14ac:dyDescent="0.25">
      <c r="A7" s="29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9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9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82" t="s">
        <v>180</v>
      </c>
    </row>
    <row r="10" spans="1:17" ht="18" hidden="1" customHeight="1" outlineLevel="1" x14ac:dyDescent="0.25">
      <c r="A10" s="29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9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9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9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9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82" t="s">
        <v>180</v>
      </c>
    </row>
    <row r="15" spans="1:17" ht="18" hidden="1" customHeight="1" outlineLevel="1" x14ac:dyDescent="0.25">
      <c r="A15" s="296" t="s">
        <v>30</v>
      </c>
      <c r="B15" s="35"/>
      <c r="C15" s="30"/>
      <c r="D15" s="29"/>
      <c r="E15" s="29"/>
      <c r="F15" s="29"/>
      <c r="G15" s="35"/>
      <c r="H15" s="30"/>
      <c r="I15" s="29"/>
      <c r="J15" s="180"/>
      <c r="K15" s="29"/>
      <c r="L15" s="35"/>
      <c r="M15" s="29"/>
      <c r="N15" s="29"/>
      <c r="O15" s="42"/>
      <c r="P15" s="182"/>
    </row>
    <row r="16" spans="1:17" ht="18" hidden="1" customHeight="1" outlineLevel="1" x14ac:dyDescent="0.25">
      <c r="A16" s="29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82"/>
    </row>
    <row r="17" spans="1:16" ht="18" customHeight="1" collapsed="1" x14ac:dyDescent="0.25">
      <c r="A17" s="29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80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82" t="s">
        <v>180</v>
      </c>
    </row>
    <row r="18" spans="1:16" ht="18" hidden="1" customHeight="1" outlineLevel="1" x14ac:dyDescent="0.25">
      <c r="A18" s="305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06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06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06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06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06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06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06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06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82" t="s">
        <v>180</v>
      </c>
    </row>
    <row r="27" spans="1:16" ht="18" hidden="1" customHeight="1" outlineLevel="1" x14ac:dyDescent="0.25">
      <c r="A27" s="298" t="s">
        <v>8</v>
      </c>
      <c r="B27" s="35"/>
      <c r="C27" s="30"/>
      <c r="D27" s="29"/>
      <c r="E27" s="29"/>
      <c r="F27" s="29"/>
      <c r="G27" s="35"/>
      <c r="H27" s="30"/>
      <c r="I27" s="29"/>
      <c r="J27" s="180"/>
      <c r="K27" s="29"/>
      <c r="L27" s="35"/>
      <c r="M27" s="29"/>
      <c r="N27" s="29"/>
      <c r="O27" s="42"/>
    </row>
    <row r="28" spans="1:16" ht="18" hidden="1" customHeight="1" outlineLevel="1" x14ac:dyDescent="0.25">
      <c r="A28" s="29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9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80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9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9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80"/>
      <c r="K31" s="29"/>
      <c r="L31" s="35"/>
      <c r="M31" s="29"/>
      <c r="N31" s="29"/>
      <c r="O31" s="42"/>
    </row>
    <row r="32" spans="1:16" ht="18" hidden="1" customHeight="1" outlineLevel="1" x14ac:dyDescent="0.25">
      <c r="A32" s="29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9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9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9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9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9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9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9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82" t="s">
        <v>180</v>
      </c>
    </row>
    <row r="40" spans="1:16" ht="18" hidden="1" customHeight="1" outlineLevel="1" x14ac:dyDescent="0.25">
      <c r="A40" s="29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9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9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9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9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82" t="s">
        <v>180</v>
      </c>
    </row>
    <row r="45" spans="1:16" ht="18" hidden="1" customHeight="1" outlineLevel="1" x14ac:dyDescent="0.25">
      <c r="A45" s="307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08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80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08"/>
      <c r="B47" s="36">
        <v>42153</v>
      </c>
      <c r="C47" s="30">
        <v>25</v>
      </c>
      <c r="D47" s="29">
        <v>34.4</v>
      </c>
      <c r="E47" s="144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08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08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9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82" t="s">
        <v>180</v>
      </c>
    </row>
    <row r="51" spans="1:16" ht="18" hidden="1" customHeight="1" outlineLevel="1" x14ac:dyDescent="0.25">
      <c r="A51" s="305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06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06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10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82" t="s">
        <v>180</v>
      </c>
    </row>
    <row r="55" spans="1:16" ht="18" hidden="1" customHeight="1" outlineLevel="1" x14ac:dyDescent="0.25">
      <c r="A55" s="296" t="s">
        <v>16</v>
      </c>
      <c r="B55" s="35"/>
      <c r="C55" s="30"/>
      <c r="D55" s="29"/>
      <c r="E55" s="29"/>
      <c r="F55" s="29"/>
      <c r="G55" s="35"/>
      <c r="H55" s="30"/>
      <c r="I55" s="29"/>
      <c r="J55" s="180"/>
      <c r="K55" s="29"/>
      <c r="L55" s="35"/>
      <c r="M55" s="29"/>
      <c r="N55" s="29"/>
      <c r="O55" s="42"/>
      <c r="P55" s="182"/>
    </row>
    <row r="56" spans="1:16" ht="18" hidden="1" customHeight="1" outlineLevel="1" x14ac:dyDescent="0.25">
      <c r="A56" s="29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82"/>
    </row>
    <row r="57" spans="1:16" ht="18" customHeight="1" collapsed="1" x14ac:dyDescent="0.25">
      <c r="A57" s="29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82" t="s">
        <v>180</v>
      </c>
    </row>
    <row r="58" spans="1:16" ht="18" hidden="1" customHeight="1" outlineLevel="1" x14ac:dyDescent="0.25">
      <c r="A58" s="29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82"/>
    </row>
    <row r="59" spans="1:16" ht="18" hidden="1" customHeight="1" outlineLevel="1" x14ac:dyDescent="0.25">
      <c r="A59" s="29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82"/>
    </row>
    <row r="60" spans="1:16" ht="18" hidden="1" customHeight="1" outlineLevel="1" x14ac:dyDescent="0.25">
      <c r="A60" s="29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82"/>
    </row>
    <row r="61" spans="1:16" ht="18" hidden="1" customHeight="1" outlineLevel="1" x14ac:dyDescent="0.25">
      <c r="A61" s="29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82"/>
    </row>
    <row r="62" spans="1:16" ht="18" hidden="1" customHeight="1" outlineLevel="1" x14ac:dyDescent="0.25">
      <c r="A62" s="29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82"/>
    </row>
    <row r="63" spans="1:16" ht="18" customHeight="1" collapsed="1" x14ac:dyDescent="0.25">
      <c r="A63" s="29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82" t="s">
        <v>180</v>
      </c>
    </row>
    <row r="64" spans="1:16" ht="18" hidden="1" customHeight="1" outlineLevel="1" x14ac:dyDescent="0.25">
      <c r="A64" s="296" t="s">
        <v>9</v>
      </c>
      <c r="B64" s="35"/>
      <c r="C64" s="30"/>
      <c r="D64" s="29"/>
      <c r="E64" s="144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9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9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9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9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9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9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9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9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9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9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9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9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96"/>
      <c r="B77" s="36">
        <v>42158</v>
      </c>
      <c r="C77" s="30">
        <v>1000</v>
      </c>
      <c r="D77" s="29">
        <v>5.04</v>
      </c>
      <c r="E77" s="144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9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9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9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9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9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9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9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9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9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9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9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9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9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9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9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9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9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9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82" t="s">
        <v>180</v>
      </c>
    </row>
    <row r="96" spans="1:16" ht="18" hidden="1" customHeight="1" outlineLevel="1" x14ac:dyDescent="0.25">
      <c r="A96" s="29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9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9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82" t="s">
        <v>180</v>
      </c>
    </row>
    <row r="99" spans="1:16" ht="18" hidden="1" customHeight="1" outlineLevel="1" x14ac:dyDescent="0.25">
      <c r="A99" s="29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9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9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9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82" t="s">
        <v>180</v>
      </c>
    </row>
    <row r="103" spans="1:16" ht="18" hidden="1" customHeight="1" outlineLevel="1" x14ac:dyDescent="0.25">
      <c r="A103" s="29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9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9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9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9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9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9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82" t="s">
        <v>180</v>
      </c>
    </row>
    <row r="110" spans="1:16" ht="18" hidden="1" customHeight="1" outlineLevel="1" x14ac:dyDescent="0.25">
      <c r="A110" s="297" t="s">
        <v>26</v>
      </c>
      <c r="B110" s="36"/>
      <c r="C110" s="30"/>
      <c r="D110" s="29"/>
      <c r="E110" s="30"/>
      <c r="F110" s="29"/>
      <c r="G110" s="176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29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6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29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6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29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6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29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6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29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6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298"/>
      <c r="B116" s="36"/>
      <c r="C116" s="30">
        <v>650</v>
      </c>
      <c r="D116" s="29"/>
      <c r="E116" s="30"/>
      <c r="F116" s="29">
        <v>3943.5</v>
      </c>
      <c r="G116" s="176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82" t="s">
        <v>180</v>
      </c>
    </row>
    <row r="117" spans="1:16" ht="18" hidden="1" customHeight="1" outlineLevel="1" x14ac:dyDescent="0.25">
      <c r="A117" s="300" t="s">
        <v>23</v>
      </c>
      <c r="B117" s="145"/>
      <c r="C117" s="146"/>
      <c r="D117" s="147"/>
      <c r="E117" s="146"/>
      <c r="F117" s="147"/>
      <c r="G117" s="177"/>
      <c r="H117" s="146"/>
      <c r="I117" s="147"/>
      <c r="J117" s="146"/>
      <c r="K117" s="147"/>
      <c r="L117" s="148"/>
      <c r="M117" s="147"/>
      <c r="N117" s="146"/>
      <c r="O117" s="146"/>
    </row>
    <row r="118" spans="1:16" ht="18" hidden="1" customHeight="1" outlineLevel="1" x14ac:dyDescent="0.25">
      <c r="A118" s="300"/>
      <c r="B118" s="145">
        <v>42153</v>
      </c>
      <c r="C118" s="146">
        <v>50</v>
      </c>
      <c r="D118" s="147">
        <v>37.22</v>
      </c>
      <c r="E118" s="146"/>
      <c r="F118" s="147">
        <f>D118*C118</f>
        <v>1861</v>
      </c>
      <c r="G118" s="177">
        <v>42186</v>
      </c>
      <c r="H118" s="146">
        <v>50</v>
      </c>
      <c r="I118" s="147">
        <v>38.4</v>
      </c>
      <c r="J118" s="146">
        <v>0.04</v>
      </c>
      <c r="K118" s="147">
        <f>H118*I118-J118</f>
        <v>1919.96</v>
      </c>
      <c r="L118" s="148"/>
      <c r="M118" s="147"/>
      <c r="N118" s="146"/>
      <c r="O118" s="146"/>
    </row>
    <row r="119" spans="1:16" ht="18" hidden="1" customHeight="1" outlineLevel="1" x14ac:dyDescent="0.25">
      <c r="A119" s="300"/>
      <c r="B119" s="145">
        <v>42208</v>
      </c>
      <c r="C119" s="146">
        <v>100</v>
      </c>
      <c r="D119" s="147">
        <v>36</v>
      </c>
      <c r="E119" s="149"/>
      <c r="F119" s="147">
        <f>D119*C119</f>
        <v>3600</v>
      </c>
      <c r="G119" s="177">
        <v>42230</v>
      </c>
      <c r="H119" s="146">
        <v>100</v>
      </c>
      <c r="I119" s="147">
        <v>35.96</v>
      </c>
      <c r="J119" s="146">
        <v>7.0000000000000007E-2</v>
      </c>
      <c r="K119" s="147">
        <f t="shared" ref="K119:K120" si="4">H119*I119-J119</f>
        <v>3595.93</v>
      </c>
      <c r="L119" s="148"/>
      <c r="M119" s="147"/>
      <c r="N119" s="146"/>
      <c r="O119" s="146"/>
    </row>
    <row r="120" spans="1:16" ht="18" hidden="1" customHeight="1" outlineLevel="1" x14ac:dyDescent="0.25">
      <c r="A120" s="300"/>
      <c r="B120" s="145">
        <v>42209</v>
      </c>
      <c r="C120" s="146">
        <v>20</v>
      </c>
      <c r="D120" s="146">
        <f>709.5/20</f>
        <v>35.475000000000001</v>
      </c>
      <c r="E120" s="146"/>
      <c r="F120" s="147">
        <f>D120*C120</f>
        <v>709.5</v>
      </c>
      <c r="G120" s="177">
        <v>42258</v>
      </c>
      <c r="H120" s="146">
        <v>40</v>
      </c>
      <c r="I120" s="147">
        <v>36.65</v>
      </c>
      <c r="J120" s="146">
        <v>0.03</v>
      </c>
      <c r="K120" s="147">
        <f t="shared" si="4"/>
        <v>1465.97</v>
      </c>
      <c r="L120" s="148"/>
      <c r="M120" s="147"/>
      <c r="N120" s="146"/>
      <c r="O120" s="146"/>
    </row>
    <row r="121" spans="1:16" ht="18" hidden="1" customHeight="1" outlineLevel="1" x14ac:dyDescent="0.25">
      <c r="A121" s="300"/>
      <c r="B121" s="145">
        <v>42209</v>
      </c>
      <c r="C121" s="146">
        <v>20</v>
      </c>
      <c r="D121" s="147">
        <v>35.03</v>
      </c>
      <c r="E121" s="149"/>
      <c r="F121" s="147">
        <f>D121*C121</f>
        <v>700.6</v>
      </c>
      <c r="G121" s="177"/>
      <c r="H121" s="146"/>
      <c r="I121" s="147"/>
      <c r="J121" s="181"/>
      <c r="K121" s="147"/>
      <c r="L121" s="148"/>
      <c r="M121" s="147"/>
      <c r="N121" s="146"/>
      <c r="O121" s="146"/>
    </row>
    <row r="122" spans="1:16" ht="18" customHeight="1" collapsed="1" x14ac:dyDescent="0.25">
      <c r="A122" s="301"/>
      <c r="B122" s="145"/>
      <c r="C122" s="146">
        <v>190</v>
      </c>
      <c r="D122" s="147"/>
      <c r="E122" s="146"/>
      <c r="F122" s="147">
        <f>SUM(F118:F121)</f>
        <v>6871.1</v>
      </c>
      <c r="G122" s="177"/>
      <c r="H122" s="146">
        <v>190</v>
      </c>
      <c r="I122" s="147"/>
      <c r="J122" s="146"/>
      <c r="K122" s="147">
        <f>SUM(K118:K120)</f>
        <v>6981.86</v>
      </c>
      <c r="L122" s="148"/>
      <c r="M122" s="147"/>
      <c r="N122" s="146">
        <f>K122-F122</f>
        <v>110.75999999999931</v>
      </c>
      <c r="O122" s="150">
        <f>(N122+M122)/F122</f>
        <v>1.6119689714892711E-2</v>
      </c>
      <c r="P122" s="182" t="s">
        <v>180</v>
      </c>
    </row>
    <row r="123" spans="1:16" ht="18" hidden="1" customHeight="1" outlineLevel="1" x14ac:dyDescent="0.25">
      <c r="A123" s="29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9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9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82" t="s">
        <v>180</v>
      </c>
    </row>
    <row r="126" spans="1:16" ht="18" hidden="1" customHeight="1" outlineLevel="1" x14ac:dyDescent="0.25">
      <c r="A126" s="29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9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9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82" t="s">
        <v>180</v>
      </c>
    </row>
    <row r="129" spans="1:16" ht="18" hidden="1" customHeight="1" outlineLevel="1" x14ac:dyDescent="0.25">
      <c r="A129" s="29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9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9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80"/>
      <c r="K131" s="29"/>
      <c r="L131" s="35"/>
      <c r="M131" s="29"/>
      <c r="N131" s="29"/>
      <c r="O131" s="42"/>
    </row>
    <row r="132" spans="1:16" ht="18" customHeight="1" collapsed="1" x14ac:dyDescent="0.25">
      <c r="A132" s="29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82" t="s">
        <v>180</v>
      </c>
    </row>
    <row r="133" spans="1:16" ht="18" hidden="1" customHeight="1" outlineLevel="1" x14ac:dyDescent="0.25">
      <c r="A133" s="302" t="s">
        <v>44</v>
      </c>
      <c r="B133" s="210"/>
      <c r="C133" s="211"/>
      <c r="D133" s="212"/>
      <c r="E133" s="211"/>
      <c r="F133" s="212"/>
      <c r="G133" s="214"/>
      <c r="H133" s="211"/>
      <c r="I133" s="212"/>
      <c r="J133" s="211"/>
      <c r="K133" s="212"/>
      <c r="L133" s="214"/>
      <c r="M133" s="212"/>
      <c r="N133" s="214"/>
      <c r="O133" s="214"/>
      <c r="P133" s="182"/>
    </row>
    <row r="134" spans="1:16" ht="18" hidden="1" customHeight="1" outlineLevel="1" x14ac:dyDescent="0.25">
      <c r="A134" s="303"/>
      <c r="B134" s="210">
        <v>42185</v>
      </c>
      <c r="C134" s="211">
        <v>10</v>
      </c>
      <c r="D134" s="212">
        <v>71.2</v>
      </c>
      <c r="E134" s="211"/>
      <c r="F134" s="212">
        <f>C134*D134</f>
        <v>712</v>
      </c>
      <c r="G134" s="210">
        <v>42228</v>
      </c>
      <c r="H134" s="211">
        <v>10</v>
      </c>
      <c r="I134" s="212">
        <v>75.5</v>
      </c>
      <c r="J134" s="211">
        <v>0.01</v>
      </c>
      <c r="K134" s="212">
        <f>H134*I134-J134</f>
        <v>754.99</v>
      </c>
      <c r="L134" s="210">
        <v>42277</v>
      </c>
      <c r="M134" s="212">
        <v>2.83</v>
      </c>
      <c r="N134" s="214"/>
      <c r="O134" s="214"/>
      <c r="P134" s="182"/>
    </row>
    <row r="135" spans="1:16" ht="18" hidden="1" customHeight="1" outlineLevel="1" x14ac:dyDescent="0.25">
      <c r="A135" s="303"/>
      <c r="B135" s="210">
        <v>42220</v>
      </c>
      <c r="C135" s="211">
        <v>5</v>
      </c>
      <c r="D135" s="212">
        <v>70.650000000000006</v>
      </c>
      <c r="E135" s="213"/>
      <c r="F135" s="212">
        <f>C135*D135</f>
        <v>353.25</v>
      </c>
      <c r="G135" s="210">
        <v>42283</v>
      </c>
      <c r="H135" s="211">
        <v>5</v>
      </c>
      <c r="I135" s="212">
        <v>71.25</v>
      </c>
      <c r="J135" s="211">
        <v>0.01</v>
      </c>
      <c r="K135" s="212">
        <f>H135*I135-J135</f>
        <v>356.24</v>
      </c>
      <c r="L135" s="214"/>
      <c r="M135" s="211"/>
      <c r="N135" s="214"/>
      <c r="O135" s="214"/>
      <c r="P135" s="182"/>
    </row>
    <row r="136" spans="1:16" ht="18" customHeight="1" collapsed="1" x14ac:dyDescent="0.25">
      <c r="A136" s="304"/>
      <c r="B136" s="214"/>
      <c r="C136" s="211">
        <f>SUM(C134:C135)</f>
        <v>15</v>
      </c>
      <c r="D136" s="212"/>
      <c r="E136" s="212"/>
      <c r="F136" s="212">
        <f>SUM(F134:F135)</f>
        <v>1065.25</v>
      </c>
      <c r="G136" s="214"/>
      <c r="H136" s="211">
        <f>SUM(H134:H135)</f>
        <v>15</v>
      </c>
      <c r="I136" s="212"/>
      <c r="J136" s="212"/>
      <c r="K136" s="212">
        <f>SUM(K134:K135)</f>
        <v>1111.23</v>
      </c>
      <c r="L136" s="215"/>
      <c r="M136" s="212">
        <f>SUM(M134:M135)</f>
        <v>2.83</v>
      </c>
      <c r="N136" s="212">
        <f t="shared" ref="N136" si="5">K136-F136</f>
        <v>45.980000000000018</v>
      </c>
      <c r="O136" s="216">
        <f t="shared" ref="O136" si="6">(N136+M136)/F136</f>
        <v>4.5820229992959413E-2</v>
      </c>
      <c r="P136" s="182" t="s">
        <v>180</v>
      </c>
    </row>
    <row r="137" spans="1:16" ht="18" hidden="1" customHeight="1" outlineLevel="1" x14ac:dyDescent="0.25">
      <c r="A137" s="29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29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29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82" t="s">
        <v>180</v>
      </c>
    </row>
    <row r="140" spans="1:16" ht="18" hidden="1" customHeight="1" outlineLevel="1" x14ac:dyDescent="0.25">
      <c r="A140" s="29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29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80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296"/>
      <c r="B142" s="36"/>
      <c r="C142" s="30">
        <f>SUM(C141)</f>
        <v>100</v>
      </c>
      <c r="D142" s="29"/>
      <c r="E142" s="144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82" t="s">
        <v>180</v>
      </c>
    </row>
    <row r="143" spans="1:16" ht="18" hidden="1" customHeight="1" outlineLevel="1" x14ac:dyDescent="0.25">
      <c r="A143" s="29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9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9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9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9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9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9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9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9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82" t="s">
        <v>180</v>
      </c>
    </row>
    <row r="152" spans="1:16" ht="18" hidden="1" customHeight="1" outlineLevel="1" x14ac:dyDescent="0.25">
      <c r="A152" s="29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96"/>
      <c r="B153" s="36">
        <v>42153</v>
      </c>
      <c r="C153" s="30">
        <v>50</v>
      </c>
      <c r="D153" s="29">
        <v>20.99</v>
      </c>
      <c r="E153" s="144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9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9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96"/>
      <c r="B156" s="36">
        <v>42186</v>
      </c>
      <c r="C156" s="30">
        <v>300</v>
      </c>
      <c r="D156" s="29">
        <v>19.7</v>
      </c>
      <c r="E156" s="144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9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9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82" t="s">
        <v>180</v>
      </c>
    </row>
    <row r="159" spans="1:16" ht="18" hidden="1" customHeight="1" outlineLevel="1" x14ac:dyDescent="0.25">
      <c r="A159" s="29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9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9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82" t="s">
        <v>180</v>
      </c>
    </row>
    <row r="162" spans="1:16" ht="18" customHeight="1" x14ac:dyDescent="0.25">
      <c r="A162" s="187"/>
      <c r="B162" s="188"/>
      <c r="C162" s="189"/>
      <c r="D162" s="190"/>
      <c r="E162" s="34"/>
      <c r="F162" s="190"/>
      <c r="G162" s="191"/>
      <c r="H162" s="189"/>
      <c r="I162" s="190"/>
      <c r="K162" s="190"/>
      <c r="L162" s="191"/>
      <c r="M162" s="190"/>
      <c r="N162" s="190"/>
      <c r="O162" s="192"/>
      <c r="P162" s="182"/>
    </row>
    <row r="163" spans="1:16" ht="18" customHeight="1" x14ac:dyDescent="0.25">
      <c r="M163" s="37" t="s">
        <v>38</v>
      </c>
      <c r="N163" s="185">
        <f>0.5*(SUM(M2:M162))</f>
        <v>795.56</v>
      </c>
    </row>
    <row r="164" spans="1:16" ht="18" customHeight="1" x14ac:dyDescent="0.25">
      <c r="M164" s="40" t="s">
        <v>176</v>
      </c>
      <c r="N164" s="184">
        <f>SUM(N1:N162)</f>
        <v>5910.5200000000132</v>
      </c>
    </row>
    <row r="165" spans="1:16" ht="18" customHeight="1" x14ac:dyDescent="0.25">
      <c r="M165" s="37" t="s">
        <v>178</v>
      </c>
      <c r="N165" s="185">
        <f>2.79+0.44</f>
        <v>3.23</v>
      </c>
    </row>
    <row r="166" spans="1:16" ht="18" customHeight="1" x14ac:dyDescent="0.25">
      <c r="M166" s="37" t="s">
        <v>175</v>
      </c>
      <c r="N166" s="186">
        <f>SUM(ACTIVE!J:J)</f>
        <v>-57581.761999999988</v>
      </c>
    </row>
    <row r="168" spans="1:16" ht="18" customHeight="1" x14ac:dyDescent="0.25">
      <c r="M168" s="37" t="s">
        <v>256</v>
      </c>
      <c r="N168" s="186">
        <f>SUM(N163:N166)</f>
        <v>-50872.451999999976</v>
      </c>
    </row>
    <row r="169" spans="1:16" ht="18" customHeight="1" x14ac:dyDescent="0.25">
      <c r="M169" s="37" t="s">
        <v>257</v>
      </c>
      <c r="N169" s="186">
        <f>Balance!L2</f>
        <v>-50872.450000000012</v>
      </c>
    </row>
    <row r="170" spans="1:16" ht="18" customHeight="1" x14ac:dyDescent="0.25">
      <c r="M170" s="37" t="s">
        <v>177</v>
      </c>
      <c r="N170" s="38">
        <f>N168-N169</f>
        <v>-1.9999999640276656E-3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6" activePane="bottomLeft" state="frozen"/>
      <selection pane="bottomLeft" activeCell="O16" sqref="O16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14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192</v>
      </c>
      <c r="B1" s="76" t="s">
        <v>106</v>
      </c>
      <c r="C1" s="76"/>
      <c r="D1" s="72"/>
      <c r="E1" s="72" t="s">
        <v>75</v>
      </c>
      <c r="F1" s="73" t="s">
        <v>254</v>
      </c>
      <c r="G1" s="73" t="s">
        <v>76</v>
      </c>
      <c r="H1" s="72" t="s">
        <v>57</v>
      </c>
      <c r="I1" s="73" t="s">
        <v>77</v>
      </c>
      <c r="J1" s="73" t="s">
        <v>65</v>
      </c>
      <c r="K1" s="138" t="s">
        <v>103</v>
      </c>
      <c r="L1" s="74" t="s">
        <v>107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8.9499999999999993</v>
      </c>
      <c r="G2" s="63">
        <v>9.7566324324324309</v>
      </c>
      <c r="H2" s="64">
        <v>3700</v>
      </c>
      <c r="I2" s="63">
        <v>36099.539999999994</v>
      </c>
      <c r="J2" s="63">
        <v>-2984.5399999999936</v>
      </c>
      <c r="K2" s="139">
        <v>-8.2675291707318091E-2</v>
      </c>
      <c r="L2" s="80" t="str">
        <f>HYPERLINK("http://finance.yahoo.com/q?s=" &amp; E2, "Link")</f>
        <v>Link</v>
      </c>
      <c r="M2" s="269" t="s">
        <v>255</v>
      </c>
      <c r="O2" s="79"/>
      <c r="Q2" s="193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8.4600000000000009</v>
      </c>
      <c r="G3" s="63">
        <v>29.640625</v>
      </c>
      <c r="H3" s="64">
        <v>80</v>
      </c>
      <c r="I3" s="63">
        <v>2371.25</v>
      </c>
      <c r="J3" s="63">
        <v>-1694.4499999999998</v>
      </c>
      <c r="K3" s="139">
        <v>-0.71458091723774375</v>
      </c>
      <c r="L3" s="80" t="str">
        <f>HYPERLINK("http://finance.yahoo.com/q?s=" &amp; E3, "Link")</f>
        <v>Link</v>
      </c>
      <c r="M3" s="269" t="s">
        <v>255</v>
      </c>
      <c r="Q3" s="193"/>
    </row>
    <row r="4" spans="1:17" ht="18.95" customHeight="1" x14ac:dyDescent="0.25">
      <c r="A4" s="66"/>
      <c r="B4" s="65"/>
      <c r="C4" s="66"/>
      <c r="D4" s="67"/>
      <c r="E4" s="26" t="s">
        <v>45</v>
      </c>
      <c r="F4" s="63">
        <v>62.79</v>
      </c>
      <c r="G4" s="63">
        <v>60.822666666666663</v>
      </c>
      <c r="H4" s="64">
        <v>120</v>
      </c>
      <c r="I4" s="63">
        <v>7298.7199999999993</v>
      </c>
      <c r="J4" s="63">
        <v>236.08000000000084</v>
      </c>
      <c r="K4" s="139">
        <v>3.2345397549159348E-2</v>
      </c>
      <c r="L4" s="80" t="str">
        <f>HYPERLINK("http://finance.yahoo.com/q?s=" &amp; E4, "Link")</f>
        <v>Link</v>
      </c>
      <c r="M4" s="269" t="s">
        <v>251</v>
      </c>
      <c r="Q4" s="193"/>
    </row>
    <row r="5" spans="1:17" ht="18.95" customHeight="1" x14ac:dyDescent="0.25">
      <c r="A5" s="65"/>
      <c r="B5" s="66"/>
      <c r="C5" s="66"/>
      <c r="D5" s="67"/>
      <c r="E5" s="26" t="s">
        <v>68</v>
      </c>
      <c r="F5" s="63">
        <v>7.93</v>
      </c>
      <c r="G5" s="63">
        <v>8.7756296296296306</v>
      </c>
      <c r="H5" s="64">
        <v>270</v>
      </c>
      <c r="I5" s="63">
        <v>2369.42</v>
      </c>
      <c r="J5" s="63">
        <v>-228.32000000000016</v>
      </c>
      <c r="K5" s="139">
        <v>-9.6361134792480985E-2</v>
      </c>
      <c r="L5" s="80" t="str">
        <f>HYPERLINK("http://finance.yahoo.com/q?s=" &amp; E5, "Link")</f>
        <v>Link</v>
      </c>
      <c r="M5" s="269" t="s">
        <v>255</v>
      </c>
      <c r="N5" s="79"/>
      <c r="O5" s="79"/>
      <c r="Q5" s="19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120.09</v>
      </c>
      <c r="G6" s="63">
        <v>110.3977777777778</v>
      </c>
      <c r="H6" s="64">
        <v>45</v>
      </c>
      <c r="I6" s="63">
        <v>4967.9000000000015</v>
      </c>
      <c r="J6" s="63">
        <v>436.14999999999873</v>
      </c>
      <c r="K6" s="139">
        <v>8.7793635137583051E-2</v>
      </c>
      <c r="L6" s="80" t="str">
        <f>HYPERLINK("http://finance.yahoo.com/q?s=" &amp; E6, "Link")</f>
        <v>Link</v>
      </c>
      <c r="M6" s="269" t="s">
        <v>253</v>
      </c>
      <c r="Q6" s="193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293.72000000000003</v>
      </c>
      <c r="G7" s="63">
        <v>271.438875</v>
      </c>
      <c r="H7" s="64">
        <v>80</v>
      </c>
      <c r="I7" s="63">
        <v>21715.11</v>
      </c>
      <c r="J7" s="63">
        <v>1782.4900000000016</v>
      </c>
      <c r="K7" s="139">
        <v>8.2085239264272788E-2</v>
      </c>
      <c r="L7" s="80" t="str">
        <f>HYPERLINK("http://finance.yahoo.com/q?s=" &amp; E7, "Link")</f>
        <v>Link</v>
      </c>
      <c r="M7" s="269" t="s">
        <v>252</v>
      </c>
      <c r="Q7" s="63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79.09</v>
      </c>
      <c r="G8" s="63">
        <v>105.44899999999994</v>
      </c>
      <c r="H8" s="64">
        <v>200</v>
      </c>
      <c r="I8" s="63">
        <v>21089.799999999988</v>
      </c>
      <c r="J8" s="63">
        <v>-5271.7999999999884</v>
      </c>
      <c r="K8" s="139">
        <v>-0.24996917941374458</v>
      </c>
      <c r="L8" s="80" t="str">
        <f>HYPERLINK("http://finance.yahoo.com/q?s=" &amp; E8, "Link")</f>
        <v>Link</v>
      </c>
      <c r="M8" s="269" t="s">
        <v>255</v>
      </c>
      <c r="Q8" s="193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14.94</v>
      </c>
      <c r="G9" s="63">
        <v>17.411558770343582</v>
      </c>
      <c r="H9" s="64">
        <v>5530</v>
      </c>
      <c r="I9" s="63">
        <v>96285.920000000013</v>
      </c>
      <c r="J9" s="63">
        <v>-13667.720000000016</v>
      </c>
      <c r="K9" s="139">
        <v>-0.14194931096883129</v>
      </c>
      <c r="L9" s="80" t="str">
        <f>HYPERLINK("http://finance.yahoo.com/q?s=" &amp; E9, "Link")</f>
        <v>Link</v>
      </c>
      <c r="M9" s="258" t="s">
        <v>264</v>
      </c>
      <c r="P9" s="63"/>
    </row>
    <row r="10" spans="1:17" ht="18.95" customHeight="1" x14ac:dyDescent="0.25">
      <c r="A10" s="65"/>
      <c r="B10" s="66"/>
      <c r="C10" s="66"/>
      <c r="D10" s="67"/>
      <c r="E10" s="26" t="s">
        <v>63</v>
      </c>
      <c r="F10" s="63">
        <v>115.04</v>
      </c>
      <c r="G10" s="63">
        <v>115.04</v>
      </c>
      <c r="H10" s="64">
        <v>0</v>
      </c>
      <c r="I10" s="63">
        <v>0</v>
      </c>
      <c r="J10" s="63">
        <v>37.589999999999691</v>
      </c>
      <c r="K10" s="139">
        <v>0</v>
      </c>
      <c r="L10" s="80" t="str">
        <f>HYPERLINK("http://finance.yahoo.com/q?s=" &amp; E10, "Link")</f>
        <v>Link</v>
      </c>
      <c r="M10" s="257"/>
      <c r="N10" s="79"/>
      <c r="O10" s="79"/>
      <c r="Q10" s="217"/>
    </row>
    <row r="11" spans="1:17" ht="18.95" customHeight="1" x14ac:dyDescent="0.25">
      <c r="A11" s="66"/>
      <c r="B11" s="66"/>
      <c r="C11" s="66"/>
      <c r="D11" s="67"/>
      <c r="E11" s="26" t="s">
        <v>55</v>
      </c>
      <c r="F11" s="63">
        <v>109.21</v>
      </c>
      <c r="G11" s="63">
        <v>102.19760000000002</v>
      </c>
      <c r="H11" s="64">
        <v>25</v>
      </c>
      <c r="I11" s="63">
        <v>2554.9400000000005</v>
      </c>
      <c r="J11" s="63">
        <v>175.30999999999949</v>
      </c>
      <c r="K11" s="139">
        <v>6.8616092745817606E-2</v>
      </c>
      <c r="L11" s="80" t="str">
        <f>HYPERLINK("http://finance.yahoo.com/q?s=" &amp; E11, "Link")</f>
        <v>Link</v>
      </c>
      <c r="M11" s="269" t="s">
        <v>255</v>
      </c>
      <c r="Q11" s="193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34.75</v>
      </c>
      <c r="G12" s="63">
        <v>34.75</v>
      </c>
      <c r="H12" s="64">
        <v>0</v>
      </c>
      <c r="I12" s="63">
        <v>0</v>
      </c>
      <c r="J12" s="63">
        <v>36.819999999999709</v>
      </c>
      <c r="K12" s="139">
        <v>0</v>
      </c>
      <c r="L12" s="80" t="str">
        <f>HYPERLINK("http://finance.yahoo.com/q?s=" &amp; E12, "Link")</f>
        <v>Link</v>
      </c>
      <c r="M12" s="269" t="s">
        <v>271</v>
      </c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56.14</v>
      </c>
      <c r="G13" s="63">
        <v>50.500399999999964</v>
      </c>
      <c r="H13" s="64">
        <v>125</v>
      </c>
      <c r="I13" s="63">
        <v>6312.5499999999956</v>
      </c>
      <c r="J13" s="63">
        <v>704.95000000000437</v>
      </c>
      <c r="K13" s="139">
        <v>0.11167436297534358</v>
      </c>
      <c r="L13" s="80" t="str">
        <f>HYPERLINK("http://finance.yahoo.com/q?s=" &amp; E13, "Link")</f>
        <v>Link</v>
      </c>
      <c r="M13" s="269" t="s">
        <v>268</v>
      </c>
      <c r="Q13" s="193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34.03</v>
      </c>
      <c r="G14" s="63">
        <v>21.893545454545464</v>
      </c>
      <c r="H14" s="64">
        <v>110</v>
      </c>
      <c r="I14" s="63">
        <v>2408.2900000000009</v>
      </c>
      <c r="J14" s="63">
        <v>1335.0099999999993</v>
      </c>
      <c r="K14" s="139">
        <v>0.55433938603739519</v>
      </c>
      <c r="L14" s="80" t="str">
        <f>HYPERLINK("http://finance.yahoo.com/q?s=" &amp; E14, "Link")</f>
        <v>Link</v>
      </c>
      <c r="M14" s="257"/>
      <c r="N14" s="79"/>
      <c r="O14" s="79"/>
    </row>
    <row r="15" spans="1:17" ht="18.95" customHeight="1" x14ac:dyDescent="0.25">
      <c r="A15" s="200"/>
      <c r="B15" s="65"/>
      <c r="C15" s="66"/>
      <c r="D15" s="67"/>
      <c r="E15" s="26" t="s">
        <v>15</v>
      </c>
      <c r="F15" s="63">
        <v>18.190000000000001</v>
      </c>
      <c r="G15" s="63">
        <v>18.190000000000001</v>
      </c>
      <c r="H15" s="64">
        <v>0</v>
      </c>
      <c r="I15" s="63">
        <v>0</v>
      </c>
      <c r="J15" s="63">
        <v>16.18000000000211</v>
      </c>
      <c r="K15" s="139">
        <v>0</v>
      </c>
      <c r="L15" s="80" t="str">
        <f>HYPERLINK("http://finance.yahoo.com/q?s=" &amp; E15, "Link")</f>
        <v>Link</v>
      </c>
      <c r="M15" s="206" t="s">
        <v>275</v>
      </c>
      <c r="N15" s="79"/>
      <c r="O15" s="79"/>
      <c r="Q15" s="193"/>
    </row>
    <row r="16" spans="1:17" ht="18.95" customHeight="1" x14ac:dyDescent="0.25">
      <c r="A16" s="77"/>
      <c r="B16" s="78"/>
      <c r="C16" s="77"/>
      <c r="D16" s="67"/>
      <c r="E16" s="26" t="s">
        <v>24</v>
      </c>
      <c r="F16" s="63">
        <v>38.69</v>
      </c>
      <c r="G16" s="63">
        <v>41.839833333333338</v>
      </c>
      <c r="H16" s="64">
        <v>240</v>
      </c>
      <c r="I16" s="63">
        <v>10041.560000000001</v>
      </c>
      <c r="J16" s="63">
        <v>-755.96000000000276</v>
      </c>
      <c r="K16" s="139">
        <v>-7.5283123339401611E-2</v>
      </c>
      <c r="L16" s="80" t="str">
        <f>HYPERLINK("http://finance.yahoo.com/q?s=" &amp; E16, "Link")</f>
        <v>Link</v>
      </c>
      <c r="M16" s="267" t="s">
        <v>264</v>
      </c>
      <c r="Q16" s="193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17.55</v>
      </c>
      <c r="G17" s="63">
        <v>34.063724499999985</v>
      </c>
      <c r="H17" s="64">
        <v>2000</v>
      </c>
      <c r="I17" s="63">
        <v>68127.448999999964</v>
      </c>
      <c r="J17" s="63">
        <v>-33027.448999999964</v>
      </c>
      <c r="K17" s="139">
        <v>-0.48478916332240746</v>
      </c>
      <c r="L17" s="80" t="str">
        <f>HYPERLINK("http://finance.yahoo.com/q?s=" &amp; E17, "Link")</f>
        <v>Link</v>
      </c>
      <c r="M17" s="206" t="s">
        <v>387</v>
      </c>
      <c r="N17" s="79"/>
      <c r="O17" s="79"/>
      <c r="P17" s="63"/>
      <c r="Q17" s="193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16.21</v>
      </c>
      <c r="G18" s="63">
        <v>17.250218235294124</v>
      </c>
      <c r="H18" s="64">
        <v>5100</v>
      </c>
      <c r="I18" s="63">
        <v>87976.113000000027</v>
      </c>
      <c r="J18" s="63">
        <v>-5305.1130000000267</v>
      </c>
      <c r="K18" s="139">
        <v>-6.030174349712434E-2</v>
      </c>
      <c r="L18" s="80" t="str">
        <f>HYPERLINK("http://finance.yahoo.com/q?s=" &amp; E18, "Link")</f>
        <v>Link</v>
      </c>
      <c r="M18" s="267" t="s">
        <v>264</v>
      </c>
      <c r="N18" s="79"/>
      <c r="O18" s="79"/>
      <c r="Q18" s="193"/>
    </row>
    <row r="19" spans="1:17" ht="18.95" customHeight="1" x14ac:dyDescent="0.25">
      <c r="A19" s="66"/>
      <c r="B19" s="66"/>
      <c r="C19" s="66"/>
      <c r="D19" s="67"/>
      <c r="E19" s="26" t="s">
        <v>47</v>
      </c>
      <c r="F19" s="63">
        <v>81.09</v>
      </c>
      <c r="G19" s="63">
        <v>81.09</v>
      </c>
      <c r="H19" s="64">
        <v>0</v>
      </c>
      <c r="I19" s="63">
        <v>0</v>
      </c>
      <c r="J19" s="63">
        <v>-169.71000000000095</v>
      </c>
      <c r="K19" s="139">
        <v>0</v>
      </c>
      <c r="L19" s="80" t="str">
        <f>HYPERLINK("http://finance.yahoo.com/q?s=" &amp; E19, "Link")</f>
        <v>Link</v>
      </c>
      <c r="M19" s="206" t="s">
        <v>265</v>
      </c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4.3499999999999996</v>
      </c>
      <c r="G20" s="63">
        <v>2.4501999999999988</v>
      </c>
      <c r="H20" s="64">
        <v>50</v>
      </c>
      <c r="I20" s="63">
        <v>122.50999999999993</v>
      </c>
      <c r="J20" s="63">
        <v>94.990000000000038</v>
      </c>
      <c r="K20" s="139">
        <v>0.77536527630397589</v>
      </c>
      <c r="L20" s="80" t="str">
        <f>HYPERLINK("http://finance.yahoo.com/q?s=" &amp; E20, "Link")</f>
        <v>Link</v>
      </c>
      <c r="M20" s="269" t="s">
        <v>274</v>
      </c>
      <c r="N20" s="79"/>
      <c r="O20" s="79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38.07</v>
      </c>
      <c r="G21" s="63">
        <v>37.924145454545453</v>
      </c>
      <c r="H21" s="64">
        <v>550</v>
      </c>
      <c r="I21" s="63">
        <v>20858.28</v>
      </c>
      <c r="J21" s="63">
        <v>80.220000000001164</v>
      </c>
      <c r="K21" s="139">
        <v>3.8459547000040742E-3</v>
      </c>
      <c r="L21" s="80" t="str">
        <f>HYPERLINK("http://finance.yahoo.com/q?s=" &amp; E21, "Link")</f>
        <v>Link</v>
      </c>
      <c r="M21" s="267" t="s">
        <v>269</v>
      </c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31.06</v>
      </c>
      <c r="G22" s="63">
        <v>29.303764705882351</v>
      </c>
      <c r="H22" s="64">
        <v>170</v>
      </c>
      <c r="I22" s="63">
        <v>4981.6399999999994</v>
      </c>
      <c r="J22" s="63">
        <v>298.5600000000004</v>
      </c>
      <c r="K22" s="139">
        <v>5.9932070563107759E-2</v>
      </c>
      <c r="L22" s="80" t="str">
        <f>HYPERLINK("http://finance.yahoo.com/q?s=" &amp; E22, "Link")</f>
        <v>Link</v>
      </c>
      <c r="M22" s="269" t="s">
        <v>272</v>
      </c>
      <c r="N22" s="79"/>
      <c r="O22" s="79"/>
      <c r="Q22" s="193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119.71</v>
      </c>
      <c r="G23" s="63">
        <v>110.79300000000001</v>
      </c>
      <c r="H23" s="64">
        <v>10</v>
      </c>
      <c r="I23" s="63">
        <v>1107.93</v>
      </c>
      <c r="J23" s="63">
        <v>89.169999999999845</v>
      </c>
      <c r="K23" s="139">
        <v>8.0483424043035087E-2</v>
      </c>
      <c r="L23" s="80" t="str">
        <f>HYPERLINK("http://finance.yahoo.com/q?s=" &amp; E23, "Link")</f>
        <v>Link</v>
      </c>
      <c r="M23" s="269" t="s">
        <v>273</v>
      </c>
      <c r="Q23" s="19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90.52</v>
      </c>
      <c r="G24" s="63">
        <v>90.52</v>
      </c>
      <c r="H24" s="64">
        <v>0</v>
      </c>
      <c r="I24" s="63">
        <v>0</v>
      </c>
      <c r="J24" s="63">
        <v>62.1299999999992</v>
      </c>
      <c r="K24" s="139">
        <v>0</v>
      </c>
      <c r="L24" s="80" t="str">
        <f>HYPERLINK("http://finance.yahoo.com/q?s=" &amp; E24, "Link")</f>
        <v>Link</v>
      </c>
      <c r="M24" s="206" t="s">
        <v>267</v>
      </c>
      <c r="N24" s="79"/>
      <c r="O24" s="79"/>
      <c r="Q24" s="193"/>
    </row>
    <row r="25" spans="1:17" ht="18.95" customHeight="1" x14ac:dyDescent="0.25">
      <c r="A25" s="65"/>
      <c r="B25" s="65"/>
      <c r="C25" s="65"/>
      <c r="D25" s="67"/>
      <c r="E25" s="26" t="s">
        <v>54</v>
      </c>
      <c r="F25" s="63">
        <v>99.05</v>
      </c>
      <c r="G25" s="63">
        <v>99.05</v>
      </c>
      <c r="H25" s="64">
        <v>0</v>
      </c>
      <c r="I25" s="63">
        <v>0</v>
      </c>
      <c r="J25" s="63">
        <v>114.84999999999991</v>
      </c>
      <c r="K25" s="139">
        <v>0</v>
      </c>
      <c r="L25" s="80" t="str">
        <f>HYPERLINK("http://finance.yahoo.com/q?s=" &amp; E25, "Link")</f>
        <v>Link</v>
      </c>
      <c r="M25" s="269" t="s">
        <v>271</v>
      </c>
      <c r="Q25" s="193"/>
    </row>
    <row r="26" spans="1:17" ht="18.95" customHeight="1" x14ac:dyDescent="0.25">
      <c r="A26" s="66"/>
      <c r="B26" s="66"/>
      <c r="C26" s="66"/>
      <c r="D26" s="67"/>
      <c r="E26" s="26" t="s">
        <v>53</v>
      </c>
      <c r="F26" s="63">
        <v>45.99</v>
      </c>
      <c r="G26" s="63">
        <v>45.664285714285711</v>
      </c>
      <c r="H26" s="64">
        <v>70</v>
      </c>
      <c r="I26" s="63">
        <v>3196.5</v>
      </c>
      <c r="J26" s="63">
        <v>22.800000000000182</v>
      </c>
      <c r="K26" s="139">
        <v>7.1328015016425368E-3</v>
      </c>
      <c r="L26" s="80" t="str">
        <f>HYPERLINK("http://finance.yahoo.com/q?s=" &amp; E26, "Link")</f>
        <v>Link</v>
      </c>
      <c r="M26" s="269" t="s">
        <v>270</v>
      </c>
      <c r="N26" s="63"/>
      <c r="O26" s="63"/>
      <c r="Q26" s="193"/>
    </row>
    <row r="27" spans="1:17" ht="18.95" customHeight="1" x14ac:dyDescent="0.25">
      <c r="A27" s="65"/>
      <c r="B27" s="65"/>
      <c r="C27" s="66"/>
      <c r="D27" s="67"/>
      <c r="E27" s="26"/>
      <c r="K27" s="139"/>
      <c r="L27" s="80"/>
      <c r="M27" s="269"/>
      <c r="N27" s="79"/>
      <c r="O27" s="79"/>
      <c r="Q27" s="217"/>
    </row>
    <row r="28" spans="1:17" ht="18.95" customHeight="1" x14ac:dyDescent="0.25">
      <c r="A28" s="65"/>
      <c r="B28" s="65"/>
      <c r="C28" s="66"/>
      <c r="D28" s="67"/>
      <c r="E28" s="26"/>
      <c r="K28" s="139"/>
      <c r="L28" s="80"/>
      <c r="M28" s="269"/>
      <c r="Q28" s="193"/>
    </row>
    <row r="29" spans="1:17" ht="18.95" customHeight="1" x14ac:dyDescent="0.25">
      <c r="A29" s="66"/>
      <c r="B29" s="66"/>
      <c r="C29" s="66"/>
      <c r="D29" s="67"/>
      <c r="E29" s="26"/>
      <c r="K29" s="139"/>
      <c r="L29" s="80"/>
      <c r="M29" s="183"/>
      <c r="P29" s="63"/>
      <c r="Q29" s="193"/>
    </row>
    <row r="30" spans="1:17" ht="18.95" customHeight="1" x14ac:dyDescent="0.25">
      <c r="A30" s="68"/>
      <c r="D30" s="67"/>
      <c r="E30" s="26"/>
      <c r="K30" s="139"/>
      <c r="L30" s="80"/>
    </row>
    <row r="31" spans="1:17" ht="18.95" customHeight="1" x14ac:dyDescent="0.25">
      <c r="A31" s="68"/>
      <c r="D31" s="67"/>
      <c r="E31" s="26"/>
      <c r="K31" s="13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8" priority="21">
      <formula>$J2&lt;0</formula>
    </cfRule>
  </conditionalFormatting>
  <conditionalFormatting sqref="J2:J30">
    <cfRule type="expression" dxfId="107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6" priority="15">
      <formula>H2=0</formula>
    </cfRule>
  </conditionalFormatting>
  <conditionalFormatting sqref="E3">
    <cfRule type="expression" dxfId="105" priority="14">
      <formula>H3=0</formula>
    </cfRule>
  </conditionalFormatting>
  <conditionalFormatting sqref="G2:G28">
    <cfRule type="expression" dxfId="104" priority="13">
      <formula>H2=0</formula>
    </cfRule>
  </conditionalFormatting>
  <conditionalFormatting sqref="Q13">
    <cfRule type="expression" dxfId="103" priority="11">
      <formula>R13=0</formula>
    </cfRule>
  </conditionalFormatting>
  <conditionalFormatting sqref="F2:F29">
    <cfRule type="expression" dxfId="102" priority="10">
      <formula>H2=0</formula>
    </cfRule>
  </conditionalFormatting>
  <conditionalFormatting sqref="P22">
    <cfRule type="expression" dxfId="101" priority="9">
      <formula>R22=0</formula>
    </cfRule>
  </conditionalFormatting>
  <conditionalFormatting sqref="H2:H29">
    <cfRule type="expression" dxfId="100" priority="7">
      <formula>H2=0</formula>
    </cfRule>
  </conditionalFormatting>
  <conditionalFormatting sqref="P19">
    <cfRule type="expression" dxfId="99" priority="6">
      <formula>P19=0</formula>
    </cfRule>
  </conditionalFormatting>
  <conditionalFormatting sqref="Q12">
    <cfRule type="expression" dxfId="98" priority="5">
      <formula>Q12=0</formula>
    </cfRule>
  </conditionalFormatting>
  <conditionalFormatting sqref="O9">
    <cfRule type="expression" dxfId="97" priority="4">
      <formula>O9=0</formula>
    </cfRule>
  </conditionalFormatting>
  <conditionalFormatting sqref="I2:I29">
    <cfRule type="expression" dxfId="96" priority="3">
      <formula>H2=0</formula>
    </cfRule>
  </conditionalFormatting>
  <conditionalFormatting sqref="P18">
    <cfRule type="expression" dxfId="95" priority="2">
      <formula>O18=0</formula>
    </cfRule>
  </conditionalFormatting>
  <conditionalFormatting sqref="Q11">
    <cfRule type="expression" dxfId="94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104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170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2000</v>
      </c>
      <c r="T2" s="55">
        <v>42233</v>
      </c>
      <c r="U2" s="47" t="s">
        <v>93</v>
      </c>
      <c r="W2" s="165">
        <v>42306</v>
      </c>
      <c r="X2" s="12">
        <v>17.48</v>
      </c>
      <c r="Y2" s="12">
        <v>18.71</v>
      </c>
      <c r="Z2" s="12">
        <v>17.37</v>
      </c>
      <c r="AA2" s="12">
        <v>17.55</v>
      </c>
      <c r="AB2" s="117">
        <v>15848800</v>
      </c>
      <c r="AC2" s="12">
        <v>17.55</v>
      </c>
      <c r="AD2">
        <f t="shared" ref="AD2:AD14" si="0">Y2-Z2</f>
        <v>1.3399999999999999</v>
      </c>
      <c r="AE2" s="170">
        <f t="shared" ref="AE2:AE14" si="1">AC2/AC3-1</f>
        <v>-7.3529411764705621E-3</v>
      </c>
    </row>
    <row r="3" spans="1:31" x14ac:dyDescent="0.25">
      <c r="A3" s="26" t="s">
        <v>74</v>
      </c>
      <c r="B3" s="96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34.063724499999985</v>
      </c>
      <c r="T3" s="55">
        <v>42257</v>
      </c>
      <c r="U3" s="47" t="s">
        <v>94</v>
      </c>
      <c r="W3" s="165">
        <v>42305</v>
      </c>
      <c r="X3" s="12">
        <v>17.239999999999998</v>
      </c>
      <c r="Y3" s="12">
        <v>18.07</v>
      </c>
      <c r="Z3" s="12">
        <v>17.05</v>
      </c>
      <c r="AA3" s="12">
        <v>17.68</v>
      </c>
      <c r="AB3" s="117">
        <v>12617500</v>
      </c>
      <c r="AC3" s="12">
        <v>17.68</v>
      </c>
      <c r="AD3">
        <f t="shared" si="0"/>
        <v>1.0199999999999996</v>
      </c>
      <c r="AE3" s="170">
        <f t="shared" si="1"/>
        <v>3.3313851548801843E-2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38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17.55</v>
      </c>
      <c r="W4" s="165">
        <v>42304</v>
      </c>
      <c r="X4" s="12">
        <v>17.440000000000001</v>
      </c>
      <c r="Y4" s="12">
        <v>17.440000000000001</v>
      </c>
      <c r="Z4" s="12">
        <v>16.73</v>
      </c>
      <c r="AA4" s="12">
        <v>17.11</v>
      </c>
      <c r="AB4" s="117">
        <v>11847100</v>
      </c>
      <c r="AC4" s="12">
        <v>17.11</v>
      </c>
      <c r="AD4">
        <f t="shared" si="0"/>
        <v>0.71000000000000085</v>
      </c>
      <c r="AE4" s="170">
        <f t="shared" si="1"/>
        <v>-2.7288231949971653E-2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35100</v>
      </c>
      <c r="T5" s="87">
        <v>42256</v>
      </c>
      <c r="U5" s="47" t="s">
        <v>165</v>
      </c>
      <c r="W5" s="165">
        <v>42303</v>
      </c>
      <c r="X5" s="12">
        <v>18.260000000000002</v>
      </c>
      <c r="Y5" s="12">
        <v>18.3</v>
      </c>
      <c r="Z5" s="12">
        <v>17.579999999999998</v>
      </c>
      <c r="AA5" s="12">
        <v>17.59</v>
      </c>
      <c r="AB5" s="117">
        <v>7178200</v>
      </c>
      <c r="AC5" s="12">
        <v>17.59</v>
      </c>
      <c r="AD5">
        <f t="shared" si="0"/>
        <v>0.72000000000000242</v>
      </c>
      <c r="AE5" s="170">
        <f t="shared" si="1"/>
        <v>-3.8797814207650272E-2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68127.448999999964</v>
      </c>
      <c r="U6" s="47" t="s">
        <v>112</v>
      </c>
      <c r="W6" s="165">
        <v>42300</v>
      </c>
      <c r="X6" s="12">
        <v>18.3</v>
      </c>
      <c r="Y6" s="12">
        <v>18.63</v>
      </c>
      <c r="Z6" s="12">
        <v>17.98</v>
      </c>
      <c r="AA6" s="12">
        <v>18.3</v>
      </c>
      <c r="AB6" s="117">
        <v>8408100</v>
      </c>
      <c r="AC6" s="12">
        <v>18.3</v>
      </c>
      <c r="AD6">
        <f t="shared" si="0"/>
        <v>0.64999999999999858</v>
      </c>
      <c r="AE6" s="170">
        <f t="shared" si="1"/>
        <v>-9.7402597402597157E-3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12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-33027.448999999964</v>
      </c>
      <c r="R7" s="207" t="s">
        <v>387</v>
      </c>
      <c r="T7" s="55">
        <v>42312</v>
      </c>
      <c r="U7" s="245" t="s">
        <v>230</v>
      </c>
      <c r="W7" s="165">
        <v>42299</v>
      </c>
      <c r="X7" s="12">
        <v>18.2</v>
      </c>
      <c r="Y7" s="12">
        <v>18.62</v>
      </c>
      <c r="Z7" s="12">
        <v>18.04</v>
      </c>
      <c r="AA7" s="12">
        <v>18.48</v>
      </c>
      <c r="AB7" s="117">
        <v>8950200</v>
      </c>
      <c r="AC7" s="12">
        <v>18.48</v>
      </c>
      <c r="AD7">
        <f t="shared" si="0"/>
        <v>0.58000000000000185</v>
      </c>
      <c r="AE7" s="170">
        <f t="shared" si="1"/>
        <v>2.5527192008879096E-2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12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5">
        <v>42298</v>
      </c>
      <c r="X8" s="12">
        <v>18.41</v>
      </c>
      <c r="Y8" s="12">
        <v>18.47</v>
      </c>
      <c r="Z8" s="12">
        <v>17.97</v>
      </c>
      <c r="AA8" s="12">
        <v>18.02</v>
      </c>
      <c r="AB8" s="117">
        <v>8139600</v>
      </c>
      <c r="AC8" s="12">
        <v>18.02</v>
      </c>
      <c r="AD8">
        <f t="shared" si="0"/>
        <v>0.5</v>
      </c>
      <c r="AE8" s="170">
        <f t="shared" si="1"/>
        <v>-2.9094827586206851E-2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92">
        <v>16.45</v>
      </c>
      <c r="J9" s="60">
        <v>0.28000000000000003</v>
      </c>
      <c r="K9" s="60">
        <f t="shared" si="2"/>
        <v>15100.819999999998</v>
      </c>
      <c r="W9" s="165">
        <v>42297</v>
      </c>
      <c r="X9" s="12">
        <v>18.27</v>
      </c>
      <c r="Y9" s="12">
        <v>18.739999999999998</v>
      </c>
      <c r="Z9" s="12">
        <v>18.11</v>
      </c>
      <c r="AA9" s="12">
        <v>18.559999999999999</v>
      </c>
      <c r="AB9" s="117">
        <v>7794900</v>
      </c>
      <c r="AC9" s="12">
        <v>18.559999999999999</v>
      </c>
      <c r="AD9">
        <f t="shared" si="0"/>
        <v>0.62999999999999901</v>
      </c>
      <c r="AE9" s="170">
        <f t="shared" si="1"/>
        <v>1.5317286652078543E-2</v>
      </c>
    </row>
    <row r="10" spans="1:3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13" t="s">
        <v>193</v>
      </c>
      <c r="H10" s="93">
        <v>500</v>
      </c>
      <c r="I10" s="102">
        <v>15.95</v>
      </c>
      <c r="J10" s="2">
        <v>0.15</v>
      </c>
      <c r="K10" s="97">
        <f t="shared" ref="K10:K19" si="4">H10*I10-J10</f>
        <v>7974.85</v>
      </c>
      <c r="W10" s="165">
        <v>42296</v>
      </c>
      <c r="X10" s="12">
        <v>18.93</v>
      </c>
      <c r="Y10" s="12">
        <v>19.11</v>
      </c>
      <c r="Z10" s="12">
        <v>18.03</v>
      </c>
      <c r="AA10" s="12">
        <v>18.28</v>
      </c>
      <c r="AB10" s="117">
        <v>9370600</v>
      </c>
      <c r="AC10" s="12">
        <v>18.28</v>
      </c>
      <c r="AD10">
        <f t="shared" si="0"/>
        <v>1.0799999999999983</v>
      </c>
      <c r="AE10" s="170">
        <f t="shared" si="1"/>
        <v>-5.1867219917012486E-2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13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5">
        <v>42293</v>
      </c>
      <c r="X11" s="12">
        <v>19.52</v>
      </c>
      <c r="Y11" s="12">
        <v>19.579999999999998</v>
      </c>
      <c r="Z11" s="12">
        <v>18.82</v>
      </c>
      <c r="AA11" s="12">
        <v>19.28</v>
      </c>
      <c r="AB11" s="117">
        <v>8142600</v>
      </c>
      <c r="AC11" s="12">
        <v>19.28</v>
      </c>
      <c r="AD11">
        <f t="shared" si="0"/>
        <v>0.75999999999999801</v>
      </c>
      <c r="AE11" s="170">
        <f t="shared" si="1"/>
        <v>-7.7200205867214988E-3</v>
      </c>
    </row>
    <row r="12" spans="1:31" x14ac:dyDescent="0.25">
      <c r="B12" s="96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13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5">
        <v>42292</v>
      </c>
      <c r="X12" s="12">
        <v>18.760000000000002</v>
      </c>
      <c r="Y12" s="12">
        <v>19.46</v>
      </c>
      <c r="Z12" s="12">
        <v>18.690000000000001</v>
      </c>
      <c r="AA12" s="12">
        <v>19.43</v>
      </c>
      <c r="AB12" s="117">
        <v>9402000</v>
      </c>
      <c r="AC12" s="12">
        <v>19.43</v>
      </c>
      <c r="AD12">
        <f t="shared" si="0"/>
        <v>0.76999999999999957</v>
      </c>
      <c r="AE12" s="170">
        <f t="shared" si="1"/>
        <v>2.7498677948175621E-2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13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5">
        <v>42291</v>
      </c>
      <c r="X13" s="12">
        <v>18.46</v>
      </c>
      <c r="Y13" s="12">
        <v>19.04</v>
      </c>
      <c r="Z13" s="12">
        <v>18.440000000000001</v>
      </c>
      <c r="AA13" s="12">
        <v>18.91</v>
      </c>
      <c r="AB13" s="117">
        <v>8484200</v>
      </c>
      <c r="AC13" s="12">
        <v>18.91</v>
      </c>
      <c r="AD13">
        <f t="shared" si="0"/>
        <v>0.59999999999999787</v>
      </c>
      <c r="AE13" s="170">
        <f t="shared" si="1"/>
        <v>1.7213555675094083E-2</v>
      </c>
    </row>
    <row r="14" spans="1:31" x14ac:dyDescent="0.25">
      <c r="B14" s="96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13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5">
        <v>42290</v>
      </c>
      <c r="X14" s="12">
        <v>18.8</v>
      </c>
      <c r="Y14" s="12">
        <v>19.329999999999998</v>
      </c>
      <c r="Z14" s="12">
        <v>18.489999999999998</v>
      </c>
      <c r="AA14" s="12">
        <v>18.59</v>
      </c>
      <c r="AB14" s="117">
        <v>10324400</v>
      </c>
      <c r="AC14" s="12">
        <v>18.59</v>
      </c>
      <c r="AD14">
        <f t="shared" si="0"/>
        <v>0.83999999999999986</v>
      </c>
      <c r="AE14" s="170">
        <f t="shared" si="1"/>
        <v>-1.9514767932489518E-2</v>
      </c>
    </row>
    <row r="15" spans="1:31" x14ac:dyDescent="0.25">
      <c r="B15" s="96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13"/>
      <c r="H15" s="93">
        <v>550</v>
      </c>
      <c r="I15" s="102">
        <v>16.55</v>
      </c>
      <c r="J15" s="2">
        <v>0.17</v>
      </c>
      <c r="K15" s="97">
        <f t="shared" si="4"/>
        <v>9102.33</v>
      </c>
      <c r="W15" s="165">
        <v>42289</v>
      </c>
      <c r="X15" s="12">
        <v>19.559999999999999</v>
      </c>
      <c r="Y15" s="12">
        <v>19.61</v>
      </c>
      <c r="Z15" s="12">
        <v>18.41</v>
      </c>
      <c r="AA15" s="12">
        <v>18.96</v>
      </c>
      <c r="AB15" s="117">
        <v>13771800</v>
      </c>
      <c r="AC15" s="12">
        <v>18.96</v>
      </c>
      <c r="AD15">
        <f>Y15-Z15</f>
        <v>1.1999999999999993</v>
      </c>
      <c r="AE15" s="170">
        <f>AC15/AC16-1</f>
        <v>-3.2159264931087228E-2</v>
      </c>
    </row>
    <row r="16" spans="1:31" x14ac:dyDescent="0.25">
      <c r="B16" s="96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13"/>
      <c r="H16" s="104">
        <v>28</v>
      </c>
      <c r="I16" s="101">
        <v>16.68</v>
      </c>
      <c r="J16" s="57">
        <v>0.01</v>
      </c>
      <c r="K16" s="60">
        <f t="shared" si="4"/>
        <v>467.03</v>
      </c>
      <c r="W16" s="165">
        <v>42286</v>
      </c>
      <c r="X16" s="12">
        <v>20.43</v>
      </c>
      <c r="Y16" s="12">
        <v>20.440000000000001</v>
      </c>
      <c r="Z16" s="12">
        <v>19.39</v>
      </c>
      <c r="AA16" s="12">
        <v>19.59</v>
      </c>
      <c r="AB16" s="117">
        <v>14136400</v>
      </c>
      <c r="AC16" s="12">
        <v>19.59</v>
      </c>
      <c r="AD16">
        <f t="shared" ref="AD16:AD69" si="5">Y16-Z16</f>
        <v>1.0500000000000007</v>
      </c>
      <c r="AE16" s="170">
        <f t="shared" ref="AE16:AE69" si="6">AC16/AC17-1</f>
        <v>-2.9236868186323095E-2</v>
      </c>
    </row>
    <row r="17" spans="1:31" x14ac:dyDescent="0.25">
      <c r="A17" s="2"/>
      <c r="B17" s="96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104">
        <v>632</v>
      </c>
      <c r="I17" s="101">
        <v>17.850000000000001</v>
      </c>
      <c r="J17" s="57">
        <v>0.21</v>
      </c>
      <c r="K17" s="60">
        <f t="shared" si="4"/>
        <v>11280.990000000002</v>
      </c>
      <c r="L17" s="93"/>
      <c r="W17" s="165">
        <v>42285</v>
      </c>
      <c r="X17" s="12">
        <v>19.100000000000001</v>
      </c>
      <c r="Y17" s="12">
        <v>20.39</v>
      </c>
      <c r="Z17" s="12">
        <v>19.02</v>
      </c>
      <c r="AA17" s="12">
        <v>20.18</v>
      </c>
      <c r="AB17" s="117">
        <v>17052800</v>
      </c>
      <c r="AC17" s="12">
        <v>20.18</v>
      </c>
      <c r="AD17">
        <f t="shared" si="5"/>
        <v>1.370000000000001</v>
      </c>
      <c r="AE17" s="170">
        <f t="shared" si="6"/>
        <v>5.2686489306207562E-2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3"/>
        <v>3679.9999999999995</v>
      </c>
      <c r="G18" s="1">
        <v>42297</v>
      </c>
      <c r="H18" s="104">
        <v>500</v>
      </c>
      <c r="I18" s="101">
        <v>19.149999999999999</v>
      </c>
      <c r="J18" s="57">
        <v>0.18</v>
      </c>
      <c r="K18" s="60">
        <f t="shared" si="4"/>
        <v>9574.82</v>
      </c>
      <c r="Q18" s="2"/>
      <c r="W18" s="165">
        <v>42284</v>
      </c>
      <c r="X18" s="12">
        <v>19.59</v>
      </c>
      <c r="Y18" s="12">
        <v>20.329999999999998</v>
      </c>
      <c r="Z18" s="12">
        <v>18.420000000000002</v>
      </c>
      <c r="AA18" s="12">
        <v>19.170000000000002</v>
      </c>
      <c r="AB18" s="117">
        <v>26600100</v>
      </c>
      <c r="AC18" s="12">
        <v>19.170000000000002</v>
      </c>
      <c r="AD18">
        <f t="shared" si="5"/>
        <v>1.9099999999999966</v>
      </c>
      <c r="AE18" s="170">
        <f t="shared" si="6"/>
        <v>0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3"/>
        <v>3910</v>
      </c>
      <c r="G19" s="1">
        <v>42300</v>
      </c>
      <c r="H19" s="104">
        <v>1000</v>
      </c>
      <c r="I19" s="101">
        <v>18.62</v>
      </c>
      <c r="J19" s="57">
        <v>0.34</v>
      </c>
      <c r="K19" s="60">
        <f t="shared" si="4"/>
        <v>18619.66</v>
      </c>
      <c r="Q19" s="2"/>
      <c r="W19" s="165">
        <v>42283</v>
      </c>
      <c r="X19" s="12">
        <v>18.12</v>
      </c>
      <c r="Y19" s="12">
        <v>19.28</v>
      </c>
      <c r="Z19" s="12">
        <v>18</v>
      </c>
      <c r="AA19" s="12">
        <v>19.170000000000002</v>
      </c>
      <c r="AB19" s="117">
        <v>25538500</v>
      </c>
      <c r="AC19" s="12">
        <v>19.170000000000002</v>
      </c>
      <c r="AD19">
        <f t="shared" si="5"/>
        <v>1.2800000000000011</v>
      </c>
      <c r="AE19" s="170">
        <f t="shared" si="6"/>
        <v>6.2049861495844905E-2</v>
      </c>
    </row>
    <row r="20" spans="1:31" x14ac:dyDescent="0.25">
      <c r="B20" s="96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65">
        <v>42282</v>
      </c>
      <c r="X20" s="12">
        <v>17.079999999999998</v>
      </c>
      <c r="Y20" s="12">
        <v>18.13</v>
      </c>
      <c r="Z20" s="12">
        <v>17</v>
      </c>
      <c r="AA20" s="12">
        <v>18.05</v>
      </c>
      <c r="AB20" s="117">
        <v>17500900</v>
      </c>
      <c r="AC20" s="12">
        <v>18.05</v>
      </c>
      <c r="AD20">
        <f t="shared" si="5"/>
        <v>1.129999999999999</v>
      </c>
      <c r="AE20" s="170">
        <f t="shared" si="6"/>
        <v>8.3433373349339757E-2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3"/>
        <v>1800</v>
      </c>
      <c r="Q21" s="2"/>
      <c r="W21" s="165">
        <v>42279</v>
      </c>
      <c r="X21" s="12">
        <v>15.16</v>
      </c>
      <c r="Y21" s="12">
        <v>16.690000000000001</v>
      </c>
      <c r="Z21" s="12">
        <v>15</v>
      </c>
      <c r="AA21" s="12">
        <v>16.66</v>
      </c>
      <c r="AB21" s="117">
        <v>11597800</v>
      </c>
      <c r="AC21" s="12">
        <v>16.66</v>
      </c>
      <c r="AD21">
        <f t="shared" si="5"/>
        <v>1.6900000000000013</v>
      </c>
      <c r="AE21" s="170">
        <f t="shared" si="6"/>
        <v>8.8177661659046391E-2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3"/>
        <v>1778</v>
      </c>
      <c r="Q22" s="2"/>
      <c r="W22" s="165">
        <v>42278</v>
      </c>
      <c r="X22" s="12">
        <v>15.79</v>
      </c>
      <c r="Y22" s="12">
        <v>16.190000000000001</v>
      </c>
      <c r="Z22" s="12">
        <v>15.14</v>
      </c>
      <c r="AA22" s="12">
        <v>15.31</v>
      </c>
      <c r="AB22" s="117">
        <v>14173000</v>
      </c>
      <c r="AC22" s="12">
        <v>15.31</v>
      </c>
      <c r="AD22">
        <f t="shared" si="5"/>
        <v>1.0500000000000007</v>
      </c>
      <c r="AE22" s="170">
        <f t="shared" si="6"/>
        <v>-5.8441558441558739E-3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3"/>
        <v>1768</v>
      </c>
      <c r="K23" s="249"/>
      <c r="Q23" s="2"/>
      <c r="W23" s="165">
        <v>42277</v>
      </c>
      <c r="X23" s="12">
        <v>15.14</v>
      </c>
      <c r="Y23" s="12">
        <v>15.59</v>
      </c>
      <c r="Z23" s="12">
        <v>15</v>
      </c>
      <c r="AA23" s="12">
        <v>15.4</v>
      </c>
      <c r="AB23" s="117">
        <v>13694800</v>
      </c>
      <c r="AC23" s="12">
        <v>15.4</v>
      </c>
      <c r="AD23">
        <f t="shared" si="5"/>
        <v>0.58999999999999986</v>
      </c>
      <c r="AE23" s="170">
        <f t="shared" si="6"/>
        <v>2.8724114896459652E-2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3"/>
        <v>1664.9999999999998</v>
      </c>
      <c r="Q24" s="2"/>
      <c r="W24" s="165">
        <v>42276</v>
      </c>
      <c r="X24" s="12">
        <v>14.86</v>
      </c>
      <c r="Y24" s="12">
        <v>15.18</v>
      </c>
      <c r="Z24" s="12">
        <v>14.71</v>
      </c>
      <c r="AA24" s="12">
        <v>14.97</v>
      </c>
      <c r="AB24" s="117">
        <v>10991600</v>
      </c>
      <c r="AC24" s="12">
        <v>14.97</v>
      </c>
      <c r="AD24">
        <f t="shared" si="5"/>
        <v>0.46999999999999886</v>
      </c>
      <c r="AE24" s="170">
        <f t="shared" si="6"/>
        <v>1.4227642276422925E-2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3"/>
        <v>1610.0000000000002</v>
      </c>
      <c r="Q25" s="2"/>
      <c r="T25" s="151"/>
      <c r="W25" s="165">
        <v>42275</v>
      </c>
      <c r="X25" s="12">
        <v>15.48</v>
      </c>
      <c r="Y25" s="12">
        <v>15.55</v>
      </c>
      <c r="Z25" s="12">
        <v>14.75</v>
      </c>
      <c r="AA25" s="12">
        <v>14.76</v>
      </c>
      <c r="AB25" s="117">
        <v>9916000</v>
      </c>
      <c r="AC25" s="12">
        <v>14.76</v>
      </c>
      <c r="AD25">
        <f t="shared" si="5"/>
        <v>0.80000000000000071</v>
      </c>
      <c r="AE25" s="170">
        <f t="shared" si="6"/>
        <v>-6.2857142857142834E-2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3"/>
        <v>24525.000000000004</v>
      </c>
      <c r="Q26" s="2"/>
      <c r="W26" s="165">
        <v>42272</v>
      </c>
      <c r="X26" s="12">
        <v>15.67</v>
      </c>
      <c r="Y26" s="12">
        <v>16.05</v>
      </c>
      <c r="Z26" s="12">
        <v>15.39</v>
      </c>
      <c r="AA26" s="12">
        <v>15.75</v>
      </c>
      <c r="AB26" s="117">
        <v>13870300</v>
      </c>
      <c r="AC26" s="12">
        <v>15.75</v>
      </c>
      <c r="AD26">
        <f t="shared" si="5"/>
        <v>0.66000000000000014</v>
      </c>
      <c r="AE26" s="170">
        <f t="shared" si="6"/>
        <v>1.9417475728155331E-2</v>
      </c>
    </row>
    <row r="27" spans="1:31" x14ac:dyDescent="0.25">
      <c r="B27" s="96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65">
        <v>42271</v>
      </c>
      <c r="X27" s="12">
        <v>15.09</v>
      </c>
      <c r="Y27" s="12">
        <v>15.68</v>
      </c>
      <c r="Z27" s="12">
        <v>15.04</v>
      </c>
      <c r="AA27" s="12">
        <v>15.45</v>
      </c>
      <c r="AB27" s="117">
        <v>12012400</v>
      </c>
      <c r="AC27" s="12">
        <v>15.45</v>
      </c>
      <c r="AD27">
        <f t="shared" si="5"/>
        <v>0.64000000000000057</v>
      </c>
      <c r="AE27" s="170">
        <f t="shared" si="6"/>
        <v>9.8039215686274161E-3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3"/>
        <v>15416</v>
      </c>
      <c r="Q28" s="2"/>
      <c r="W28" s="165">
        <v>42270</v>
      </c>
      <c r="X28" s="12">
        <v>15.75</v>
      </c>
      <c r="Y28" s="12">
        <v>15.95</v>
      </c>
      <c r="Z28" s="12">
        <v>15.25</v>
      </c>
      <c r="AA28" s="12">
        <v>15.3</v>
      </c>
      <c r="AB28" s="117">
        <v>12539500</v>
      </c>
      <c r="AC28" s="12">
        <v>15.3</v>
      </c>
      <c r="AD28">
        <f t="shared" si="5"/>
        <v>0.69999999999999929</v>
      </c>
      <c r="AE28" s="170">
        <f t="shared" si="6"/>
        <v>-2.2988505747126409E-2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3"/>
        <v>15100</v>
      </c>
      <c r="Q29" s="2"/>
      <c r="W29" s="165">
        <v>42269</v>
      </c>
      <c r="X29" s="12">
        <v>15.75</v>
      </c>
      <c r="Y29" s="12">
        <v>16.3</v>
      </c>
      <c r="Z29" s="12">
        <v>15.54</v>
      </c>
      <c r="AA29" s="12">
        <v>15.66</v>
      </c>
      <c r="AB29" s="117">
        <v>12190100</v>
      </c>
      <c r="AC29" s="12">
        <v>15.66</v>
      </c>
      <c r="AD29">
        <f t="shared" si="5"/>
        <v>0.76000000000000156</v>
      </c>
      <c r="AE29" s="170">
        <f t="shared" si="6"/>
        <v>-2.7932960893854664E-2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3"/>
        <v>2974</v>
      </c>
      <c r="Q30" s="2"/>
      <c r="W30" s="165">
        <v>42268</v>
      </c>
      <c r="X30" s="12">
        <v>16.02</v>
      </c>
      <c r="Y30" s="12">
        <v>16.53</v>
      </c>
      <c r="Z30" s="12">
        <v>15.67</v>
      </c>
      <c r="AA30" s="12">
        <v>16.11</v>
      </c>
      <c r="AB30" s="117">
        <v>13931900</v>
      </c>
      <c r="AC30" s="12">
        <v>16.11</v>
      </c>
      <c r="AD30">
        <f t="shared" si="5"/>
        <v>0.86000000000000121</v>
      </c>
      <c r="AE30" s="170">
        <f t="shared" si="6"/>
        <v>1.7045454545454586E-2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3"/>
        <v>4461</v>
      </c>
      <c r="Q31" s="2"/>
      <c r="W31" s="165">
        <v>42265</v>
      </c>
      <c r="X31" s="12">
        <v>16.23</v>
      </c>
      <c r="Y31" s="12">
        <v>16.329999999999998</v>
      </c>
      <c r="Z31" s="12">
        <v>15.57</v>
      </c>
      <c r="AA31" s="12">
        <v>15.84</v>
      </c>
      <c r="AB31" s="117">
        <v>26820700</v>
      </c>
      <c r="AC31" s="12">
        <v>15.84</v>
      </c>
      <c r="AD31">
        <f t="shared" si="5"/>
        <v>0.75999999999999801</v>
      </c>
      <c r="AE31" s="170">
        <f t="shared" si="6"/>
        <v>-3.5909920876445511E-2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3"/>
        <v>7576.3</v>
      </c>
      <c r="Q32" s="2"/>
      <c r="W32" s="165">
        <v>42264</v>
      </c>
      <c r="X32" s="12">
        <v>16.23</v>
      </c>
      <c r="Y32" s="12">
        <v>16.98</v>
      </c>
      <c r="Z32" s="12">
        <v>16.13</v>
      </c>
      <c r="AA32" s="12">
        <v>16.43</v>
      </c>
      <c r="AB32" s="117">
        <v>19624200</v>
      </c>
      <c r="AC32" s="12">
        <v>16.43</v>
      </c>
      <c r="AD32">
        <f t="shared" si="5"/>
        <v>0.85000000000000142</v>
      </c>
      <c r="AE32" s="170">
        <f t="shared" si="6"/>
        <v>1.3571869216532972E-2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3"/>
        <v>9275</v>
      </c>
      <c r="W33" s="165">
        <v>42263</v>
      </c>
      <c r="X33" s="12">
        <v>15.62</v>
      </c>
      <c r="Y33" s="12">
        <v>16.239999999999998</v>
      </c>
      <c r="Z33" s="12">
        <v>15.62</v>
      </c>
      <c r="AA33" s="12">
        <v>16.21</v>
      </c>
      <c r="AB33" s="117">
        <v>16624200</v>
      </c>
      <c r="AC33" s="12">
        <v>16.21</v>
      </c>
      <c r="AD33">
        <f t="shared" si="5"/>
        <v>0.61999999999999922</v>
      </c>
      <c r="AE33" s="170">
        <f t="shared" si="6"/>
        <v>4.9190938511326943E-2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3"/>
        <v>9275</v>
      </c>
      <c r="W34" s="165">
        <v>42262</v>
      </c>
      <c r="X34" s="12">
        <v>15.47</v>
      </c>
      <c r="Y34" s="12">
        <v>15.85</v>
      </c>
      <c r="Z34" s="12">
        <v>15.35</v>
      </c>
      <c r="AA34" s="12">
        <v>15.45</v>
      </c>
      <c r="AB34" s="117">
        <v>15501800</v>
      </c>
      <c r="AC34" s="12">
        <v>15.45</v>
      </c>
      <c r="AD34">
        <f t="shared" si="5"/>
        <v>0.5</v>
      </c>
      <c r="AE34" s="170">
        <f t="shared" si="6"/>
        <v>2.5957170668395868E-3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3"/>
        <v>9140</v>
      </c>
      <c r="W35" s="165">
        <v>42261</v>
      </c>
      <c r="X35" s="12">
        <v>14.99</v>
      </c>
      <c r="Y35" s="12">
        <v>15.48</v>
      </c>
      <c r="Z35" s="12">
        <v>14.81</v>
      </c>
      <c r="AA35" s="12">
        <v>15.41</v>
      </c>
      <c r="AB35" s="117">
        <v>15436900</v>
      </c>
      <c r="AC35" s="12">
        <v>15.41</v>
      </c>
      <c r="AD35">
        <f t="shared" si="5"/>
        <v>0.66999999999999993</v>
      </c>
      <c r="AE35" s="170">
        <f t="shared" si="6"/>
        <v>2.1206096752816483E-2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65">
        <v>42258</v>
      </c>
      <c r="X36" s="12">
        <v>14.75</v>
      </c>
      <c r="Y36" s="12">
        <v>15.14</v>
      </c>
      <c r="Z36" s="12">
        <v>14.59</v>
      </c>
      <c r="AA36" s="12">
        <v>15.09</v>
      </c>
      <c r="AB36" s="117">
        <v>15624900</v>
      </c>
      <c r="AC36" s="12">
        <v>15.09</v>
      </c>
      <c r="AD36">
        <f t="shared" si="5"/>
        <v>0.55000000000000071</v>
      </c>
      <c r="AE36" s="170">
        <f t="shared" si="6"/>
        <v>7.3431241655539381E-3</v>
      </c>
    </row>
    <row r="37" spans="1:31" x14ac:dyDescent="0.25">
      <c r="B37" s="312">
        <v>42306</v>
      </c>
      <c r="C37" s="7">
        <v>660</v>
      </c>
      <c r="D37" s="57">
        <v>17.8</v>
      </c>
      <c r="E37" s="57">
        <v>0</v>
      </c>
      <c r="F37" s="57">
        <f t="shared" si="3"/>
        <v>11748</v>
      </c>
      <c r="G37" s="2"/>
      <c r="W37" s="165">
        <v>42257</v>
      </c>
      <c r="X37" s="12">
        <v>15.03</v>
      </c>
      <c r="Y37" s="12">
        <v>15.42</v>
      </c>
      <c r="Z37" s="12">
        <v>14.74</v>
      </c>
      <c r="AA37" s="12">
        <v>14.98</v>
      </c>
      <c r="AB37" s="117">
        <v>18701700</v>
      </c>
      <c r="AC37" s="12">
        <v>14.98</v>
      </c>
      <c r="AD37">
        <f t="shared" si="5"/>
        <v>0.67999999999999972</v>
      </c>
      <c r="AE37" s="170">
        <f t="shared" si="6"/>
        <v>4.6948356807512415E-3</v>
      </c>
    </row>
    <row r="38" spans="1:31" x14ac:dyDescent="0.25">
      <c r="B38" s="312"/>
      <c r="C38">
        <v>340</v>
      </c>
      <c r="D38" s="2">
        <v>17.8</v>
      </c>
      <c r="E38" s="2">
        <v>0</v>
      </c>
      <c r="F38" s="2">
        <f t="shared" si="3"/>
        <v>6052</v>
      </c>
      <c r="W38" s="165">
        <v>42256</v>
      </c>
      <c r="X38" s="12">
        <v>16.420000000000002</v>
      </c>
      <c r="Y38" s="12">
        <v>16.88</v>
      </c>
      <c r="Z38" s="12">
        <v>14.86</v>
      </c>
      <c r="AA38" s="12">
        <v>14.91</v>
      </c>
      <c r="AB38" s="117">
        <v>33846500</v>
      </c>
      <c r="AC38" s="12">
        <v>14.91</v>
      </c>
      <c r="AD38">
        <f t="shared" si="5"/>
        <v>2.0199999999999996</v>
      </c>
      <c r="AE38" s="170">
        <f t="shared" si="6"/>
        <v>-8.6397058823529438E-2</v>
      </c>
    </row>
    <row r="39" spans="1:31" x14ac:dyDescent="0.25">
      <c r="W39" s="165">
        <v>42255</v>
      </c>
      <c r="X39" s="12">
        <v>16.579999999999998</v>
      </c>
      <c r="Y39" s="12">
        <v>16.63</v>
      </c>
      <c r="Z39" s="12">
        <v>16.04</v>
      </c>
      <c r="AA39" s="12">
        <v>16.32</v>
      </c>
      <c r="AB39" s="117">
        <v>13650100</v>
      </c>
      <c r="AC39" s="12">
        <v>16.32</v>
      </c>
      <c r="AD39">
        <f t="shared" si="5"/>
        <v>0.58999999999999986</v>
      </c>
      <c r="AE39" s="170">
        <f t="shared" si="6"/>
        <v>-2.4449877750610804E-3</v>
      </c>
    </row>
    <row r="40" spans="1:31" x14ac:dyDescent="0.25">
      <c r="W40" s="165">
        <v>42251</v>
      </c>
      <c r="X40" s="12">
        <v>16.59</v>
      </c>
      <c r="Y40" s="12">
        <v>16.71</v>
      </c>
      <c r="Z40" s="12">
        <v>16.239999999999998</v>
      </c>
      <c r="AA40" s="12">
        <v>16.36</v>
      </c>
      <c r="AB40" s="117">
        <v>15418700</v>
      </c>
      <c r="AC40" s="12">
        <v>16.36</v>
      </c>
      <c r="AD40">
        <f t="shared" si="5"/>
        <v>0.47000000000000242</v>
      </c>
      <c r="AE40" s="170">
        <f t="shared" si="6"/>
        <v>-3.0231179608773084E-2</v>
      </c>
    </row>
    <row r="41" spans="1:31" x14ac:dyDescent="0.25">
      <c r="W41" s="165">
        <v>42250</v>
      </c>
      <c r="X41" s="12">
        <v>16.940000000000001</v>
      </c>
      <c r="Y41" s="12">
        <v>17.59</v>
      </c>
      <c r="Z41" s="12">
        <v>16.649999999999999</v>
      </c>
      <c r="AA41" s="12">
        <v>16.87</v>
      </c>
      <c r="AB41" s="117">
        <v>13560400</v>
      </c>
      <c r="AC41" s="12">
        <v>16.87</v>
      </c>
      <c r="AD41">
        <f t="shared" si="5"/>
        <v>0.94000000000000128</v>
      </c>
      <c r="AE41" s="170">
        <f t="shared" si="6"/>
        <v>0</v>
      </c>
    </row>
    <row r="42" spans="1:31" x14ac:dyDescent="0.25">
      <c r="W42" s="165">
        <v>42249</v>
      </c>
      <c r="X42" s="12">
        <v>17.11</v>
      </c>
      <c r="Y42" s="12">
        <v>17.14</v>
      </c>
      <c r="Z42" s="12">
        <v>16.149999999999999</v>
      </c>
      <c r="AA42" s="12">
        <v>16.87</v>
      </c>
      <c r="AB42" s="117">
        <v>14654000</v>
      </c>
      <c r="AC42" s="12">
        <v>16.87</v>
      </c>
      <c r="AD42">
        <f t="shared" si="5"/>
        <v>0.99000000000000199</v>
      </c>
      <c r="AE42" s="170">
        <f t="shared" si="6"/>
        <v>1.1869436201781269E-3</v>
      </c>
    </row>
    <row r="43" spans="1:31" x14ac:dyDescent="0.25">
      <c r="W43" s="165">
        <v>42248</v>
      </c>
      <c r="X43" s="12">
        <v>16.72</v>
      </c>
      <c r="Y43" s="12">
        <v>17.22</v>
      </c>
      <c r="Z43" s="12">
        <v>16.46</v>
      </c>
      <c r="AA43" s="12">
        <v>16.850000000000001</v>
      </c>
      <c r="AB43" s="117">
        <v>17803600</v>
      </c>
      <c r="AC43" s="12">
        <v>16.850000000000001</v>
      </c>
      <c r="AD43">
        <f t="shared" si="5"/>
        <v>0.75999999999999801</v>
      </c>
      <c r="AE43" s="170">
        <f t="shared" si="6"/>
        <v>-2.5448235974551592E-2</v>
      </c>
    </row>
    <row r="44" spans="1:31" x14ac:dyDescent="0.25">
      <c r="A44" s="45" t="s">
        <v>85</v>
      </c>
      <c r="B44" s="16"/>
      <c r="C44" s="16">
        <f>SUM(C2:C43)</f>
        <v>14830</v>
      </c>
      <c r="D44" s="16"/>
      <c r="E44" s="16"/>
      <c r="F44" s="21">
        <f>SUM(F2:F43)</f>
        <v>305622.47899999999</v>
      </c>
      <c r="G44" s="16"/>
      <c r="H44" s="94">
        <f>SUM(H2:H35)</f>
        <v>12830</v>
      </c>
      <c r="I44" s="103"/>
      <c r="J44" s="21"/>
      <c r="K44" s="21">
        <f>SUM(K2:K35)</f>
        <v>236644.53000000003</v>
      </c>
      <c r="L44" s="16"/>
      <c r="M44" s="21">
        <f>SUM(M2:M12)</f>
        <v>850.5</v>
      </c>
      <c r="W44" s="165">
        <v>42247</v>
      </c>
      <c r="X44" s="12">
        <v>16.41</v>
      </c>
      <c r="Y44" s="12">
        <v>17.36</v>
      </c>
      <c r="Z44" s="12">
        <v>15.82</v>
      </c>
      <c r="AA44" s="12">
        <v>17.29</v>
      </c>
      <c r="AB44" s="117">
        <v>18409800</v>
      </c>
      <c r="AC44" s="12">
        <v>17.29</v>
      </c>
      <c r="AD44">
        <f t="shared" si="5"/>
        <v>1.5399999999999991</v>
      </c>
      <c r="AE44" s="170">
        <f t="shared" si="6"/>
        <v>3.8438438438438416E-2</v>
      </c>
    </row>
    <row r="45" spans="1:31" x14ac:dyDescent="0.25">
      <c r="W45" s="165">
        <v>42244</v>
      </c>
      <c r="X45" s="12">
        <v>15.89</v>
      </c>
      <c r="Y45" s="12">
        <v>17.100000000000001</v>
      </c>
      <c r="Z45" s="12">
        <v>15.87</v>
      </c>
      <c r="AA45" s="12">
        <v>16.649999999999999</v>
      </c>
      <c r="AB45" s="117">
        <v>20994300</v>
      </c>
      <c r="AC45" s="12">
        <v>16.649999999999999</v>
      </c>
      <c r="AD45">
        <f t="shared" si="5"/>
        <v>1.2300000000000022</v>
      </c>
      <c r="AE45" s="170">
        <f t="shared" si="6"/>
        <v>4.25798371947399E-2</v>
      </c>
    </row>
    <row r="46" spans="1:31" x14ac:dyDescent="0.25">
      <c r="W46" s="165">
        <v>42243</v>
      </c>
      <c r="X46" s="12">
        <v>14.93</v>
      </c>
      <c r="Y46" s="12">
        <v>16.13</v>
      </c>
      <c r="Z46" s="12">
        <v>14.87</v>
      </c>
      <c r="AA46" s="12">
        <v>15.97</v>
      </c>
      <c r="AB46" s="117">
        <v>22345600</v>
      </c>
      <c r="AC46" s="12">
        <v>15.97</v>
      </c>
      <c r="AD46">
        <f t="shared" si="5"/>
        <v>1.2599999999999998</v>
      </c>
      <c r="AE46" s="170">
        <f t="shared" si="6"/>
        <v>9.0102389078498213E-2</v>
      </c>
    </row>
    <row r="47" spans="1:31" x14ac:dyDescent="0.25">
      <c r="B47" s="260" t="s">
        <v>139</v>
      </c>
      <c r="C47" s="260" t="s">
        <v>261</v>
      </c>
      <c r="D47" s="261" t="s">
        <v>260</v>
      </c>
      <c r="E47" s="263" t="s">
        <v>262</v>
      </c>
      <c r="F47" s="264" t="s">
        <v>65</v>
      </c>
      <c r="W47" s="165">
        <v>42242</v>
      </c>
      <c r="X47" s="12">
        <v>14.32</v>
      </c>
      <c r="Y47" s="12">
        <v>14.67</v>
      </c>
      <c r="Z47" s="12">
        <v>14.07</v>
      </c>
      <c r="AA47" s="12">
        <v>14.65</v>
      </c>
      <c r="AB47" s="117">
        <v>13532100</v>
      </c>
      <c r="AC47" s="12">
        <v>14.65</v>
      </c>
      <c r="AD47">
        <f t="shared" si="5"/>
        <v>0.59999999999999964</v>
      </c>
      <c r="AE47" s="170">
        <f t="shared" si="6"/>
        <v>4.3447293447293589E-2</v>
      </c>
    </row>
    <row r="48" spans="1:31" x14ac:dyDescent="0.25">
      <c r="B48" s="262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5">
        <v>42241</v>
      </c>
      <c r="X48" s="12">
        <v>15.1</v>
      </c>
      <c r="Y48" s="12">
        <v>15.1</v>
      </c>
      <c r="Z48" s="12">
        <v>14.03</v>
      </c>
      <c r="AA48" s="12">
        <v>14.04</v>
      </c>
      <c r="AB48" s="117">
        <v>13362400</v>
      </c>
      <c r="AC48" s="12">
        <v>14.04</v>
      </c>
      <c r="AD48">
        <f t="shared" si="5"/>
        <v>1.0700000000000003</v>
      </c>
      <c r="AE48" s="170">
        <f t="shared" si="6"/>
        <v>-2.4322446143155041E-2</v>
      </c>
    </row>
    <row r="49" spans="2:31" x14ac:dyDescent="0.25">
      <c r="B49" s="262"/>
      <c r="C49" s="12"/>
      <c r="D49" s="53"/>
      <c r="E49" s="53"/>
      <c r="F49" s="53"/>
      <c r="W49" s="165">
        <v>42240</v>
      </c>
      <c r="X49" s="12">
        <v>14.51</v>
      </c>
      <c r="Y49" s="12">
        <v>15.24</v>
      </c>
      <c r="Z49" s="12">
        <v>14.29</v>
      </c>
      <c r="AA49" s="12">
        <v>14.39</v>
      </c>
      <c r="AB49" s="117">
        <v>22316000</v>
      </c>
      <c r="AC49" s="12">
        <v>14.39</v>
      </c>
      <c r="AD49">
        <f t="shared" si="5"/>
        <v>0.95000000000000107</v>
      </c>
      <c r="AE49" s="170">
        <f t="shared" si="6"/>
        <v>-8.5187539732994311E-2</v>
      </c>
    </row>
    <row r="50" spans="2:31" ht="20.25" thickBot="1" x14ac:dyDescent="0.35">
      <c r="B50" s="12"/>
      <c r="C50" s="12"/>
      <c r="D50" s="53"/>
      <c r="E50" s="53"/>
      <c r="F50" s="53"/>
      <c r="O50" s="311" t="s">
        <v>81</v>
      </c>
      <c r="P50" s="311"/>
      <c r="T50" s="166" t="s">
        <v>107</v>
      </c>
      <c r="W50" s="165">
        <v>42237</v>
      </c>
      <c r="X50" s="12">
        <v>16.03</v>
      </c>
      <c r="Y50" s="12">
        <v>16.28</v>
      </c>
      <c r="Z50" s="12">
        <v>15.7</v>
      </c>
      <c r="AA50" s="12">
        <v>15.73</v>
      </c>
      <c r="AB50" s="117">
        <v>18792000</v>
      </c>
      <c r="AC50" s="12">
        <v>15.73</v>
      </c>
      <c r="AD50">
        <f t="shared" si="5"/>
        <v>0.58000000000000185</v>
      </c>
      <c r="AE50" s="170">
        <f t="shared" si="6"/>
        <v>-2.4798512089274527E-2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19.305000000000003</v>
      </c>
      <c r="T51" s="167" t="s">
        <v>122</v>
      </c>
      <c r="U51" s="161">
        <v>17.68</v>
      </c>
      <c r="W51" s="165">
        <v>42236</v>
      </c>
      <c r="X51" s="12">
        <v>16.170000000000002</v>
      </c>
      <c r="Y51" s="12">
        <v>16.57</v>
      </c>
      <c r="Z51" s="12">
        <v>15.95</v>
      </c>
      <c r="AA51" s="12">
        <v>16.13</v>
      </c>
      <c r="AB51" s="117">
        <v>14223100</v>
      </c>
      <c r="AC51" s="12">
        <v>16.13</v>
      </c>
      <c r="AD51">
        <f t="shared" si="5"/>
        <v>0.62000000000000099</v>
      </c>
      <c r="AE51" s="170">
        <f t="shared" si="6"/>
        <v>-6.1614294516328938E-3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7">O52*$Q$4</f>
        <v>19.129500000000004</v>
      </c>
      <c r="T52" s="168" t="s">
        <v>123</v>
      </c>
      <c r="U52" s="162">
        <v>17.510000000000002</v>
      </c>
      <c r="W52" s="165">
        <v>42235</v>
      </c>
      <c r="X52" s="12">
        <v>17.34</v>
      </c>
      <c r="Y52" s="12">
        <v>17.48</v>
      </c>
      <c r="Z52" s="12">
        <v>16.079999999999998</v>
      </c>
      <c r="AA52" s="12">
        <v>16.23</v>
      </c>
      <c r="AB52" s="117">
        <v>19790000</v>
      </c>
      <c r="AC52" s="12">
        <v>16.23</v>
      </c>
      <c r="AD52">
        <f t="shared" si="5"/>
        <v>1.4000000000000021</v>
      </c>
      <c r="AE52" s="170">
        <f t="shared" si="6"/>
        <v>-7.1510297482837548E-2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7"/>
        <v>18.954000000000001</v>
      </c>
      <c r="T53" s="168" t="s">
        <v>124</v>
      </c>
      <c r="U53" s="162" t="s">
        <v>276</v>
      </c>
      <c r="W53" s="165">
        <v>42234</v>
      </c>
      <c r="X53" s="12">
        <v>17.329999999999998</v>
      </c>
      <c r="Y53" s="12">
        <v>17.8</v>
      </c>
      <c r="Z53" s="12">
        <v>17.260000000000002</v>
      </c>
      <c r="AA53" s="12">
        <v>17.48</v>
      </c>
      <c r="AB53" s="117">
        <v>8936600</v>
      </c>
      <c r="AC53" s="12">
        <v>17.48</v>
      </c>
      <c r="AD53">
        <f t="shared" si="5"/>
        <v>0.53999999999999915</v>
      </c>
      <c r="AE53" s="170">
        <f t="shared" si="6"/>
        <v>6.9124423963133896E-3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7"/>
        <v>18.778500000000001</v>
      </c>
      <c r="T54" s="168" t="s">
        <v>125</v>
      </c>
      <c r="U54" s="162" t="s">
        <v>277</v>
      </c>
      <c r="W54" s="165">
        <v>42233</v>
      </c>
      <c r="X54" s="12">
        <v>17.149999999999999</v>
      </c>
      <c r="Y54" s="12">
        <v>17.39</v>
      </c>
      <c r="Z54" s="12">
        <v>16.899999999999999</v>
      </c>
      <c r="AA54" s="12">
        <v>17.36</v>
      </c>
      <c r="AB54" s="117">
        <v>15383100</v>
      </c>
      <c r="AC54" s="12">
        <v>17.36</v>
      </c>
      <c r="AD54">
        <f t="shared" si="5"/>
        <v>0.49000000000000199</v>
      </c>
      <c r="AE54" s="170" t="e">
        <f t="shared" si="6"/>
        <v>#DIV/0!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7"/>
        <v>18.603000000000002</v>
      </c>
      <c r="T55" s="168" t="s">
        <v>126</v>
      </c>
      <c r="U55" s="162">
        <v>23.32</v>
      </c>
      <c r="W55" s="165">
        <v>42233</v>
      </c>
      <c r="X55" s="12" t="s">
        <v>166</v>
      </c>
      <c r="Y55" s="12"/>
      <c r="Z55" s="12"/>
      <c r="AA55" s="12"/>
      <c r="AB55" s="117"/>
      <c r="AC55" s="12"/>
      <c r="AD55">
        <f t="shared" si="5"/>
        <v>0</v>
      </c>
      <c r="AE55" s="170">
        <f t="shared" si="6"/>
        <v>-1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7"/>
        <v>18.427500000000002</v>
      </c>
      <c r="T56" s="168" t="s">
        <v>127</v>
      </c>
      <c r="U56" s="162">
        <v>1.31921</v>
      </c>
      <c r="W56" s="165">
        <v>42230</v>
      </c>
      <c r="X56" s="12">
        <v>18</v>
      </c>
      <c r="Y56" s="12">
        <v>18.27</v>
      </c>
      <c r="Z56" s="12">
        <v>17.36</v>
      </c>
      <c r="AA56" s="12">
        <v>17.399999999999999</v>
      </c>
      <c r="AB56" s="117">
        <v>12877300</v>
      </c>
      <c r="AC56" s="12">
        <v>17.190000000000001</v>
      </c>
      <c r="AD56">
        <f t="shared" si="5"/>
        <v>0.91000000000000014</v>
      </c>
      <c r="AE56" s="170">
        <f t="shared" si="6"/>
        <v>-3.4269662921348254E-2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7"/>
        <v>18.252000000000002</v>
      </c>
      <c r="T57" s="168" t="s">
        <v>128</v>
      </c>
      <c r="U57" s="162" t="s">
        <v>231</v>
      </c>
      <c r="W57" s="165">
        <v>42229</v>
      </c>
      <c r="X57" s="12">
        <v>18.79</v>
      </c>
      <c r="Y57" s="12">
        <v>18.87</v>
      </c>
      <c r="Z57" s="12">
        <v>17.98</v>
      </c>
      <c r="AA57" s="12">
        <v>18.02</v>
      </c>
      <c r="AB57" s="117">
        <v>10108900</v>
      </c>
      <c r="AC57" s="12">
        <v>17.8</v>
      </c>
      <c r="AD57">
        <f t="shared" si="5"/>
        <v>0.89000000000000057</v>
      </c>
      <c r="AE57" s="170">
        <f t="shared" si="6"/>
        <v>-5.4699946893255302E-2</v>
      </c>
    </row>
    <row r="58" spans="2:31" x14ac:dyDescent="0.25">
      <c r="O58" s="105">
        <v>1.03</v>
      </c>
      <c r="P58" s="105">
        <f t="shared" si="7"/>
        <v>18.076500000000003</v>
      </c>
      <c r="T58" s="168"/>
      <c r="U58" s="162"/>
      <c r="W58" s="165">
        <v>42228</v>
      </c>
      <c r="X58" s="12">
        <v>18.84</v>
      </c>
      <c r="Y58" s="12">
        <v>19.22</v>
      </c>
      <c r="Z58" s="12">
        <v>18.54</v>
      </c>
      <c r="AA58" s="12">
        <v>19.059999999999999</v>
      </c>
      <c r="AB58" s="117">
        <v>12432300</v>
      </c>
      <c r="AC58" s="12">
        <v>18.829999999999998</v>
      </c>
      <c r="AD58">
        <f t="shared" si="5"/>
        <v>0.67999999999999972</v>
      </c>
      <c r="AE58" s="170">
        <f t="shared" si="6"/>
        <v>9.65147453083115E-3</v>
      </c>
    </row>
    <row r="59" spans="2:31" x14ac:dyDescent="0.25">
      <c r="O59" s="105">
        <v>1.02</v>
      </c>
      <c r="P59" s="105">
        <f t="shared" si="7"/>
        <v>17.901</v>
      </c>
      <c r="T59" s="168" t="s">
        <v>129</v>
      </c>
      <c r="U59" s="162" t="s">
        <v>278</v>
      </c>
      <c r="W59" s="165">
        <v>42227</v>
      </c>
      <c r="X59" s="12">
        <v>18.48</v>
      </c>
      <c r="Y59" s="12">
        <v>18.920000000000002</v>
      </c>
      <c r="Z59" s="12">
        <v>18.11</v>
      </c>
      <c r="AA59" s="12">
        <v>18.88</v>
      </c>
      <c r="AB59" s="117">
        <v>14193500</v>
      </c>
      <c r="AC59" s="12">
        <v>18.649999999999999</v>
      </c>
      <c r="AD59">
        <f t="shared" si="5"/>
        <v>0.81000000000000227</v>
      </c>
      <c r="AE59" s="170">
        <f t="shared" si="6"/>
        <v>-5.3333333333334121E-3</v>
      </c>
    </row>
    <row r="60" spans="2:31" x14ac:dyDescent="0.25">
      <c r="O60" s="105">
        <v>1.01</v>
      </c>
      <c r="P60" s="105">
        <f t="shared" si="7"/>
        <v>17.7255</v>
      </c>
      <c r="T60" s="168" t="s">
        <v>130</v>
      </c>
      <c r="U60" s="162" t="s">
        <v>232</v>
      </c>
      <c r="W60" s="165">
        <v>42226</v>
      </c>
      <c r="X60" s="12">
        <v>18.420000000000002</v>
      </c>
      <c r="Y60" s="12">
        <v>19.09</v>
      </c>
      <c r="Z60" s="12">
        <v>18.149999999999999</v>
      </c>
      <c r="AA60" s="12">
        <v>18.98</v>
      </c>
      <c r="AB60" s="117">
        <v>11948200</v>
      </c>
      <c r="AC60" s="12">
        <v>18.75</v>
      </c>
      <c r="AD60">
        <f t="shared" si="5"/>
        <v>0.94000000000000128</v>
      </c>
      <c r="AE60" s="170">
        <f t="shared" si="6"/>
        <v>3.1353135313531455E-2</v>
      </c>
    </row>
    <row r="61" spans="2:31" x14ac:dyDescent="0.25">
      <c r="O61" s="105">
        <v>1</v>
      </c>
      <c r="P61" s="105">
        <f t="shared" si="7"/>
        <v>17.55</v>
      </c>
      <c r="T61" s="168" t="s">
        <v>131</v>
      </c>
      <c r="U61" s="163">
        <v>16921256</v>
      </c>
      <c r="W61" s="165">
        <v>42223</v>
      </c>
      <c r="X61" s="12">
        <v>19.37</v>
      </c>
      <c r="Y61" s="12">
        <v>19.91</v>
      </c>
      <c r="Z61" s="12">
        <v>18.25</v>
      </c>
      <c r="AA61" s="12">
        <v>18.399999999999999</v>
      </c>
      <c r="AB61" s="117">
        <v>11654700</v>
      </c>
      <c r="AC61" s="12">
        <v>18.18</v>
      </c>
      <c r="AD61">
        <f t="shared" si="5"/>
        <v>1.6600000000000001</v>
      </c>
      <c r="AE61" s="170">
        <f t="shared" si="6"/>
        <v>-5.4110301768990565E-2</v>
      </c>
    </row>
    <row r="62" spans="2:31" x14ac:dyDescent="0.25">
      <c r="O62" s="105">
        <v>0.99</v>
      </c>
      <c r="P62" s="105">
        <f t="shared" si="7"/>
        <v>17.374500000000001</v>
      </c>
      <c r="T62" s="168" t="s">
        <v>135</v>
      </c>
      <c r="U62" s="163">
        <v>14467500</v>
      </c>
      <c r="W62" s="165">
        <v>42222</v>
      </c>
      <c r="X62" s="12">
        <v>19.05</v>
      </c>
      <c r="Y62" s="12">
        <v>19.739999999999998</v>
      </c>
      <c r="Z62" s="12">
        <v>17.86</v>
      </c>
      <c r="AA62" s="12">
        <v>19.45</v>
      </c>
      <c r="AB62" s="117">
        <v>21784200</v>
      </c>
      <c r="AC62" s="12">
        <v>19.22</v>
      </c>
      <c r="AD62">
        <f t="shared" si="5"/>
        <v>1.879999999999999</v>
      </c>
      <c r="AE62" s="170">
        <f t="shared" si="6"/>
        <v>-1.6879795396419484E-2</v>
      </c>
    </row>
    <row r="63" spans="2:31" x14ac:dyDescent="0.25">
      <c r="O63" s="105">
        <v>0.98</v>
      </c>
      <c r="P63" s="105">
        <f t="shared" si="7"/>
        <v>17.199000000000002</v>
      </c>
      <c r="T63" s="168" t="s">
        <v>132</v>
      </c>
      <c r="U63" s="162" t="s">
        <v>279</v>
      </c>
      <c r="W63" s="165">
        <v>42221</v>
      </c>
      <c r="X63" s="12">
        <v>20.82</v>
      </c>
      <c r="Y63" s="12">
        <v>21.06</v>
      </c>
      <c r="Z63" s="12">
        <v>19.739999999999998</v>
      </c>
      <c r="AA63" s="12">
        <v>19.79</v>
      </c>
      <c r="AB63" s="117">
        <v>16224000</v>
      </c>
      <c r="AC63" s="12">
        <v>19.55</v>
      </c>
      <c r="AD63">
        <f t="shared" si="5"/>
        <v>1.3200000000000003</v>
      </c>
      <c r="AE63" s="170">
        <f t="shared" si="6"/>
        <v>-3.5044422507403805E-2</v>
      </c>
    </row>
    <row r="64" spans="2:31" x14ac:dyDescent="0.25">
      <c r="O64" s="105">
        <v>0.97</v>
      </c>
      <c r="P64" s="105">
        <f t="shared" si="7"/>
        <v>17.023499999999999</v>
      </c>
      <c r="T64" s="168" t="s">
        <v>136</v>
      </c>
      <c r="U64" s="162">
        <v>17.07</v>
      </c>
      <c r="W64" s="165">
        <v>42220</v>
      </c>
      <c r="X64" s="12">
        <v>20.71</v>
      </c>
      <c r="Y64" s="12">
        <v>20.99</v>
      </c>
      <c r="Z64" s="12">
        <v>20.28</v>
      </c>
      <c r="AA64" s="12">
        <v>20.51</v>
      </c>
      <c r="AB64" s="117">
        <v>9375600</v>
      </c>
      <c r="AC64" s="12">
        <v>20.260000000000002</v>
      </c>
      <c r="AD64">
        <f t="shared" si="5"/>
        <v>0.7099999999999973</v>
      </c>
      <c r="AE64" s="170">
        <f t="shared" si="6"/>
        <v>-2.9527559055116948E-3</v>
      </c>
    </row>
    <row r="65" spans="15:31" x14ac:dyDescent="0.25">
      <c r="O65" s="105">
        <v>0.96</v>
      </c>
      <c r="P65" s="105">
        <f t="shared" si="7"/>
        <v>16.847999999999999</v>
      </c>
      <c r="T65" s="168" t="s">
        <v>137</v>
      </c>
      <c r="U65" s="162">
        <v>1.03</v>
      </c>
      <c r="W65" s="165">
        <v>42219</v>
      </c>
      <c r="X65" s="12">
        <v>20.7</v>
      </c>
      <c r="Y65" s="12">
        <v>21.22</v>
      </c>
      <c r="Z65" s="12">
        <v>20.47</v>
      </c>
      <c r="AA65" s="12">
        <v>20.57</v>
      </c>
      <c r="AB65" s="117">
        <v>11247500</v>
      </c>
      <c r="AC65" s="12">
        <v>20.32</v>
      </c>
      <c r="AD65">
        <f t="shared" si="5"/>
        <v>0.75</v>
      </c>
      <c r="AE65" s="170">
        <f t="shared" si="6"/>
        <v>-2.1194605009633993E-2</v>
      </c>
    </row>
    <row r="66" spans="15:31" x14ac:dyDescent="0.25">
      <c r="O66" s="105">
        <v>0.95</v>
      </c>
      <c r="P66" s="105">
        <f t="shared" si="7"/>
        <v>16.672499999999999</v>
      </c>
      <c r="T66" s="168" t="s">
        <v>133</v>
      </c>
      <c r="U66" s="162" t="s">
        <v>280</v>
      </c>
      <c r="W66" s="165">
        <v>42216</v>
      </c>
      <c r="X66" s="12">
        <v>21.68</v>
      </c>
      <c r="Y66" s="12">
        <v>21.76</v>
      </c>
      <c r="Z66" s="12">
        <v>20.93</v>
      </c>
      <c r="AA66" s="12">
        <v>21.01</v>
      </c>
      <c r="AB66" s="117">
        <v>8947500</v>
      </c>
      <c r="AC66" s="12">
        <v>20.76</v>
      </c>
      <c r="AD66">
        <f t="shared" si="5"/>
        <v>0.83000000000000185</v>
      </c>
      <c r="AE66" s="170">
        <f t="shared" si="6"/>
        <v>-3.8888888888888862E-2</v>
      </c>
    </row>
    <row r="67" spans="15:31" x14ac:dyDescent="0.25">
      <c r="O67" s="105">
        <v>0.94</v>
      </c>
      <c r="P67" s="105">
        <f t="shared" si="7"/>
        <v>16.497</v>
      </c>
      <c r="W67" s="165">
        <v>42215</v>
      </c>
      <c r="X67" s="12">
        <v>21.86</v>
      </c>
      <c r="Y67" s="12">
        <v>21.94</v>
      </c>
      <c r="Z67" s="12">
        <v>21.47</v>
      </c>
      <c r="AA67" s="12">
        <v>21.86</v>
      </c>
      <c r="AB67" s="117">
        <v>8454800</v>
      </c>
      <c r="AC67" s="12">
        <v>21.6</v>
      </c>
      <c r="AD67">
        <f t="shared" si="5"/>
        <v>0.47000000000000242</v>
      </c>
      <c r="AE67" s="170">
        <f t="shared" si="6"/>
        <v>4.6511627906977715E-3</v>
      </c>
    </row>
    <row r="68" spans="15:31" x14ac:dyDescent="0.25">
      <c r="O68" s="105">
        <v>0.93</v>
      </c>
      <c r="P68" s="105">
        <f t="shared" si="7"/>
        <v>16.3215</v>
      </c>
      <c r="W68" s="165">
        <v>42214</v>
      </c>
      <c r="X68" s="12">
        <v>21.16</v>
      </c>
      <c r="Y68" s="12">
        <v>21.87</v>
      </c>
      <c r="Z68" s="12">
        <v>20.91</v>
      </c>
      <c r="AA68" s="12">
        <v>21.76</v>
      </c>
      <c r="AB68" s="117">
        <v>12555700</v>
      </c>
      <c r="AC68" s="12">
        <v>21.5</v>
      </c>
      <c r="AD68">
        <f t="shared" si="5"/>
        <v>0.96000000000000085</v>
      </c>
      <c r="AE68" s="170" t="e">
        <f t="shared" si="6"/>
        <v>#DIV/0!</v>
      </c>
    </row>
    <row r="69" spans="15:31" x14ac:dyDescent="0.25">
      <c r="O69" s="105">
        <v>0.92</v>
      </c>
      <c r="P69" s="105">
        <f t="shared" si="7"/>
        <v>16.146000000000001</v>
      </c>
      <c r="W69" s="12" t="s">
        <v>147</v>
      </c>
      <c r="X69" s="12"/>
      <c r="Y69" s="12"/>
      <c r="Z69" s="12"/>
      <c r="AA69" s="12"/>
      <c r="AB69" s="12"/>
      <c r="AC69" s="12"/>
      <c r="AD69">
        <f t="shared" si="5"/>
        <v>0</v>
      </c>
      <c r="AE69" s="170" t="e">
        <f t="shared" si="6"/>
        <v>#DIV/0!</v>
      </c>
    </row>
    <row r="70" spans="15:31" x14ac:dyDescent="0.25">
      <c r="O70" s="105">
        <v>0.91</v>
      </c>
      <c r="P70" s="105">
        <f t="shared" si="7"/>
        <v>15.970500000000001</v>
      </c>
    </row>
    <row r="71" spans="15:31" x14ac:dyDescent="0.25">
      <c r="O71" s="105">
        <v>0.9</v>
      </c>
      <c r="P71" s="105">
        <f t="shared" si="7"/>
        <v>15.795000000000002</v>
      </c>
    </row>
  </sheetData>
  <mergeCells count="4">
    <mergeCell ref="O50:P50"/>
    <mergeCell ref="G7:G8"/>
    <mergeCell ref="G10:G16"/>
    <mergeCell ref="B37:B38"/>
  </mergeCells>
  <conditionalFormatting sqref="Q7">
    <cfRule type="expression" dxfId="93" priority="8">
      <formula>Q7&gt;0</formula>
    </cfRule>
    <cfRule type="expression" dxfId="92" priority="9">
      <formula>Q7&lt;0</formula>
    </cfRule>
  </conditionalFormatting>
  <conditionalFormatting sqref="O51:O7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48">
    <cfRule type="expression" dxfId="91" priority="1">
      <formula>F48&gt;0</formula>
    </cfRule>
    <cfRule type="expression" dxfId="90" priority="2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7" bestFit="1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8" t="s">
        <v>37</v>
      </c>
      <c r="M1" s="18" t="s">
        <v>38</v>
      </c>
      <c r="T1" s="13" t="s">
        <v>109</v>
      </c>
      <c r="U1" s="46"/>
      <c r="W1" s="154" t="s">
        <v>139</v>
      </c>
      <c r="X1" s="133" t="s">
        <v>140</v>
      </c>
      <c r="Y1" s="133" t="s">
        <v>141</v>
      </c>
      <c r="Z1" s="133" t="s">
        <v>142</v>
      </c>
      <c r="AA1" s="133" t="s">
        <v>143</v>
      </c>
      <c r="AB1" s="130" t="s">
        <v>144</v>
      </c>
      <c r="AC1" s="130" t="s">
        <v>145</v>
      </c>
      <c r="AD1" s="13" t="s">
        <v>169</v>
      </c>
      <c r="AE1" s="13" t="s">
        <v>171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C38-H38</f>
        <v>5530</v>
      </c>
      <c r="T2" s="13"/>
      <c r="W2" s="155">
        <v>42306</v>
      </c>
      <c r="X2" s="54">
        <v>14.78</v>
      </c>
      <c r="Y2" s="54">
        <v>15.08</v>
      </c>
      <c r="Z2" s="54">
        <v>14.73</v>
      </c>
      <c r="AA2" s="54">
        <v>14.94</v>
      </c>
      <c r="AB2" s="126">
        <v>4137100</v>
      </c>
      <c r="AC2" s="11">
        <v>14.94</v>
      </c>
      <c r="AD2" s="2">
        <f>Y2-Z2</f>
        <v>0.34999999999999964</v>
      </c>
      <c r="AE2" s="170">
        <f>AC2/AC3-1</f>
        <v>4.0322580645160144E-3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(F38-K38)/Q2</f>
        <v>17.411558770343582</v>
      </c>
      <c r="W3" s="155">
        <v>42305</v>
      </c>
      <c r="X3" s="54">
        <v>14.63</v>
      </c>
      <c r="Y3" s="54">
        <v>15.13</v>
      </c>
      <c r="Z3" s="54">
        <v>14.58</v>
      </c>
      <c r="AA3" s="54">
        <v>14.88</v>
      </c>
      <c r="AB3" s="126">
        <v>3882700</v>
      </c>
      <c r="AC3" s="11">
        <v>14.88</v>
      </c>
      <c r="AD3" s="2">
        <f t="shared" ref="AD3:AD66" si="2">Y3-Z3</f>
        <v>0.55000000000000071</v>
      </c>
      <c r="AE3" s="170">
        <f t="shared" ref="AE3:AE66" si="3">AC3/AC4-1</f>
        <v>1.848049281314168E-2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14.94</v>
      </c>
      <c r="T4" s="1">
        <v>42263</v>
      </c>
      <c r="U4" s="47" t="s">
        <v>116</v>
      </c>
      <c r="W4" s="155">
        <v>42304</v>
      </c>
      <c r="X4" s="54">
        <v>14.8</v>
      </c>
      <c r="Y4" s="54">
        <v>14.89</v>
      </c>
      <c r="Z4" s="54">
        <v>14.52</v>
      </c>
      <c r="AA4" s="54">
        <v>14.61</v>
      </c>
      <c r="AB4" s="126">
        <v>5091600</v>
      </c>
      <c r="AC4" s="11">
        <v>14.61</v>
      </c>
      <c r="AD4" s="2">
        <f t="shared" si="2"/>
        <v>0.37000000000000099</v>
      </c>
      <c r="AE4" s="170">
        <f t="shared" si="3"/>
        <v>-2.012072434607648E-2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82618.2</v>
      </c>
      <c r="T5" s="1">
        <v>42313</v>
      </c>
      <c r="U5" s="47" t="s">
        <v>159</v>
      </c>
      <c r="W5" s="155">
        <v>42303</v>
      </c>
      <c r="X5" s="54">
        <v>15.12</v>
      </c>
      <c r="Y5" s="54">
        <v>15.16</v>
      </c>
      <c r="Z5" s="54">
        <v>14.77</v>
      </c>
      <c r="AA5" s="54">
        <v>14.91</v>
      </c>
      <c r="AB5" s="126">
        <v>3824900</v>
      </c>
      <c r="AC5" s="11">
        <v>14.91</v>
      </c>
      <c r="AD5" s="2">
        <f t="shared" si="2"/>
        <v>0.39000000000000057</v>
      </c>
      <c r="AE5" s="170">
        <f t="shared" si="3"/>
        <v>-1.8433179723502224E-2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96285.920000000013</v>
      </c>
      <c r="W6" s="155">
        <v>42300</v>
      </c>
      <c r="X6" s="54">
        <v>15.85</v>
      </c>
      <c r="Y6" s="54">
        <v>15.88</v>
      </c>
      <c r="Z6" s="54">
        <v>15.18</v>
      </c>
      <c r="AA6" s="54">
        <v>15.19</v>
      </c>
      <c r="AB6" s="126">
        <v>5092400</v>
      </c>
      <c r="AC6" s="11">
        <v>15.19</v>
      </c>
      <c r="AD6" s="2">
        <f t="shared" si="2"/>
        <v>0.70000000000000107</v>
      </c>
      <c r="AE6" s="170">
        <f t="shared" si="3"/>
        <v>-3.9215686274509887E-2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-13667.720000000016</v>
      </c>
      <c r="R7" s="258" t="s">
        <v>264</v>
      </c>
      <c r="W7" s="155">
        <v>42299</v>
      </c>
      <c r="X7" s="54">
        <v>15.88</v>
      </c>
      <c r="Y7" s="54">
        <v>15.95</v>
      </c>
      <c r="Z7" s="54">
        <v>15.59</v>
      </c>
      <c r="AA7" s="54">
        <v>15.81</v>
      </c>
      <c r="AB7" s="126">
        <v>4084300</v>
      </c>
      <c r="AC7" s="11">
        <v>15.81</v>
      </c>
      <c r="AD7" s="2">
        <f t="shared" si="2"/>
        <v>0.35999999999999943</v>
      </c>
      <c r="AE7" s="170">
        <f t="shared" si="3"/>
        <v>3.1725888324873885E-3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9"/>
      <c r="W8" s="155">
        <v>42298</v>
      </c>
      <c r="X8" s="54">
        <v>16.260000000000002</v>
      </c>
      <c r="Y8" s="54">
        <v>16.329999999999998</v>
      </c>
      <c r="Z8" s="54">
        <v>15.68</v>
      </c>
      <c r="AA8" s="54">
        <v>15.76</v>
      </c>
      <c r="AB8" s="126">
        <v>3647100</v>
      </c>
      <c r="AC8" s="11">
        <v>15.76</v>
      </c>
      <c r="AD8" s="2">
        <f t="shared" si="2"/>
        <v>0.64999999999999858</v>
      </c>
      <c r="AE8" s="170">
        <f t="shared" si="3"/>
        <v>-2.9556650246305383E-2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5">
        <v>42297</v>
      </c>
      <c r="X9" s="54">
        <v>16.25</v>
      </c>
      <c r="Y9" s="54">
        <v>16.600000000000001</v>
      </c>
      <c r="Z9" s="54">
        <v>16.21</v>
      </c>
      <c r="AA9" s="54">
        <v>16.239999999999998</v>
      </c>
      <c r="AB9" s="126">
        <v>2488800</v>
      </c>
      <c r="AC9" s="11">
        <v>16.239999999999998</v>
      </c>
      <c r="AD9" s="2">
        <f t="shared" si="2"/>
        <v>0.39000000000000057</v>
      </c>
      <c r="AE9" s="170">
        <f t="shared" si="3"/>
        <v>-3.6809815950921143E-3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5">
        <v>42296</v>
      </c>
      <c r="X10" s="54">
        <v>16.11</v>
      </c>
      <c r="Y10" s="54">
        <v>16.3</v>
      </c>
      <c r="Z10" s="54">
        <v>15.94</v>
      </c>
      <c r="AA10" s="54">
        <v>16.3</v>
      </c>
      <c r="AB10" s="126">
        <v>2960000</v>
      </c>
      <c r="AC10" s="11">
        <v>16.3</v>
      </c>
      <c r="AD10" s="2">
        <f t="shared" si="2"/>
        <v>0.36000000000000121</v>
      </c>
      <c r="AE10" s="170">
        <f t="shared" si="3"/>
        <v>8.0395794681509258E-3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5">
        <v>42293</v>
      </c>
      <c r="X11" s="54">
        <v>16.350000000000001</v>
      </c>
      <c r="Y11" s="54">
        <v>16.47</v>
      </c>
      <c r="Z11" s="54">
        <v>16</v>
      </c>
      <c r="AA11" s="54">
        <v>16.170000000000002</v>
      </c>
      <c r="AB11" s="126">
        <v>2242700</v>
      </c>
      <c r="AC11" s="11">
        <v>16.170000000000002</v>
      </c>
      <c r="AD11" s="2">
        <f t="shared" si="2"/>
        <v>0.46999999999999886</v>
      </c>
      <c r="AE11" s="170">
        <f t="shared" si="3"/>
        <v>-9.1911764705882026E-3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5">
        <v>42292</v>
      </c>
      <c r="X12" s="54">
        <v>16.25</v>
      </c>
      <c r="Y12" s="54">
        <v>16.43</v>
      </c>
      <c r="Z12" s="54">
        <v>16.079999999999998</v>
      </c>
      <c r="AA12" s="54">
        <v>16.32</v>
      </c>
      <c r="AB12" s="126">
        <v>2558700</v>
      </c>
      <c r="AC12" s="11">
        <v>16.32</v>
      </c>
      <c r="AD12" s="2">
        <f t="shared" si="2"/>
        <v>0.35000000000000142</v>
      </c>
      <c r="AE12" s="170">
        <f t="shared" si="3"/>
        <v>4.9261083743843415E-3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5">
        <v>42291</v>
      </c>
      <c r="X13" s="54">
        <v>16.21</v>
      </c>
      <c r="Y13" s="54">
        <v>16.52</v>
      </c>
      <c r="Z13" s="54">
        <v>16.149999999999999</v>
      </c>
      <c r="AA13" s="54">
        <v>16.239999999999998</v>
      </c>
      <c r="AB13" s="126">
        <v>2255300</v>
      </c>
      <c r="AC13" s="11">
        <v>16.239999999999998</v>
      </c>
      <c r="AD13" s="2">
        <f t="shared" si="2"/>
        <v>0.37000000000000099</v>
      </c>
      <c r="AE13" s="170">
        <f t="shared" si="3"/>
        <v>1.2330456226881115E-3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5">
        <v>42290</v>
      </c>
      <c r="X14" s="54">
        <v>15.98</v>
      </c>
      <c r="Y14" s="54">
        <v>16.440000000000001</v>
      </c>
      <c r="Z14" s="54">
        <v>15.94</v>
      </c>
      <c r="AA14" s="54">
        <v>16.22</v>
      </c>
      <c r="AB14" s="126">
        <v>2889300</v>
      </c>
      <c r="AC14" s="11">
        <v>16.22</v>
      </c>
      <c r="AD14" s="2">
        <f t="shared" si="2"/>
        <v>0.50000000000000178</v>
      </c>
      <c r="AE14" s="170">
        <f t="shared" si="3"/>
        <v>8.0795525170913596E-3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5">
        <v>42289</v>
      </c>
      <c r="X15" s="54">
        <v>16.399999999999999</v>
      </c>
      <c r="Y15" s="54">
        <v>16.54</v>
      </c>
      <c r="Z15" s="54">
        <v>15.99</v>
      </c>
      <c r="AA15" s="54">
        <v>16.09</v>
      </c>
      <c r="AB15" s="126">
        <v>2904700</v>
      </c>
      <c r="AC15" s="11">
        <v>16.09</v>
      </c>
      <c r="AD15" s="2">
        <f t="shared" si="2"/>
        <v>0.54999999999999893</v>
      </c>
      <c r="AE15" s="170">
        <f t="shared" si="3"/>
        <v>-2.0097442143727218E-2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5">
        <v>42286</v>
      </c>
      <c r="X16" s="54">
        <v>16.510000000000002</v>
      </c>
      <c r="Y16" s="54">
        <v>16.579999999999998</v>
      </c>
      <c r="Z16" s="54">
        <v>16.18</v>
      </c>
      <c r="AA16" s="54">
        <v>16.420000000000002</v>
      </c>
      <c r="AB16" s="126">
        <v>3220000</v>
      </c>
      <c r="AC16" s="11">
        <v>16.420000000000002</v>
      </c>
      <c r="AD16" s="2">
        <f t="shared" si="2"/>
        <v>0.39999999999999858</v>
      </c>
      <c r="AE16" s="170">
        <f t="shared" si="3"/>
        <v>-4.8484848484847687E-3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5">
        <v>42285</v>
      </c>
      <c r="X17" s="54">
        <v>15.96</v>
      </c>
      <c r="Y17" s="54">
        <v>16.52</v>
      </c>
      <c r="Z17" s="54">
        <v>15.95</v>
      </c>
      <c r="AA17" s="54">
        <v>16.5</v>
      </c>
      <c r="AB17" s="126">
        <v>4728700</v>
      </c>
      <c r="AC17" s="11">
        <v>16.5</v>
      </c>
      <c r="AD17" s="2">
        <f t="shared" si="2"/>
        <v>0.57000000000000028</v>
      </c>
      <c r="AE17" s="170">
        <f t="shared" si="3"/>
        <v>3.125E-2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5">
        <v>42284</v>
      </c>
      <c r="X18" s="54">
        <v>16.04</v>
      </c>
      <c r="Y18" s="54">
        <v>16.32</v>
      </c>
      <c r="Z18" s="54">
        <v>15.88</v>
      </c>
      <c r="AA18" s="54">
        <v>16</v>
      </c>
      <c r="AB18" s="126">
        <v>3292000</v>
      </c>
      <c r="AC18" s="11">
        <v>16</v>
      </c>
      <c r="AD18" s="2">
        <f t="shared" si="2"/>
        <v>0.4399999999999995</v>
      </c>
      <c r="AE18" s="170">
        <f t="shared" si="3"/>
        <v>2.5062656641603454E-3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5">
        <v>42283</v>
      </c>
      <c r="X19" s="54">
        <v>16.010000000000002</v>
      </c>
      <c r="Y19" s="54">
        <v>16.2</v>
      </c>
      <c r="Z19" s="54">
        <v>15.71</v>
      </c>
      <c r="AA19" s="54">
        <v>15.96</v>
      </c>
      <c r="AB19" s="126">
        <v>5690800</v>
      </c>
      <c r="AC19" s="11">
        <v>15.96</v>
      </c>
      <c r="AD19" s="2">
        <f t="shared" si="2"/>
        <v>0.48999999999999844</v>
      </c>
      <c r="AE19" s="170">
        <f t="shared" si="3"/>
        <v>-5.6074766355139749E-3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5">
        <v>42282</v>
      </c>
      <c r="X20" s="54">
        <v>15.5</v>
      </c>
      <c r="Y20" s="54">
        <v>16.09</v>
      </c>
      <c r="Z20" s="54">
        <v>15.5</v>
      </c>
      <c r="AA20" s="54">
        <v>16.05</v>
      </c>
      <c r="AB20" s="126">
        <v>6309200</v>
      </c>
      <c r="AC20" s="11">
        <v>16.05</v>
      </c>
      <c r="AD20" s="2">
        <f t="shared" si="2"/>
        <v>0.58999999999999986</v>
      </c>
      <c r="AE20" s="170">
        <f t="shared" si="3"/>
        <v>4.2207792207792139E-2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5">
        <v>42279</v>
      </c>
      <c r="X21" s="54">
        <v>14.64</v>
      </c>
      <c r="Y21" s="54">
        <v>15.41</v>
      </c>
      <c r="Z21" s="54">
        <v>14.53</v>
      </c>
      <c r="AA21" s="54">
        <v>15.4</v>
      </c>
      <c r="AB21" s="126">
        <v>5478200</v>
      </c>
      <c r="AC21" s="11">
        <v>15.4</v>
      </c>
      <c r="AD21" s="2">
        <f t="shared" si="2"/>
        <v>0.88000000000000078</v>
      </c>
      <c r="AE21" s="170">
        <f t="shared" si="3"/>
        <v>4.5485403937542523E-2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5">
        <v>42278</v>
      </c>
      <c r="X22" s="54">
        <v>14.66</v>
      </c>
      <c r="Y22" s="54">
        <v>15.05</v>
      </c>
      <c r="Z22" s="54">
        <v>14.35</v>
      </c>
      <c r="AA22" s="54">
        <v>14.73</v>
      </c>
      <c r="AB22" s="126">
        <v>5078200</v>
      </c>
      <c r="AC22" s="11">
        <v>14.73</v>
      </c>
      <c r="AD22" s="2">
        <f t="shared" si="2"/>
        <v>0.70000000000000107</v>
      </c>
      <c r="AE22" s="170">
        <f t="shared" si="3"/>
        <v>8.9041095890411981E-3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5">
        <v>42277</v>
      </c>
      <c r="X23" s="54">
        <v>14.44</v>
      </c>
      <c r="Y23" s="54">
        <v>14.73</v>
      </c>
      <c r="Z23" s="54">
        <v>14.34</v>
      </c>
      <c r="AA23" s="54">
        <v>14.6</v>
      </c>
      <c r="AB23" s="126">
        <v>6181900</v>
      </c>
      <c r="AC23" s="11">
        <v>14.6</v>
      </c>
      <c r="AD23" s="2">
        <f t="shared" si="2"/>
        <v>0.39000000000000057</v>
      </c>
      <c r="AE23" s="170">
        <f t="shared" si="3"/>
        <v>2.0979020979020824E-2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5">
        <v>42276</v>
      </c>
      <c r="X24" s="54">
        <v>14.44</v>
      </c>
      <c r="Y24" s="54">
        <v>14.49</v>
      </c>
      <c r="Z24" s="54">
        <v>14.21</v>
      </c>
      <c r="AA24" s="54">
        <v>14.3</v>
      </c>
      <c r="AB24" s="126">
        <v>4849100</v>
      </c>
      <c r="AC24" s="11">
        <v>14.3</v>
      </c>
      <c r="AD24" s="2">
        <f t="shared" si="2"/>
        <v>0.27999999999999936</v>
      </c>
      <c r="AE24" s="170">
        <f t="shared" si="3"/>
        <v>-3.4843205574912606E-3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5">
        <v>42275</v>
      </c>
      <c r="X25" s="54">
        <v>14.36</v>
      </c>
      <c r="Y25" s="54">
        <v>14.54</v>
      </c>
      <c r="Z25" s="54">
        <v>14.26</v>
      </c>
      <c r="AA25" s="54">
        <v>14.35</v>
      </c>
      <c r="AB25" s="126">
        <v>6842000</v>
      </c>
      <c r="AC25" s="11">
        <v>14.35</v>
      </c>
      <c r="AD25" s="2">
        <f t="shared" si="2"/>
        <v>0.27999999999999936</v>
      </c>
      <c r="AE25" s="170">
        <f t="shared" si="3"/>
        <v>-3.4722222222223209E-3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5">
        <v>42272</v>
      </c>
      <c r="X26" s="54">
        <v>14.57</v>
      </c>
      <c r="Y26" s="54">
        <v>14.67</v>
      </c>
      <c r="Z26" s="54">
        <v>14.32</v>
      </c>
      <c r="AA26" s="54">
        <v>14.4</v>
      </c>
      <c r="AB26" s="126">
        <v>4179100</v>
      </c>
      <c r="AC26" s="11">
        <v>14.4</v>
      </c>
      <c r="AD26" s="2">
        <f t="shared" si="2"/>
        <v>0.34999999999999964</v>
      </c>
      <c r="AE26" s="170">
        <f t="shared" si="3"/>
        <v>-4.1493775933609811E-3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5">
        <v>42271</v>
      </c>
      <c r="X27" s="54">
        <v>14.52</v>
      </c>
      <c r="Y27" s="54">
        <v>14.68</v>
      </c>
      <c r="Z27" s="54">
        <v>14.09</v>
      </c>
      <c r="AA27" s="54">
        <v>14.46</v>
      </c>
      <c r="AB27" s="126">
        <v>6051100</v>
      </c>
      <c r="AC27" s="11">
        <v>14.46</v>
      </c>
      <c r="AD27" s="2">
        <f t="shared" si="2"/>
        <v>0.58999999999999986</v>
      </c>
      <c r="AE27" s="170">
        <f t="shared" si="3"/>
        <v>-1.3642564802182733E-2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5">
        <v>42270</v>
      </c>
      <c r="X28" s="54">
        <v>14.79</v>
      </c>
      <c r="Y28" s="54">
        <v>15.14</v>
      </c>
      <c r="Z28" s="54">
        <v>14.57</v>
      </c>
      <c r="AA28" s="54">
        <v>14.66</v>
      </c>
      <c r="AB28" s="126">
        <v>5434600</v>
      </c>
      <c r="AC28" s="11">
        <v>14.66</v>
      </c>
      <c r="AD28" s="2">
        <f t="shared" si="2"/>
        <v>0.57000000000000028</v>
      </c>
      <c r="AE28" s="170">
        <f t="shared" si="3"/>
        <v>-8.789722785665921E-3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5">
        <v>42269</v>
      </c>
      <c r="X29" s="54">
        <v>15.26</v>
      </c>
      <c r="Y29" s="54">
        <v>15.27</v>
      </c>
      <c r="Z29" s="54">
        <v>14.34</v>
      </c>
      <c r="AA29" s="54">
        <v>14.79</v>
      </c>
      <c r="AB29" s="126">
        <v>8531500</v>
      </c>
      <c r="AC29" s="11">
        <v>14.79</v>
      </c>
      <c r="AD29" s="2">
        <f t="shared" si="2"/>
        <v>0.92999999999999972</v>
      </c>
      <c r="AE29" s="170">
        <f t="shared" si="3"/>
        <v>-3.7735849056603765E-2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5">
        <v>42268</v>
      </c>
      <c r="X30" s="54">
        <v>15.59</v>
      </c>
      <c r="Y30" s="54">
        <v>15.88</v>
      </c>
      <c r="Z30" s="54">
        <v>15.31</v>
      </c>
      <c r="AA30" s="54">
        <v>15.37</v>
      </c>
      <c r="AB30" s="126">
        <v>5296200</v>
      </c>
      <c r="AC30" s="11">
        <v>15.37</v>
      </c>
      <c r="AD30" s="2">
        <f t="shared" si="2"/>
        <v>0.57000000000000028</v>
      </c>
      <c r="AE30" s="170">
        <f t="shared" si="3"/>
        <v>-7.7469335054874966E-3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5">
        <v>42265</v>
      </c>
      <c r="X31" s="54">
        <v>16.100000000000001</v>
      </c>
      <c r="Y31" s="54">
        <v>16.11</v>
      </c>
      <c r="Z31" s="54">
        <v>15.4</v>
      </c>
      <c r="AA31" s="54">
        <v>15.49</v>
      </c>
      <c r="AB31" s="126">
        <v>6544900</v>
      </c>
      <c r="AC31" s="11">
        <v>15.49</v>
      </c>
      <c r="AD31" s="2">
        <f t="shared" si="2"/>
        <v>0.70999999999999908</v>
      </c>
      <c r="AE31" s="170">
        <f t="shared" si="3"/>
        <v>-2.8230865746549538E-2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5">
        <v>42264</v>
      </c>
      <c r="X32" s="54">
        <v>15.88</v>
      </c>
      <c r="Y32" s="54">
        <v>16.21</v>
      </c>
      <c r="Z32" s="54">
        <v>15.74</v>
      </c>
      <c r="AA32" s="54">
        <v>15.94</v>
      </c>
      <c r="AB32" s="126">
        <v>2671800</v>
      </c>
      <c r="AC32" s="11">
        <v>15.94</v>
      </c>
      <c r="AD32" s="2">
        <f t="shared" si="2"/>
        <v>0.47000000000000064</v>
      </c>
      <c r="AE32" s="170">
        <f t="shared" si="3"/>
        <v>5.6782334384857247E-3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5">
        <v>42263</v>
      </c>
      <c r="X33" s="54">
        <v>15.78</v>
      </c>
      <c r="Y33" s="54">
        <v>15.98</v>
      </c>
      <c r="Z33" s="54">
        <v>15.77</v>
      </c>
      <c r="AA33" s="54">
        <v>15.85</v>
      </c>
      <c r="AB33" s="126">
        <v>2345300</v>
      </c>
      <c r="AC33" s="11">
        <v>15.85</v>
      </c>
      <c r="AD33" s="2">
        <f t="shared" si="2"/>
        <v>0.21000000000000085</v>
      </c>
      <c r="AE33" s="170">
        <f t="shared" si="3"/>
        <v>3.7998733375554927E-3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5">
        <v>42262</v>
      </c>
      <c r="X34" s="54">
        <v>15.82</v>
      </c>
      <c r="Y34" s="54">
        <v>15.9</v>
      </c>
      <c r="Z34" s="54">
        <v>15.62</v>
      </c>
      <c r="AA34" s="54">
        <v>15.79</v>
      </c>
      <c r="AB34" s="126">
        <v>3650900</v>
      </c>
      <c r="AC34" s="11">
        <v>15.79</v>
      </c>
      <c r="AD34" s="2">
        <f t="shared" si="2"/>
        <v>0.28000000000000114</v>
      </c>
      <c r="AE34" s="170">
        <f t="shared" si="3"/>
        <v>1.4129736673089255E-2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5">
        <v>42261</v>
      </c>
      <c r="X35" s="54">
        <v>15.26</v>
      </c>
      <c r="Y35" s="54">
        <v>15.6</v>
      </c>
      <c r="Z35" s="54">
        <v>15.12</v>
      </c>
      <c r="AA35" s="54">
        <v>15.57</v>
      </c>
      <c r="AB35" s="126">
        <v>4760800</v>
      </c>
      <c r="AC35" s="11">
        <v>15.57</v>
      </c>
      <c r="AD35" s="2">
        <f t="shared" si="2"/>
        <v>0.48000000000000043</v>
      </c>
      <c r="AE35" s="170">
        <f t="shared" si="3"/>
        <v>2.5016458196181812E-2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5">
        <v>42258</v>
      </c>
      <c r="X36" s="54">
        <v>15.26</v>
      </c>
      <c r="Y36" s="54">
        <v>15.36</v>
      </c>
      <c r="Z36" s="54">
        <v>15.05</v>
      </c>
      <c r="AA36" s="54">
        <v>15.19</v>
      </c>
      <c r="AB36" s="126">
        <v>3650700</v>
      </c>
      <c r="AC36" s="11">
        <v>15.19</v>
      </c>
      <c r="AD36" s="2">
        <f t="shared" si="2"/>
        <v>0.30999999999999872</v>
      </c>
      <c r="AE36" s="170">
        <f t="shared" si="3"/>
        <v>-5.8900523560209139E-3</v>
      </c>
    </row>
    <row r="37" spans="1:31" x14ac:dyDescent="0.25">
      <c r="C37" s="4"/>
      <c r="W37" s="155">
        <v>42257</v>
      </c>
      <c r="X37" s="54">
        <v>15.46</v>
      </c>
      <c r="Y37" s="54">
        <v>15.58</v>
      </c>
      <c r="Z37" s="54">
        <v>15.22</v>
      </c>
      <c r="AA37" s="54">
        <v>15.28</v>
      </c>
      <c r="AB37" s="126">
        <v>3522800</v>
      </c>
      <c r="AC37" s="11">
        <v>15.28</v>
      </c>
      <c r="AD37" s="2">
        <f t="shared" si="2"/>
        <v>0.35999999999999943</v>
      </c>
      <c r="AE37" s="170">
        <f t="shared" si="3"/>
        <v>-1.2919896640826933E-2</v>
      </c>
    </row>
    <row r="38" spans="1:31" x14ac:dyDescent="0.25">
      <c r="A38" s="45" t="s">
        <v>85</v>
      </c>
      <c r="B38" s="16"/>
      <c r="C38" s="16">
        <f>SUM(C2:C37)</f>
        <v>9339</v>
      </c>
      <c r="D38" s="16"/>
      <c r="E38" s="16"/>
      <c r="F38" s="21">
        <f>SUM(F2:F37)</f>
        <v>158485.77000000002</v>
      </c>
      <c r="G38" s="16"/>
      <c r="H38" s="16">
        <f>SUM(H2:H26)</f>
        <v>3809</v>
      </c>
      <c r="I38" s="16"/>
      <c r="J38" s="16"/>
      <c r="K38" s="21">
        <f>SUM(K2:K26)</f>
        <v>62199.850000000006</v>
      </c>
      <c r="L38" s="16"/>
      <c r="M38" s="16"/>
      <c r="W38" s="155">
        <v>42256</v>
      </c>
      <c r="X38" s="54">
        <v>15.57</v>
      </c>
      <c r="Y38" s="54">
        <v>15.82</v>
      </c>
      <c r="Z38" s="54">
        <v>15.46</v>
      </c>
      <c r="AA38" s="54">
        <v>15.48</v>
      </c>
      <c r="AB38" s="126">
        <v>3903500</v>
      </c>
      <c r="AC38" s="11">
        <v>15.48</v>
      </c>
      <c r="AD38" s="2">
        <f t="shared" si="2"/>
        <v>0.35999999999999943</v>
      </c>
      <c r="AE38" s="170">
        <f t="shared" si="3"/>
        <v>0</v>
      </c>
    </row>
    <row r="39" spans="1:31" x14ac:dyDescent="0.25">
      <c r="W39" s="155">
        <v>42255</v>
      </c>
      <c r="X39" s="54">
        <v>15.22</v>
      </c>
      <c r="Y39" s="54">
        <v>15.52</v>
      </c>
      <c r="Z39" s="54">
        <v>15.1</v>
      </c>
      <c r="AA39" s="54">
        <v>15.48</v>
      </c>
      <c r="AB39" s="126">
        <v>4954300</v>
      </c>
      <c r="AC39" s="11">
        <v>15.48</v>
      </c>
      <c r="AD39" s="2">
        <f t="shared" si="2"/>
        <v>0.41999999999999993</v>
      </c>
      <c r="AE39" s="170">
        <f t="shared" si="3"/>
        <v>2.5165562913907369E-2</v>
      </c>
    </row>
    <row r="40" spans="1:31" x14ac:dyDescent="0.25">
      <c r="B40" s="260" t="s">
        <v>139</v>
      </c>
      <c r="C40" s="260" t="s">
        <v>261</v>
      </c>
      <c r="D40" s="261" t="s">
        <v>260</v>
      </c>
      <c r="E40" s="264" t="s">
        <v>262</v>
      </c>
      <c r="F40" s="264" t="s">
        <v>65</v>
      </c>
      <c r="G40" s="2"/>
      <c r="W40" s="155">
        <v>42251</v>
      </c>
      <c r="X40" s="54">
        <v>15.24</v>
      </c>
      <c r="Y40" s="54">
        <v>15.43</v>
      </c>
      <c r="Z40" s="54">
        <v>15.01</v>
      </c>
      <c r="AA40" s="54">
        <v>15.1</v>
      </c>
      <c r="AB40" s="126">
        <v>3889000</v>
      </c>
      <c r="AC40" s="11">
        <v>15.1</v>
      </c>
      <c r="AD40" s="2">
        <f t="shared" si="2"/>
        <v>0.41999999999999993</v>
      </c>
      <c r="AE40" s="170">
        <f t="shared" si="3"/>
        <v>-2.1386908619572265E-2</v>
      </c>
    </row>
    <row r="41" spans="1:31" x14ac:dyDescent="0.25">
      <c r="B41" s="262">
        <v>42304</v>
      </c>
      <c r="C41" s="12">
        <v>5530</v>
      </c>
      <c r="D41" s="53">
        <v>17.41</v>
      </c>
      <c r="E41" s="53">
        <v>14.61</v>
      </c>
      <c r="F41" s="53">
        <v>-15492.62000000001</v>
      </c>
      <c r="W41" s="155">
        <v>42250</v>
      </c>
      <c r="X41" s="54">
        <v>15.32</v>
      </c>
      <c r="Y41" s="54">
        <v>15.74</v>
      </c>
      <c r="Z41" s="54">
        <v>15.2</v>
      </c>
      <c r="AA41" s="54">
        <v>15.43</v>
      </c>
      <c r="AB41" s="126">
        <v>3853100</v>
      </c>
      <c r="AC41" s="11">
        <v>15.43</v>
      </c>
      <c r="AD41" s="2">
        <f t="shared" si="2"/>
        <v>0.54000000000000092</v>
      </c>
      <c r="AE41" s="170">
        <f t="shared" si="3"/>
        <v>8.4967320261437607E-3</v>
      </c>
    </row>
    <row r="42" spans="1:31" x14ac:dyDescent="0.25">
      <c r="B42" s="262">
        <v>42306</v>
      </c>
      <c r="C42" s="12">
        <v>5530</v>
      </c>
      <c r="D42" s="53">
        <v>17.41</v>
      </c>
      <c r="E42" s="53">
        <v>14.94</v>
      </c>
      <c r="F42" s="53">
        <v>-13667.72</v>
      </c>
      <c r="G42" t="s">
        <v>388</v>
      </c>
      <c r="W42" s="155">
        <v>42249</v>
      </c>
      <c r="X42" s="54">
        <v>15.66</v>
      </c>
      <c r="Y42" s="54">
        <v>15.69</v>
      </c>
      <c r="Z42" s="54">
        <v>15.07</v>
      </c>
      <c r="AA42" s="54">
        <v>15.3</v>
      </c>
      <c r="AB42" s="126">
        <v>3721200</v>
      </c>
      <c r="AC42" s="11">
        <v>15.3</v>
      </c>
      <c r="AD42" s="2">
        <f t="shared" si="2"/>
        <v>0.61999999999999922</v>
      </c>
      <c r="AE42" s="170">
        <f t="shared" si="3"/>
        <v>-7.1382219338091968E-3</v>
      </c>
    </row>
    <row r="43" spans="1:31" x14ac:dyDescent="0.25">
      <c r="B43" s="12"/>
      <c r="C43" s="12"/>
      <c r="D43" s="53"/>
      <c r="E43" s="53"/>
      <c r="F43" s="53"/>
      <c r="W43" s="155">
        <v>42248</v>
      </c>
      <c r="X43" s="54">
        <v>15.67</v>
      </c>
      <c r="Y43" s="54">
        <v>15.85</v>
      </c>
      <c r="Z43" s="54">
        <v>15.3</v>
      </c>
      <c r="AA43" s="54">
        <v>15.41</v>
      </c>
      <c r="AB43" s="126">
        <v>6971500</v>
      </c>
      <c r="AC43" s="11">
        <v>15.41</v>
      </c>
      <c r="AD43" s="2">
        <f t="shared" si="2"/>
        <v>0.54999999999999893</v>
      </c>
      <c r="AE43" s="170">
        <f t="shared" si="3"/>
        <v>-3.3249686323713834E-2</v>
      </c>
    </row>
    <row r="44" spans="1:31" x14ac:dyDescent="0.25">
      <c r="B44" s="12"/>
      <c r="C44" s="12"/>
      <c r="D44" s="53"/>
      <c r="E44" s="53"/>
      <c r="F44" s="53"/>
      <c r="W44" s="155">
        <v>42247</v>
      </c>
      <c r="X44" s="54">
        <v>16.09</v>
      </c>
      <c r="Y44" s="54">
        <v>16.16</v>
      </c>
      <c r="Z44" s="54">
        <v>15.8</v>
      </c>
      <c r="AA44" s="54">
        <v>15.94</v>
      </c>
      <c r="AB44" s="126">
        <v>4875600</v>
      </c>
      <c r="AC44" s="11">
        <v>15.94</v>
      </c>
      <c r="AD44" s="2">
        <f t="shared" si="2"/>
        <v>0.35999999999999943</v>
      </c>
      <c r="AE44" s="170">
        <f t="shared" si="3"/>
        <v>-1.6656384947563274E-2</v>
      </c>
    </row>
    <row r="45" spans="1:31" x14ac:dyDescent="0.25">
      <c r="B45" s="12"/>
      <c r="C45" s="12"/>
      <c r="D45" s="53"/>
      <c r="E45" s="53"/>
      <c r="F45" s="53"/>
      <c r="Q45" s="2"/>
      <c r="W45" s="155">
        <v>42244</v>
      </c>
      <c r="X45" s="54">
        <v>15.87</v>
      </c>
      <c r="Y45" s="54">
        <v>16.47</v>
      </c>
      <c r="Z45" s="54">
        <v>15.83</v>
      </c>
      <c r="AA45" s="54">
        <v>16.21</v>
      </c>
      <c r="AB45" s="126">
        <v>6175300</v>
      </c>
      <c r="AC45" s="11">
        <v>16.21</v>
      </c>
      <c r="AD45" s="2">
        <f t="shared" si="2"/>
        <v>0.63999999999999879</v>
      </c>
      <c r="AE45" s="170">
        <f t="shared" si="3"/>
        <v>2.0138451856513528E-2</v>
      </c>
    </row>
    <row r="46" spans="1:31" ht="20.25" thickBot="1" x14ac:dyDescent="0.35">
      <c r="B46" s="12"/>
      <c r="C46" s="12"/>
      <c r="D46" s="53"/>
      <c r="E46" s="53"/>
      <c r="F46" s="53"/>
      <c r="O46" s="311" t="s">
        <v>81</v>
      </c>
      <c r="P46" s="311"/>
      <c r="Q46" s="2"/>
      <c r="T46" s="127" t="s">
        <v>107</v>
      </c>
      <c r="U46" s="131"/>
      <c r="W46" s="155">
        <v>42243</v>
      </c>
      <c r="X46" s="54">
        <v>15.62</v>
      </c>
      <c r="Y46" s="54">
        <v>15.93</v>
      </c>
      <c r="Z46" s="54">
        <v>15.51</v>
      </c>
      <c r="AA46" s="54">
        <v>15.89</v>
      </c>
      <c r="AB46" s="126">
        <v>12038900</v>
      </c>
      <c r="AC46" s="11">
        <v>15.89</v>
      </c>
      <c r="AD46" s="2">
        <f t="shared" si="2"/>
        <v>0.41999999999999993</v>
      </c>
      <c r="AE46" s="170">
        <f t="shared" si="3"/>
        <v>2.9145077720207357E-2</v>
      </c>
    </row>
    <row r="47" spans="1:31" ht="15.75" thickTop="1" x14ac:dyDescent="0.25">
      <c r="B47" s="12"/>
      <c r="C47" s="12"/>
      <c r="D47" s="53"/>
      <c r="E47" s="53"/>
      <c r="F47" s="53"/>
      <c r="O47" s="105">
        <v>1.1000000000000001</v>
      </c>
      <c r="P47" s="105">
        <f>O47*$Q$4</f>
        <v>16.434000000000001</v>
      </c>
      <c r="Q47" s="2"/>
      <c r="T47" s="130" t="s">
        <v>122</v>
      </c>
      <c r="U47" s="128">
        <v>14.88</v>
      </c>
      <c r="W47" s="155">
        <v>42242</v>
      </c>
      <c r="X47" s="54">
        <v>15.41</v>
      </c>
      <c r="Y47" s="54">
        <v>15.55</v>
      </c>
      <c r="Z47" s="54">
        <v>14.93</v>
      </c>
      <c r="AA47" s="54">
        <v>15.44</v>
      </c>
      <c r="AB47" s="126">
        <v>9433300</v>
      </c>
      <c r="AC47" s="11">
        <v>15.44</v>
      </c>
      <c r="AD47" s="2">
        <f t="shared" si="2"/>
        <v>0.62000000000000099</v>
      </c>
      <c r="AE47" s="170">
        <f t="shared" si="3"/>
        <v>1.9815059445178251E-2</v>
      </c>
    </row>
    <row r="48" spans="1:31" x14ac:dyDescent="0.25">
      <c r="B48" s="12"/>
      <c r="C48" s="12"/>
      <c r="D48" s="53"/>
      <c r="E48" s="53"/>
      <c r="F48" s="53"/>
      <c r="O48" s="105">
        <v>1.0900000000000001</v>
      </c>
      <c r="P48" s="105">
        <f t="shared" ref="P48:P67" si="5">O48*$Q$4</f>
        <v>16.284600000000001</v>
      </c>
      <c r="Q48" s="2"/>
      <c r="T48" s="130" t="s">
        <v>123</v>
      </c>
      <c r="U48" s="128">
        <v>14.78</v>
      </c>
      <c r="W48" s="155">
        <v>42241</v>
      </c>
      <c r="X48" s="54">
        <v>16.3</v>
      </c>
      <c r="Y48" s="54">
        <v>16.37</v>
      </c>
      <c r="Z48" s="54">
        <v>15.14</v>
      </c>
      <c r="AA48" s="54">
        <v>15.14</v>
      </c>
      <c r="AB48" s="126">
        <v>6009700</v>
      </c>
      <c r="AC48" s="11">
        <v>15.14</v>
      </c>
      <c r="AD48" s="2">
        <f t="shared" si="2"/>
        <v>1.2300000000000004</v>
      </c>
      <c r="AE48" s="170">
        <f t="shared" si="3"/>
        <v>-4.5998739760554463E-2</v>
      </c>
    </row>
    <row r="49" spans="2:31" x14ac:dyDescent="0.25">
      <c r="B49" s="12"/>
      <c r="C49" s="12"/>
      <c r="D49" s="53"/>
      <c r="E49" s="53"/>
      <c r="F49" s="53"/>
      <c r="O49" s="105">
        <v>1.08</v>
      </c>
      <c r="P49" s="105">
        <f t="shared" si="5"/>
        <v>16.135200000000001</v>
      </c>
      <c r="Q49" s="2"/>
      <c r="T49" s="130" t="s">
        <v>124</v>
      </c>
      <c r="U49" s="128" t="s">
        <v>281</v>
      </c>
      <c r="W49" s="155">
        <v>42240</v>
      </c>
      <c r="X49" s="54">
        <v>15.44</v>
      </c>
      <c r="Y49" s="54">
        <v>16.760000000000002</v>
      </c>
      <c r="Z49" s="54">
        <v>15</v>
      </c>
      <c r="AA49" s="54">
        <v>15.87</v>
      </c>
      <c r="AB49" s="126">
        <v>6552200</v>
      </c>
      <c r="AC49" s="11">
        <v>15.87</v>
      </c>
      <c r="AD49" s="2">
        <f t="shared" si="2"/>
        <v>1.7600000000000016</v>
      </c>
      <c r="AE49" s="170">
        <f t="shared" si="3"/>
        <v>-3.8181818181818206E-2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15.985800000000001</v>
      </c>
      <c r="Q50" s="2"/>
      <c r="T50" s="130" t="s">
        <v>125</v>
      </c>
      <c r="U50" s="128" t="s">
        <v>282</v>
      </c>
      <c r="W50" s="155">
        <v>42237</v>
      </c>
      <c r="X50" s="54">
        <v>16.73</v>
      </c>
      <c r="Y50" s="54">
        <v>16.850000000000001</v>
      </c>
      <c r="Z50" s="54">
        <v>16.350000000000001</v>
      </c>
      <c r="AA50" s="54">
        <v>16.5</v>
      </c>
      <c r="AB50" s="126">
        <v>4323600</v>
      </c>
      <c r="AC50" s="11">
        <v>16.5</v>
      </c>
      <c r="AD50" s="2">
        <f t="shared" si="2"/>
        <v>0.5</v>
      </c>
      <c r="AE50" s="170">
        <f t="shared" si="3"/>
        <v>-2.5398700531600649E-2</v>
      </c>
    </row>
    <row r="51" spans="2:31" x14ac:dyDescent="0.25">
      <c r="O51" s="105">
        <v>1.06</v>
      </c>
      <c r="P51" s="105">
        <f t="shared" si="5"/>
        <v>15.836400000000001</v>
      </c>
      <c r="Q51" s="2"/>
      <c r="T51" s="130" t="s">
        <v>126</v>
      </c>
      <c r="U51" s="128">
        <v>22.57</v>
      </c>
      <c r="W51" s="155">
        <v>42236</v>
      </c>
      <c r="X51" s="54">
        <v>17.239999999999998</v>
      </c>
      <c r="Y51" s="54">
        <v>17.420000000000002</v>
      </c>
      <c r="Z51" s="54">
        <v>16.920000000000002</v>
      </c>
      <c r="AA51" s="54">
        <v>16.93</v>
      </c>
      <c r="AB51" s="126">
        <v>4935900</v>
      </c>
      <c r="AC51" s="11">
        <v>16.93</v>
      </c>
      <c r="AD51" s="2">
        <f t="shared" si="2"/>
        <v>0.5</v>
      </c>
      <c r="AE51" s="170">
        <f t="shared" si="3"/>
        <v>-2.8686173264486525E-2</v>
      </c>
    </row>
    <row r="52" spans="2:31" x14ac:dyDescent="0.25">
      <c r="O52" s="105">
        <v>1.05</v>
      </c>
      <c r="P52" s="105">
        <f t="shared" si="5"/>
        <v>15.686999999999999</v>
      </c>
      <c r="Q52" s="2"/>
      <c r="T52" s="130" t="s">
        <v>127</v>
      </c>
      <c r="U52" s="128">
        <v>1.0822499999999999</v>
      </c>
      <c r="W52" s="155">
        <v>42235</v>
      </c>
      <c r="X52" s="54">
        <v>17.420000000000002</v>
      </c>
      <c r="Y52" s="54">
        <v>17.7</v>
      </c>
      <c r="Z52" s="54">
        <v>17.27</v>
      </c>
      <c r="AA52" s="54">
        <v>17.43</v>
      </c>
      <c r="AB52" s="126">
        <v>3380000</v>
      </c>
      <c r="AC52" s="11">
        <v>17.43</v>
      </c>
      <c r="AD52" s="2">
        <f t="shared" si="2"/>
        <v>0.42999999999999972</v>
      </c>
      <c r="AE52" s="170">
        <f t="shared" si="3"/>
        <v>-4.5688178183895811E-3</v>
      </c>
    </row>
    <row r="53" spans="2:31" x14ac:dyDescent="0.25">
      <c r="O53" s="105">
        <v>1.04</v>
      </c>
      <c r="P53" s="105">
        <f t="shared" si="5"/>
        <v>15.537599999999999</v>
      </c>
      <c r="Q53" s="2"/>
      <c r="T53" s="130" t="s">
        <v>128</v>
      </c>
      <c r="U53" s="128" t="s">
        <v>233</v>
      </c>
      <c r="W53" s="155">
        <v>42234</v>
      </c>
      <c r="X53" s="54">
        <v>17.54</v>
      </c>
      <c r="Y53" s="54">
        <v>17.62</v>
      </c>
      <c r="Z53" s="54">
        <v>17.239999999999998</v>
      </c>
      <c r="AA53" s="54">
        <v>17.510000000000002</v>
      </c>
      <c r="AB53" s="126">
        <v>4677000</v>
      </c>
      <c r="AC53" s="11">
        <v>17.510000000000002</v>
      </c>
      <c r="AD53" s="2">
        <f t="shared" si="2"/>
        <v>0.38000000000000256</v>
      </c>
      <c r="AE53" s="170">
        <f t="shared" si="3"/>
        <v>-2.2792022792021971E-3</v>
      </c>
    </row>
    <row r="54" spans="2:31" x14ac:dyDescent="0.25">
      <c r="O54" s="105">
        <v>1.03</v>
      </c>
      <c r="P54" s="105">
        <f t="shared" si="5"/>
        <v>15.388199999999999</v>
      </c>
      <c r="Q54" s="2"/>
      <c r="T54" s="130"/>
      <c r="U54" s="128"/>
      <c r="W54" s="155">
        <v>42233</v>
      </c>
      <c r="X54" s="54">
        <v>17.399999999999999</v>
      </c>
      <c r="Y54" s="54">
        <v>17.690000000000001</v>
      </c>
      <c r="Z54" s="54">
        <v>17.39</v>
      </c>
      <c r="AA54" s="54">
        <v>17.55</v>
      </c>
      <c r="AB54" s="126">
        <v>3783900</v>
      </c>
      <c r="AC54" s="11">
        <v>17.55</v>
      </c>
      <c r="AD54" s="2">
        <f t="shared" si="2"/>
        <v>0.30000000000000071</v>
      </c>
      <c r="AE54" s="170">
        <f t="shared" si="3"/>
        <v>4.004576659038861E-3</v>
      </c>
    </row>
    <row r="55" spans="2:31" x14ac:dyDescent="0.25">
      <c r="O55" s="105">
        <v>1.02</v>
      </c>
      <c r="P55" s="105">
        <f t="shared" si="5"/>
        <v>15.238799999999999</v>
      </c>
      <c r="T55" s="130" t="s">
        <v>129</v>
      </c>
      <c r="U55" s="128" t="s">
        <v>283</v>
      </c>
      <c r="W55" s="155">
        <v>42230</v>
      </c>
      <c r="X55" s="54">
        <v>17.149999999999999</v>
      </c>
      <c r="Y55" s="54">
        <v>17.61</v>
      </c>
      <c r="Z55" s="54">
        <v>17.14</v>
      </c>
      <c r="AA55" s="54">
        <v>17.48</v>
      </c>
      <c r="AB55" s="126">
        <v>6089000</v>
      </c>
      <c r="AC55" s="11">
        <v>17.48</v>
      </c>
      <c r="AD55" s="2">
        <f t="shared" si="2"/>
        <v>0.46999999999999886</v>
      </c>
      <c r="AE55" s="170">
        <f t="shared" si="3"/>
        <v>2.7027027027026973E-2</v>
      </c>
    </row>
    <row r="56" spans="2:31" x14ac:dyDescent="0.25">
      <c r="O56" s="105">
        <v>1.01</v>
      </c>
      <c r="P56" s="105">
        <f t="shared" si="5"/>
        <v>15.089399999999999</v>
      </c>
      <c r="T56" s="130" t="s">
        <v>130</v>
      </c>
      <c r="U56" s="128" t="s">
        <v>234</v>
      </c>
      <c r="W56" s="155">
        <v>42229</v>
      </c>
      <c r="X56" s="54">
        <v>17.2</v>
      </c>
      <c r="Y56" s="54">
        <v>17.22</v>
      </c>
      <c r="Z56" s="54">
        <v>16.57</v>
      </c>
      <c r="AA56" s="54">
        <v>17.02</v>
      </c>
      <c r="AB56" s="126">
        <v>4268300</v>
      </c>
      <c r="AC56" s="11">
        <v>17.02</v>
      </c>
      <c r="AD56" s="2">
        <f t="shared" si="2"/>
        <v>0.64999999999999858</v>
      </c>
      <c r="AE56" s="170">
        <f t="shared" si="3"/>
        <v>-9.3131548311990997E-3</v>
      </c>
    </row>
    <row r="57" spans="2:31" x14ac:dyDescent="0.25">
      <c r="O57" s="105">
        <v>1</v>
      </c>
      <c r="P57" s="105">
        <f t="shared" si="5"/>
        <v>14.94</v>
      </c>
      <c r="T57" s="130" t="s">
        <v>131</v>
      </c>
      <c r="U57" s="129">
        <v>4343035</v>
      </c>
      <c r="W57" s="155">
        <v>42228</v>
      </c>
      <c r="X57" s="54">
        <v>16.579999999999998</v>
      </c>
      <c r="Y57" s="54">
        <v>17.27</v>
      </c>
      <c r="Z57" s="54">
        <v>16.399999999999999</v>
      </c>
      <c r="AA57" s="54">
        <v>17.18</v>
      </c>
      <c r="AB57" s="126">
        <v>6451500</v>
      </c>
      <c r="AC57" s="11">
        <v>17.18</v>
      </c>
      <c r="AD57" s="2">
        <f t="shared" si="2"/>
        <v>0.87000000000000099</v>
      </c>
      <c r="AE57" s="170">
        <f t="shared" si="3"/>
        <v>3.059388122375517E-2</v>
      </c>
    </row>
    <row r="58" spans="2:31" x14ac:dyDescent="0.25">
      <c r="O58" s="105">
        <v>0.99</v>
      </c>
      <c r="P58" s="105">
        <f t="shared" si="5"/>
        <v>14.7906</v>
      </c>
      <c r="T58" s="130" t="s">
        <v>135</v>
      </c>
      <c r="U58" s="129">
        <v>4991390</v>
      </c>
      <c r="W58" s="155">
        <v>42227</v>
      </c>
      <c r="X58" s="54">
        <v>16.98</v>
      </c>
      <c r="Y58" s="54">
        <v>17.13</v>
      </c>
      <c r="Z58" s="54">
        <v>16.670000000000002</v>
      </c>
      <c r="AA58" s="54">
        <v>16.670000000000002</v>
      </c>
      <c r="AB58" s="126">
        <v>3924600</v>
      </c>
      <c r="AC58" s="11">
        <v>16.670000000000002</v>
      </c>
      <c r="AD58" s="2">
        <f t="shared" si="2"/>
        <v>0.4599999999999973</v>
      </c>
      <c r="AE58" s="170">
        <f t="shared" si="3"/>
        <v>-2.2287390029325449E-2</v>
      </c>
    </row>
    <row r="59" spans="2:31" x14ac:dyDescent="0.25">
      <c r="O59" s="105">
        <v>0.98</v>
      </c>
      <c r="P59" s="105">
        <f t="shared" si="5"/>
        <v>14.6412</v>
      </c>
      <c r="T59" s="130" t="s">
        <v>132</v>
      </c>
      <c r="U59" s="128" t="s">
        <v>284</v>
      </c>
      <c r="W59" s="155">
        <v>42226</v>
      </c>
      <c r="X59" s="54">
        <v>17.04</v>
      </c>
      <c r="Y59" s="54">
        <v>17.149999999999999</v>
      </c>
      <c r="Z59" s="54">
        <v>16.88</v>
      </c>
      <c r="AA59" s="54">
        <v>17.05</v>
      </c>
      <c r="AB59" s="126">
        <v>4587800</v>
      </c>
      <c r="AC59" s="11">
        <v>17.05</v>
      </c>
      <c r="AD59" s="2">
        <f t="shared" si="2"/>
        <v>0.26999999999999957</v>
      </c>
      <c r="AE59" s="170">
        <f t="shared" si="3"/>
        <v>3.5314891112421254E-3</v>
      </c>
    </row>
    <row r="60" spans="2:31" x14ac:dyDescent="0.25">
      <c r="O60" s="105">
        <v>0.97</v>
      </c>
      <c r="P60" s="105">
        <f t="shared" si="5"/>
        <v>14.4918</v>
      </c>
      <c r="T60" s="130" t="s">
        <v>136</v>
      </c>
      <c r="U60" s="128">
        <v>6.92</v>
      </c>
      <c r="W60" s="155">
        <v>42223</v>
      </c>
      <c r="X60" s="54">
        <v>17.22</v>
      </c>
      <c r="Y60" s="54">
        <v>17.46</v>
      </c>
      <c r="Z60" s="54">
        <v>16.920000000000002</v>
      </c>
      <c r="AA60" s="54">
        <v>16.989999999999998</v>
      </c>
      <c r="AB60" s="126">
        <v>3574000</v>
      </c>
      <c r="AC60" s="11">
        <v>16.989999999999998</v>
      </c>
      <c r="AD60" s="2">
        <f t="shared" si="2"/>
        <v>0.53999999999999915</v>
      </c>
      <c r="AE60" s="170">
        <f t="shared" si="3"/>
        <v>-1.7351069982649014E-2</v>
      </c>
    </row>
    <row r="61" spans="2:31" x14ac:dyDescent="0.25">
      <c r="O61" s="105">
        <v>0.96</v>
      </c>
      <c r="P61" s="105">
        <f t="shared" si="5"/>
        <v>14.3424</v>
      </c>
      <c r="T61" s="130" t="s">
        <v>137</v>
      </c>
      <c r="U61" s="128">
        <v>2.16</v>
      </c>
      <c r="W61" s="155">
        <v>42222</v>
      </c>
      <c r="X61" s="54">
        <v>17.190000000000001</v>
      </c>
      <c r="Y61" s="54">
        <v>17.39</v>
      </c>
      <c r="Z61" s="54">
        <v>17.02</v>
      </c>
      <c r="AA61" s="54">
        <v>17.29</v>
      </c>
      <c r="AB61" s="126">
        <v>5911600</v>
      </c>
      <c r="AC61" s="11">
        <v>17.29</v>
      </c>
      <c r="AD61" s="2">
        <f t="shared" si="2"/>
        <v>0.37000000000000099</v>
      </c>
      <c r="AE61" s="170">
        <f t="shared" si="3"/>
        <v>4.6484601975593787E-3</v>
      </c>
    </row>
    <row r="62" spans="2:31" x14ac:dyDescent="0.25">
      <c r="O62" s="105">
        <v>0.95</v>
      </c>
      <c r="P62" s="105">
        <f t="shared" si="5"/>
        <v>14.193</v>
      </c>
      <c r="T62" s="130" t="s">
        <v>133</v>
      </c>
      <c r="U62" s="128" t="s">
        <v>151</v>
      </c>
      <c r="W62" s="155">
        <v>42221</v>
      </c>
      <c r="X62" s="54">
        <v>17.41</v>
      </c>
      <c r="Y62" s="54">
        <v>17.690000000000001</v>
      </c>
      <c r="Z62" s="54">
        <v>17.18</v>
      </c>
      <c r="AA62" s="54">
        <v>17.21</v>
      </c>
      <c r="AB62" s="126">
        <v>4406400</v>
      </c>
      <c r="AC62" s="11">
        <v>17.21</v>
      </c>
      <c r="AD62" s="2">
        <f t="shared" si="2"/>
        <v>0.51000000000000156</v>
      </c>
      <c r="AE62" s="170">
        <f t="shared" si="3"/>
        <v>-6.3510392609699151E-3</v>
      </c>
    </row>
    <row r="63" spans="2:31" x14ac:dyDescent="0.25">
      <c r="O63" s="105">
        <v>0.94</v>
      </c>
      <c r="P63" s="105">
        <f t="shared" si="5"/>
        <v>14.043599999999998</v>
      </c>
      <c r="W63" s="155">
        <v>42220</v>
      </c>
      <c r="X63" s="54">
        <v>17.5</v>
      </c>
      <c r="Y63" s="54">
        <v>17.59</v>
      </c>
      <c r="Z63" s="54">
        <v>17.05</v>
      </c>
      <c r="AA63" s="54">
        <v>17.32</v>
      </c>
      <c r="AB63" s="126">
        <v>6909200</v>
      </c>
      <c r="AC63" s="11">
        <v>17.32</v>
      </c>
      <c r="AD63" s="2">
        <f t="shared" si="2"/>
        <v>0.53999999999999915</v>
      </c>
      <c r="AE63" s="170">
        <f t="shared" si="3"/>
        <v>-1.3667425968109215E-2</v>
      </c>
    </row>
    <row r="64" spans="2:31" x14ac:dyDescent="0.25">
      <c r="O64" s="105">
        <v>0.93</v>
      </c>
      <c r="P64" s="105">
        <f t="shared" si="5"/>
        <v>13.8942</v>
      </c>
      <c r="W64" s="155">
        <v>42219</v>
      </c>
      <c r="X64" s="54">
        <v>18.3</v>
      </c>
      <c r="Y64" s="54">
        <v>18.38</v>
      </c>
      <c r="Z64" s="54">
        <v>17.45</v>
      </c>
      <c r="AA64" s="54">
        <v>17.559999999999999</v>
      </c>
      <c r="AB64" s="126">
        <v>6132500</v>
      </c>
      <c r="AC64" s="11">
        <v>17.559999999999999</v>
      </c>
      <c r="AD64" s="2">
        <f t="shared" si="2"/>
        <v>0.92999999999999972</v>
      </c>
      <c r="AE64" s="170">
        <f t="shared" si="3"/>
        <v>-4.0437158469945444E-2</v>
      </c>
    </row>
    <row r="65" spans="15:31" x14ac:dyDescent="0.25">
      <c r="O65" s="105">
        <v>0.92</v>
      </c>
      <c r="P65" s="105">
        <f t="shared" si="5"/>
        <v>13.7448</v>
      </c>
      <c r="W65" s="155">
        <v>42216</v>
      </c>
      <c r="X65" s="54">
        <v>17.71</v>
      </c>
      <c r="Y65" s="54">
        <v>18.73</v>
      </c>
      <c r="Z65" s="54">
        <v>17.71</v>
      </c>
      <c r="AA65" s="54">
        <v>18.3</v>
      </c>
      <c r="AB65" s="126">
        <v>9579500</v>
      </c>
      <c r="AC65" s="11">
        <v>18.3</v>
      </c>
      <c r="AD65" s="2">
        <f t="shared" si="2"/>
        <v>1.0199999999999996</v>
      </c>
      <c r="AE65" s="170">
        <f t="shared" si="3"/>
        <v>4.5714285714285818E-2</v>
      </c>
    </row>
    <row r="66" spans="15:31" x14ac:dyDescent="0.25">
      <c r="O66" s="105">
        <v>0.91</v>
      </c>
      <c r="P66" s="105">
        <f t="shared" si="5"/>
        <v>13.5954</v>
      </c>
      <c r="W66" s="155">
        <v>42215</v>
      </c>
      <c r="X66" s="54">
        <v>18.43</v>
      </c>
      <c r="Y66" s="54">
        <v>19.73</v>
      </c>
      <c r="Z66" s="54">
        <v>17.059999999999999</v>
      </c>
      <c r="AA66" s="54">
        <v>17.5</v>
      </c>
      <c r="AB66" s="126">
        <v>9904400</v>
      </c>
      <c r="AC66" s="11">
        <v>17.5</v>
      </c>
      <c r="AD66" s="2">
        <f t="shared" si="2"/>
        <v>2.6700000000000017</v>
      </c>
      <c r="AE66" s="170">
        <f t="shared" si="3"/>
        <v>5.2315093205051122E-2</v>
      </c>
    </row>
    <row r="67" spans="15:31" x14ac:dyDescent="0.25">
      <c r="O67" s="105">
        <v>0.9</v>
      </c>
      <c r="P67" s="105">
        <f t="shared" si="5"/>
        <v>13.446</v>
      </c>
      <c r="W67" s="155">
        <v>42214</v>
      </c>
      <c r="X67" s="54">
        <v>16.649999999999999</v>
      </c>
      <c r="Y67" s="54">
        <v>16.77</v>
      </c>
      <c r="Z67" s="54">
        <v>16.57</v>
      </c>
      <c r="AA67" s="54">
        <v>16.63</v>
      </c>
      <c r="AB67" s="126">
        <v>4796900</v>
      </c>
      <c r="AC67" s="11">
        <v>16.63</v>
      </c>
      <c r="AD67" s="2">
        <f>Y67-Z67</f>
        <v>0.19999999999999929</v>
      </c>
      <c r="AE67" s="170" t="e">
        <f>AC67/AC68-1</f>
        <v>#DIV/0!</v>
      </c>
    </row>
    <row r="68" spans="15:31" x14ac:dyDescent="0.25">
      <c r="W68" s="155" t="s">
        <v>147</v>
      </c>
      <c r="X68" s="54"/>
      <c r="Y68" s="54"/>
      <c r="Z68" s="54"/>
      <c r="AA68" s="54"/>
      <c r="AB68" s="11"/>
      <c r="AC68" s="11"/>
      <c r="AD68" s="2">
        <f>Y68-Z68</f>
        <v>0</v>
      </c>
      <c r="AE68" s="170" t="e">
        <f>AC68/AC69-1</f>
        <v>#DIV/0!</v>
      </c>
    </row>
  </sheetData>
  <mergeCells count="1">
    <mergeCell ref="O46:P46"/>
  </mergeCells>
  <conditionalFormatting sqref="Q12">
    <cfRule type="expression" dxfId="89" priority="10">
      <formula>Q12&gt;0</formula>
    </cfRule>
    <cfRule type="expression" dxfId="88" priority="11">
      <formula>Q12&lt;0</formula>
    </cfRule>
  </conditionalFormatting>
  <conditionalFormatting sqref="O47:O6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1:F46">
    <cfRule type="expression" dxfId="87" priority="3">
      <formula>F41&gt;0</formula>
    </cfRule>
    <cfRule type="expression" dxfId="86" priority="4">
      <formula>F41&lt;0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114</v>
      </c>
      <c r="K1" s="58" t="s">
        <v>61</v>
      </c>
      <c r="L1" s="18" t="s">
        <v>37</v>
      </c>
      <c r="M1" s="18" t="s">
        <v>38</v>
      </c>
      <c r="U1" s="159"/>
      <c r="W1" s="164" t="s">
        <v>139</v>
      </c>
      <c r="X1" s="164" t="s">
        <v>140</v>
      </c>
      <c r="Y1" s="164" t="s">
        <v>141</v>
      </c>
      <c r="Z1" s="164" t="s">
        <v>142</v>
      </c>
      <c r="AA1" s="164" t="s">
        <v>143</v>
      </c>
      <c r="AB1" s="164" t="s">
        <v>144</v>
      </c>
      <c r="AC1" s="164" t="s">
        <v>145</v>
      </c>
      <c r="AD1" s="19" t="s">
        <v>169</v>
      </c>
      <c r="AE1" s="19" t="s">
        <v>171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2" si="0">H2*I2-J2</f>
        <v>3653.68</v>
      </c>
      <c r="L2" t="s">
        <v>82</v>
      </c>
      <c r="O2" s="13" t="s">
        <v>57</v>
      </c>
      <c r="Q2">
        <f>C55-H55</f>
        <v>5100</v>
      </c>
      <c r="T2" s="19" t="s">
        <v>96</v>
      </c>
      <c r="U2" s="159"/>
      <c r="V2" s="19"/>
      <c r="W2" s="178">
        <v>42306</v>
      </c>
      <c r="X2" s="179">
        <v>16.690000000000001</v>
      </c>
      <c r="Y2" s="179">
        <v>16.739999999999998</v>
      </c>
      <c r="Z2" s="12">
        <v>16.190000000000001</v>
      </c>
      <c r="AA2" s="12">
        <v>16.21</v>
      </c>
      <c r="AB2" s="117">
        <v>16979000</v>
      </c>
      <c r="AC2" s="12">
        <v>16.21</v>
      </c>
      <c r="AD2">
        <f>Y2-Z2</f>
        <v>0.54999999999999716</v>
      </c>
      <c r="AE2" s="170">
        <f>AC2/AC3-1</f>
        <v>-4.1962174940898378E-2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0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(F55-K55)/Q2</f>
        <v>17.250218235294124</v>
      </c>
      <c r="T3" t="s">
        <v>83</v>
      </c>
      <c r="W3" s="165">
        <v>42305</v>
      </c>
      <c r="X3" s="12">
        <v>16.8</v>
      </c>
      <c r="Y3" s="12">
        <v>17.11</v>
      </c>
      <c r="Z3" s="12">
        <v>16.579999999999998</v>
      </c>
      <c r="AA3" s="12">
        <v>16.920000000000002</v>
      </c>
      <c r="AB3" s="117">
        <v>15115000</v>
      </c>
      <c r="AC3" s="12">
        <v>16.920000000000002</v>
      </c>
      <c r="AD3">
        <f t="shared" ref="AD3:AD66" si="2">Y3-Z3</f>
        <v>0.53000000000000114</v>
      </c>
      <c r="AE3" s="170">
        <f t="shared" ref="AE3:AE66" si="3">AC3/AC4-1</f>
        <v>1.4388489208633226E-2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16.21</v>
      </c>
      <c r="T4" s="1">
        <v>42233</v>
      </c>
      <c r="U4" s="47" t="s">
        <v>164</v>
      </c>
      <c r="W4" s="165">
        <v>42304</v>
      </c>
      <c r="X4" s="12">
        <v>16.52</v>
      </c>
      <c r="Y4" s="12">
        <v>16.8</v>
      </c>
      <c r="Z4" s="12">
        <v>16.52</v>
      </c>
      <c r="AA4" s="12">
        <v>16.68</v>
      </c>
      <c r="AB4" s="117">
        <v>14669600</v>
      </c>
      <c r="AC4" s="12">
        <v>16.68</v>
      </c>
      <c r="AD4">
        <f t="shared" si="2"/>
        <v>0.28000000000000114</v>
      </c>
      <c r="AE4" s="170">
        <f t="shared" si="3"/>
        <v>6.0313630880579616E-3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82671</v>
      </c>
      <c r="W5" s="165">
        <v>42303</v>
      </c>
      <c r="X5" s="12">
        <v>17.16</v>
      </c>
      <c r="Y5" s="12">
        <v>17.25</v>
      </c>
      <c r="Z5" s="12">
        <v>16.5</v>
      </c>
      <c r="AA5" s="12">
        <v>16.579999999999998</v>
      </c>
      <c r="AB5" s="117">
        <v>14883300</v>
      </c>
      <c r="AC5" s="12">
        <v>16.579999999999998</v>
      </c>
      <c r="AD5">
        <f t="shared" si="2"/>
        <v>0.75</v>
      </c>
      <c r="AE5" s="170">
        <f t="shared" si="3"/>
        <v>-3.8283062645011579E-2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87976.113000000027</v>
      </c>
      <c r="W6" s="165">
        <v>42300</v>
      </c>
      <c r="X6" s="12">
        <v>16.899999999999999</v>
      </c>
      <c r="Y6" s="12">
        <v>17.32</v>
      </c>
      <c r="Z6" s="12">
        <v>16.809999999999999</v>
      </c>
      <c r="AA6" s="12">
        <v>17.239999999999998</v>
      </c>
      <c r="AB6" s="117">
        <v>22400300</v>
      </c>
      <c r="AC6" s="12">
        <v>17.239999999999998</v>
      </c>
      <c r="AD6">
        <f t="shared" si="2"/>
        <v>0.51000000000000156</v>
      </c>
      <c r="AE6" s="170">
        <f t="shared" si="3"/>
        <v>3.1100478468899517E-2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-5305.1130000000267</v>
      </c>
      <c r="R7" s="266" t="s">
        <v>264</v>
      </c>
      <c r="W7" s="165">
        <v>42299</v>
      </c>
      <c r="X7" s="12">
        <v>16.399999999999999</v>
      </c>
      <c r="Y7" s="12">
        <v>17.010000000000002</v>
      </c>
      <c r="Z7" s="12">
        <v>16.07</v>
      </c>
      <c r="AA7" s="12">
        <v>16.72</v>
      </c>
      <c r="AB7" s="117">
        <v>33942900</v>
      </c>
      <c r="AC7" s="12">
        <v>16.72</v>
      </c>
      <c r="AD7">
        <f t="shared" si="2"/>
        <v>0.94000000000000128</v>
      </c>
      <c r="AE7" s="170">
        <f t="shared" si="3"/>
        <v>1.7650639074862973E-2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5">
        <v>42298</v>
      </c>
      <c r="X8" s="12">
        <v>16.489999999999998</v>
      </c>
      <c r="Y8" s="12">
        <v>16.93</v>
      </c>
      <c r="Z8" s="12">
        <v>15.93</v>
      </c>
      <c r="AA8" s="12">
        <v>16.43</v>
      </c>
      <c r="AB8" s="117">
        <v>48737400</v>
      </c>
      <c r="AC8" s="12">
        <v>16.43</v>
      </c>
      <c r="AD8">
        <f t="shared" si="2"/>
        <v>1</v>
      </c>
      <c r="AE8" s="170">
        <f t="shared" si="3"/>
        <v>-3.8619075482738463E-2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5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5">
        <v>42297</v>
      </c>
      <c r="X9" s="12">
        <v>18.899999999999999</v>
      </c>
      <c r="Y9" s="12">
        <v>19.05</v>
      </c>
      <c r="Z9" s="12">
        <v>16.61</v>
      </c>
      <c r="AA9" s="12">
        <v>17.09</v>
      </c>
      <c r="AB9" s="117">
        <v>67447600</v>
      </c>
      <c r="AC9" s="12">
        <v>17.09</v>
      </c>
      <c r="AD9">
        <f t="shared" si="2"/>
        <v>2.4400000000000013</v>
      </c>
      <c r="AE9" s="170">
        <f t="shared" si="3"/>
        <v>-0.10803757828810023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5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95</v>
      </c>
      <c r="W10" s="165">
        <v>42296</v>
      </c>
      <c r="X10" s="12">
        <v>18.37</v>
      </c>
      <c r="Y10" s="12">
        <v>19.22</v>
      </c>
      <c r="Z10" s="12">
        <v>18.32</v>
      </c>
      <c r="AA10" s="12">
        <v>19.16</v>
      </c>
      <c r="AB10" s="117">
        <v>26990500</v>
      </c>
      <c r="AC10" s="12">
        <v>19.16</v>
      </c>
      <c r="AD10">
        <f t="shared" si="2"/>
        <v>0.89999999999999858</v>
      </c>
      <c r="AE10" s="170">
        <f t="shared" si="3"/>
        <v>3.5675675675675755E-2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115</v>
      </c>
      <c r="W11" s="165">
        <v>42293</v>
      </c>
      <c r="X11" s="12">
        <v>18.739999999999998</v>
      </c>
      <c r="Y11" s="12">
        <v>18.829999999999998</v>
      </c>
      <c r="Z11" s="12">
        <v>18.23</v>
      </c>
      <c r="AA11" s="12">
        <v>18.5</v>
      </c>
      <c r="AB11" s="117">
        <v>15540400</v>
      </c>
      <c r="AC11" s="12">
        <v>18.5</v>
      </c>
      <c r="AD11">
        <f t="shared" si="2"/>
        <v>0.59999999999999787</v>
      </c>
      <c r="AE11" s="170">
        <f t="shared" si="3"/>
        <v>-8.5744908896034921E-3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5">
        <v>42292</v>
      </c>
      <c r="X12" s="12">
        <v>18.87</v>
      </c>
      <c r="Y12" s="12">
        <v>19.149999999999999</v>
      </c>
      <c r="Z12" s="12">
        <v>18.5</v>
      </c>
      <c r="AA12" s="12">
        <v>18.66</v>
      </c>
      <c r="AB12" s="117">
        <v>19899500</v>
      </c>
      <c r="AC12" s="12">
        <v>18.66</v>
      </c>
      <c r="AD12">
        <f t="shared" si="2"/>
        <v>0.64999999999999858</v>
      </c>
      <c r="AE12" s="170">
        <f t="shared" si="3"/>
        <v>-8.5015940488841757E-3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T13" s="1">
        <v>42263</v>
      </c>
      <c r="U13" s="47" t="s">
        <v>163</v>
      </c>
      <c r="W13" s="165">
        <v>42291</v>
      </c>
      <c r="X13" s="12">
        <v>18.77</v>
      </c>
      <c r="Y13" s="12">
        <v>19.3</v>
      </c>
      <c r="Z13" s="12">
        <v>18.52</v>
      </c>
      <c r="AA13" s="12">
        <v>18.82</v>
      </c>
      <c r="AB13" s="117">
        <v>34452400</v>
      </c>
      <c r="AC13" s="12">
        <v>18.82</v>
      </c>
      <c r="AD13">
        <f t="shared" si="2"/>
        <v>0.78000000000000114</v>
      </c>
      <c r="AE13" s="170">
        <f t="shared" si="3"/>
        <v>3.5203520352035333E-2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W14" s="165">
        <v>42290</v>
      </c>
      <c r="X14" s="12">
        <v>17.809999999999999</v>
      </c>
      <c r="Y14" s="12">
        <v>18.559999999999999</v>
      </c>
      <c r="Z14" s="12">
        <v>17.739999999999998</v>
      </c>
      <c r="AA14" s="12">
        <v>18.18</v>
      </c>
      <c r="AB14" s="117">
        <v>21239300</v>
      </c>
      <c r="AC14" s="12">
        <v>18.18</v>
      </c>
      <c r="AD14">
        <f t="shared" si="2"/>
        <v>0.82000000000000028</v>
      </c>
      <c r="AE14" s="170">
        <f t="shared" si="3"/>
        <v>8.3194675540765317E-3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5">
        <v>42289</v>
      </c>
      <c r="X15" s="12">
        <v>18.54</v>
      </c>
      <c r="Y15" s="12">
        <v>18.63</v>
      </c>
      <c r="Z15" s="12">
        <v>17.72</v>
      </c>
      <c r="AA15" s="12">
        <v>18.03</v>
      </c>
      <c r="AB15" s="117">
        <v>22449600</v>
      </c>
      <c r="AC15" s="12">
        <v>18.03</v>
      </c>
      <c r="AD15">
        <f t="shared" si="2"/>
        <v>0.91000000000000014</v>
      </c>
      <c r="AE15" s="170">
        <f t="shared" si="3"/>
        <v>-7.1585903083699609E-3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181</v>
      </c>
      <c r="W16" s="165">
        <v>42286</v>
      </c>
      <c r="X16" s="12">
        <v>18.63</v>
      </c>
      <c r="Y16" s="12">
        <v>18.850000000000001</v>
      </c>
      <c r="Z16" s="12">
        <v>17.899999999999999</v>
      </c>
      <c r="AA16" s="12">
        <v>18.16</v>
      </c>
      <c r="AB16" s="117">
        <v>23325600</v>
      </c>
      <c r="AC16" s="12">
        <v>18.16</v>
      </c>
      <c r="AD16">
        <f t="shared" si="2"/>
        <v>0.95000000000000284</v>
      </c>
      <c r="AE16" s="170">
        <f t="shared" si="3"/>
        <v>-2.9914529914529808E-2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5">
        <v>42285</v>
      </c>
      <c r="X17" s="12">
        <v>18.59</v>
      </c>
      <c r="Y17" s="12">
        <v>19.100000000000001</v>
      </c>
      <c r="Z17" s="12">
        <v>18.45</v>
      </c>
      <c r="AA17" s="12">
        <v>18.72</v>
      </c>
      <c r="AB17" s="117">
        <v>33589000</v>
      </c>
      <c r="AC17" s="12">
        <v>18.72</v>
      </c>
      <c r="AD17">
        <f t="shared" si="2"/>
        <v>0.65000000000000213</v>
      </c>
      <c r="AE17" s="170">
        <f t="shared" si="3"/>
        <v>5.3705692803436289E-3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5">
        <v>42284</v>
      </c>
      <c r="X18" s="12">
        <v>18.39</v>
      </c>
      <c r="Y18" s="12">
        <v>18.920000000000002</v>
      </c>
      <c r="Z18" s="12">
        <v>18.22</v>
      </c>
      <c r="AA18" s="12">
        <v>18.62</v>
      </c>
      <c r="AB18" s="117">
        <v>41845400</v>
      </c>
      <c r="AC18" s="12">
        <v>18.62</v>
      </c>
      <c r="AD18">
        <f t="shared" si="2"/>
        <v>0.70000000000000284</v>
      </c>
      <c r="AE18" s="170">
        <f t="shared" si="3"/>
        <v>2.1953896816685026E-2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5">
        <v>42283</v>
      </c>
      <c r="X19" s="12">
        <v>17.63</v>
      </c>
      <c r="Y19" s="12">
        <v>18.3</v>
      </c>
      <c r="Z19" s="12">
        <v>17.34</v>
      </c>
      <c r="AA19" s="12">
        <v>18.22</v>
      </c>
      <c r="AB19" s="117">
        <v>51249900</v>
      </c>
      <c r="AC19" s="12">
        <v>18.22</v>
      </c>
      <c r="AD19">
        <f t="shared" si="2"/>
        <v>0.96000000000000085</v>
      </c>
      <c r="AE19" s="170">
        <f t="shared" si="3"/>
        <v>3.6994877632327672E-2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5">
        <v>42282</v>
      </c>
      <c r="X20" s="12">
        <v>16.32</v>
      </c>
      <c r="Y20" s="12">
        <v>17.84</v>
      </c>
      <c r="Z20" s="12">
        <v>16.2</v>
      </c>
      <c r="AA20" s="12">
        <v>17.57</v>
      </c>
      <c r="AB20" s="117">
        <v>62826400</v>
      </c>
      <c r="AC20" s="12">
        <v>17.57</v>
      </c>
      <c r="AD20">
        <f t="shared" si="2"/>
        <v>1.6400000000000006</v>
      </c>
      <c r="AE20" s="170">
        <f t="shared" si="3"/>
        <v>0.10433689503456955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5">
        <v>42279</v>
      </c>
      <c r="X21" s="12">
        <v>15.22</v>
      </c>
      <c r="Y21" s="12">
        <v>15.95</v>
      </c>
      <c r="Z21" s="12">
        <v>15.15</v>
      </c>
      <c r="AA21" s="12">
        <v>15.91</v>
      </c>
      <c r="AB21" s="117">
        <v>49578900</v>
      </c>
      <c r="AC21" s="12">
        <v>15.91</v>
      </c>
      <c r="AD21">
        <f t="shared" si="2"/>
        <v>0.79999999999999893</v>
      </c>
      <c r="AE21" s="170">
        <f t="shared" si="3"/>
        <v>7.7183480027081863E-2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5">
        <v>42278</v>
      </c>
      <c r="X22" s="12">
        <v>14.99</v>
      </c>
      <c r="Y22" s="12">
        <v>15.04</v>
      </c>
      <c r="Z22" s="12">
        <v>14.5</v>
      </c>
      <c r="AA22" s="12">
        <v>14.77</v>
      </c>
      <c r="AB22" s="117">
        <v>34729700</v>
      </c>
      <c r="AC22" s="12">
        <v>14.77</v>
      </c>
      <c r="AD22">
        <f t="shared" si="2"/>
        <v>0.53999999999999915</v>
      </c>
      <c r="AE22" s="170">
        <f t="shared" si="3"/>
        <v>-1.4018691588785104E-2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5">
        <v>42277</v>
      </c>
      <c r="X23" s="12">
        <v>14.73</v>
      </c>
      <c r="Y23" s="12">
        <v>15.33</v>
      </c>
      <c r="Z23" s="12">
        <v>14.7</v>
      </c>
      <c r="AA23" s="12">
        <v>14.98</v>
      </c>
      <c r="AB23" s="117">
        <v>27955100</v>
      </c>
      <c r="AC23" s="12">
        <v>14.98</v>
      </c>
      <c r="AD23">
        <f t="shared" si="2"/>
        <v>0.63000000000000078</v>
      </c>
      <c r="AE23" s="170">
        <f t="shared" si="3"/>
        <v>4.1724617524339314E-2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5">
        <v>42276</v>
      </c>
      <c r="X24" s="12">
        <v>14.26</v>
      </c>
      <c r="Y24" s="12">
        <v>14.69</v>
      </c>
      <c r="Z24" s="12">
        <v>14.15</v>
      </c>
      <c r="AA24" s="12">
        <v>14.38</v>
      </c>
      <c r="AB24" s="117">
        <v>25278700</v>
      </c>
      <c r="AC24" s="12">
        <v>14.38</v>
      </c>
      <c r="AD24">
        <f t="shared" si="2"/>
        <v>0.53999999999999915</v>
      </c>
      <c r="AE24" s="170">
        <f t="shared" si="3"/>
        <v>2.2759601706970223E-2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5">
        <v>42275</v>
      </c>
      <c r="X25" s="12">
        <v>14.67</v>
      </c>
      <c r="Y25" s="12">
        <v>14.73</v>
      </c>
      <c r="Z25" s="12">
        <v>13.92</v>
      </c>
      <c r="AA25" s="12">
        <v>14.06</v>
      </c>
      <c r="AB25" s="117">
        <v>30303700</v>
      </c>
      <c r="AC25" s="12">
        <v>14.06</v>
      </c>
      <c r="AD25">
        <f t="shared" si="2"/>
        <v>0.8100000000000005</v>
      </c>
      <c r="AE25" s="170">
        <f t="shared" si="3"/>
        <v>-5.7008718980549933E-2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5">
        <v>42272</v>
      </c>
      <c r="X26" s="12">
        <v>15.34</v>
      </c>
      <c r="Y26" s="12">
        <v>15.59</v>
      </c>
      <c r="Z26" s="12">
        <v>14.65</v>
      </c>
      <c r="AA26" s="12">
        <v>14.91</v>
      </c>
      <c r="AB26" s="117">
        <v>28881800</v>
      </c>
      <c r="AC26" s="12">
        <v>14.91</v>
      </c>
      <c r="AD26">
        <f t="shared" si="2"/>
        <v>0.9399999999999995</v>
      </c>
      <c r="AE26" s="170">
        <f t="shared" si="3"/>
        <v>-2.8031290743155135E-2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5">
        <v>42271</v>
      </c>
      <c r="X27" s="12">
        <v>14.8</v>
      </c>
      <c r="Y27" s="12">
        <v>15.52</v>
      </c>
      <c r="Z27" s="12">
        <v>14.6</v>
      </c>
      <c r="AA27" s="12">
        <v>15.34</v>
      </c>
      <c r="AB27" s="117">
        <v>32763300</v>
      </c>
      <c r="AC27" s="12">
        <v>15.34</v>
      </c>
      <c r="AD27">
        <f t="shared" si="2"/>
        <v>0.91999999999999993</v>
      </c>
      <c r="AE27" s="170">
        <f t="shared" si="3"/>
        <v>3.5786630654962792E-2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5">
        <v>42270</v>
      </c>
      <c r="X28" s="12">
        <v>15.43</v>
      </c>
      <c r="Y28" s="12">
        <v>15.43</v>
      </c>
      <c r="Z28" s="12">
        <v>14.8</v>
      </c>
      <c r="AA28" s="12">
        <v>14.81</v>
      </c>
      <c r="AB28" s="117">
        <v>22534200</v>
      </c>
      <c r="AC28" s="12">
        <v>14.81</v>
      </c>
      <c r="AD28">
        <f t="shared" si="2"/>
        <v>0.62999999999999901</v>
      </c>
      <c r="AE28" s="170">
        <f t="shared" si="3"/>
        <v>-3.8935756002595689E-2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5">
        <v>42269</v>
      </c>
      <c r="X29" s="12">
        <v>15.35</v>
      </c>
      <c r="Y29" s="12">
        <v>15.82</v>
      </c>
      <c r="Z29" s="12">
        <v>15.17</v>
      </c>
      <c r="AA29" s="12">
        <v>15.41</v>
      </c>
      <c r="AB29" s="117">
        <v>22309900</v>
      </c>
      <c r="AC29" s="12">
        <v>15.41</v>
      </c>
      <c r="AD29">
        <f t="shared" si="2"/>
        <v>0.65000000000000036</v>
      </c>
      <c r="AE29" s="170">
        <f t="shared" si="3"/>
        <v>-2.1587301587301599E-2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5">
        <v>42268</v>
      </c>
      <c r="X30" s="12">
        <v>15.62</v>
      </c>
      <c r="Y30" s="12">
        <v>15.98</v>
      </c>
      <c r="Z30" s="12">
        <v>15.46</v>
      </c>
      <c r="AA30" s="12">
        <v>15.75</v>
      </c>
      <c r="AB30" s="117">
        <v>19018100</v>
      </c>
      <c r="AC30" s="12">
        <v>15.75</v>
      </c>
      <c r="AD30">
        <f t="shared" si="2"/>
        <v>0.51999999999999957</v>
      </c>
      <c r="AE30" s="170">
        <f t="shared" si="3"/>
        <v>1.6129032258064502E-2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5">
        <v>42265</v>
      </c>
      <c r="X31" s="12">
        <v>16.079999999999998</v>
      </c>
      <c r="Y31" s="12">
        <v>16.190000000000001</v>
      </c>
      <c r="Z31" s="12">
        <v>15.36</v>
      </c>
      <c r="AA31" s="12">
        <v>15.5</v>
      </c>
      <c r="AB31" s="117">
        <v>36574900</v>
      </c>
      <c r="AC31" s="12">
        <v>15.5</v>
      </c>
      <c r="AD31">
        <f t="shared" si="2"/>
        <v>0.83000000000000185</v>
      </c>
      <c r="AE31" s="170">
        <f t="shared" si="3"/>
        <v>-5.5453991468616737E-2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5">
        <v>42264</v>
      </c>
      <c r="X32" s="12">
        <v>16.68</v>
      </c>
      <c r="Y32" s="12">
        <v>16.809999999999999</v>
      </c>
      <c r="Z32" s="12">
        <v>16.309999999999999</v>
      </c>
      <c r="AA32" s="12">
        <v>16.41</v>
      </c>
      <c r="AB32" s="117">
        <v>22355500</v>
      </c>
      <c r="AC32" s="12">
        <v>16.41</v>
      </c>
      <c r="AD32">
        <f t="shared" si="2"/>
        <v>0.5</v>
      </c>
      <c r="AE32" s="170">
        <f t="shared" si="3"/>
        <v>-1.6187050359712241E-2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5">
        <v>42263</v>
      </c>
      <c r="X33" s="12">
        <v>16.46</v>
      </c>
      <c r="Y33" s="12">
        <v>16.7</v>
      </c>
      <c r="Z33" s="12">
        <v>16.309999999999999</v>
      </c>
      <c r="AA33" s="12">
        <v>16.68</v>
      </c>
      <c r="AB33" s="117">
        <v>22342600</v>
      </c>
      <c r="AC33" s="12">
        <v>16.68</v>
      </c>
      <c r="AD33">
        <f t="shared" si="2"/>
        <v>0.39000000000000057</v>
      </c>
      <c r="AE33" s="170">
        <f t="shared" si="3"/>
        <v>9.6852300242131761E-3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5">
        <v>42262</v>
      </c>
      <c r="X34" s="12">
        <v>16.86</v>
      </c>
      <c r="Y34" s="12">
        <v>16.86</v>
      </c>
      <c r="Z34" s="12">
        <v>16.46</v>
      </c>
      <c r="AA34" s="12">
        <v>16.52</v>
      </c>
      <c r="AB34" s="117">
        <v>20602600</v>
      </c>
      <c r="AC34" s="12">
        <v>16.52</v>
      </c>
      <c r="AD34">
        <f t="shared" si="2"/>
        <v>0.39999999999999858</v>
      </c>
      <c r="AE34" s="170">
        <f t="shared" si="3"/>
        <v>-1.0778443113772407E-2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5">
        <v>42261</v>
      </c>
      <c r="X35" s="12">
        <v>16.899999999999999</v>
      </c>
      <c r="Y35" s="12">
        <v>16.920000000000002</v>
      </c>
      <c r="Z35" s="12">
        <v>16.36</v>
      </c>
      <c r="AA35" s="12">
        <v>16.7</v>
      </c>
      <c r="AB35" s="117">
        <v>15175000</v>
      </c>
      <c r="AC35" s="12">
        <v>16.7</v>
      </c>
      <c r="AD35">
        <f t="shared" si="2"/>
        <v>0.56000000000000227</v>
      </c>
      <c r="AE35" s="170">
        <f t="shared" si="3"/>
        <v>-5.9523809523810423E-3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5">
        <v>42258</v>
      </c>
      <c r="X36" s="12">
        <v>17.02</v>
      </c>
      <c r="Y36" s="12">
        <v>17.170000000000002</v>
      </c>
      <c r="Z36" s="12">
        <v>16.71</v>
      </c>
      <c r="AA36" s="12">
        <v>16.8</v>
      </c>
      <c r="AB36" s="117">
        <v>22019600</v>
      </c>
      <c r="AC36" s="12">
        <v>16.8</v>
      </c>
      <c r="AD36">
        <f t="shared" si="2"/>
        <v>0.46000000000000085</v>
      </c>
      <c r="AE36" s="170">
        <f t="shared" si="3"/>
        <v>-2.3255813953488302E-2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5">
        <v>42257</v>
      </c>
      <c r="X37" s="12">
        <v>16.809999999999999</v>
      </c>
      <c r="Y37" s="12">
        <v>17.420000000000002</v>
      </c>
      <c r="Z37" s="12">
        <v>16.71</v>
      </c>
      <c r="AA37" s="12">
        <v>17.2</v>
      </c>
      <c r="AB37" s="117">
        <v>20766600</v>
      </c>
      <c r="AC37" s="12">
        <v>17.2</v>
      </c>
      <c r="AD37">
        <f t="shared" si="2"/>
        <v>0.71000000000000085</v>
      </c>
      <c r="AE37" s="170">
        <f t="shared" si="3"/>
        <v>1.4150943396226356E-2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5">
        <v>42256</v>
      </c>
      <c r="X38" s="12">
        <v>17.899999999999999</v>
      </c>
      <c r="Y38" s="12">
        <v>17.97</v>
      </c>
      <c r="Z38" s="12">
        <v>16.84</v>
      </c>
      <c r="AA38" s="12">
        <v>16.96</v>
      </c>
      <c r="AB38" s="117">
        <v>32899200</v>
      </c>
      <c r="AC38" s="12">
        <v>16.96</v>
      </c>
      <c r="AD38">
        <f t="shared" si="2"/>
        <v>1.129999999999999</v>
      </c>
      <c r="AE38" s="170">
        <f t="shared" si="3"/>
        <v>-3.251568739304056E-2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5">
        <v>42255</v>
      </c>
      <c r="X39" s="12">
        <v>17.55</v>
      </c>
      <c r="Y39" s="12">
        <v>17.75</v>
      </c>
      <c r="Z39" s="12">
        <v>17.05</v>
      </c>
      <c r="AA39" s="12">
        <v>17.53</v>
      </c>
      <c r="AB39" s="117">
        <v>26755500</v>
      </c>
      <c r="AC39" s="12">
        <v>17.53</v>
      </c>
      <c r="AD39">
        <f t="shared" si="2"/>
        <v>0.69999999999999929</v>
      </c>
      <c r="AE39" s="170">
        <f t="shared" si="3"/>
        <v>4.221165279429262E-2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5">
        <v>42251</v>
      </c>
      <c r="X40" s="12">
        <v>16.3</v>
      </c>
      <c r="Y40" s="12">
        <v>17.3</v>
      </c>
      <c r="Z40" s="12">
        <v>16.260000000000002</v>
      </c>
      <c r="AA40" s="12">
        <v>16.82</v>
      </c>
      <c r="AB40" s="117">
        <v>32409400</v>
      </c>
      <c r="AC40" s="12">
        <v>16.82</v>
      </c>
      <c r="AD40">
        <f t="shared" si="2"/>
        <v>1.0399999999999991</v>
      </c>
      <c r="AE40" s="170">
        <f t="shared" si="3"/>
        <v>1.3863773357444265E-2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5">
        <v>42250</v>
      </c>
      <c r="X41" s="12">
        <v>16.39</v>
      </c>
      <c r="Y41" s="12">
        <v>17.21</v>
      </c>
      <c r="Z41" s="12">
        <v>16.260000000000002</v>
      </c>
      <c r="AA41" s="12">
        <v>16.59</v>
      </c>
      <c r="AB41" s="117">
        <v>26331200</v>
      </c>
      <c r="AC41" s="12">
        <v>16.59</v>
      </c>
      <c r="AD41">
        <f t="shared" si="2"/>
        <v>0.94999999999999929</v>
      </c>
      <c r="AE41" s="170">
        <f t="shared" si="3"/>
        <v>1.8416206261510082E-2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5">
        <v>42249</v>
      </c>
      <c r="X42" s="12">
        <v>16.09</v>
      </c>
      <c r="Y42" s="12">
        <v>16.309999999999999</v>
      </c>
      <c r="Z42" s="12">
        <v>15.74</v>
      </c>
      <c r="AA42" s="12">
        <v>16.29</v>
      </c>
      <c r="AB42" s="117">
        <v>23290300</v>
      </c>
      <c r="AC42" s="12">
        <v>16.29</v>
      </c>
      <c r="AD42">
        <f t="shared" si="2"/>
        <v>0.56999999999999851</v>
      </c>
      <c r="AE42" s="170">
        <f t="shared" si="3"/>
        <v>2.9709228824273071E-2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5">
        <v>42248</v>
      </c>
      <c r="X43" s="12">
        <v>15.8</v>
      </c>
      <c r="Y43" s="12">
        <v>16.21</v>
      </c>
      <c r="Z43" s="12">
        <v>15.68</v>
      </c>
      <c r="AA43" s="12">
        <v>15.82</v>
      </c>
      <c r="AB43" s="117">
        <v>27749000</v>
      </c>
      <c r="AC43" s="12">
        <v>15.82</v>
      </c>
      <c r="AD43">
        <f t="shared" si="2"/>
        <v>0.53000000000000114</v>
      </c>
      <c r="AE43" s="170">
        <f t="shared" si="3"/>
        <v>-3.5953686776355909E-2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11" t="s">
        <v>81</v>
      </c>
      <c r="P44" s="311"/>
      <c r="T44" s="113" t="s">
        <v>138</v>
      </c>
      <c r="W44" s="165">
        <v>42247</v>
      </c>
      <c r="X44" s="12">
        <v>15.91</v>
      </c>
      <c r="Y44" s="12">
        <v>16.68</v>
      </c>
      <c r="Z44" s="12">
        <v>15.46</v>
      </c>
      <c r="AA44" s="12">
        <v>16.41</v>
      </c>
      <c r="AB44" s="117">
        <v>32591200</v>
      </c>
      <c r="AC44" s="12">
        <v>16.41</v>
      </c>
      <c r="AD44">
        <f t="shared" si="2"/>
        <v>1.2199999999999989</v>
      </c>
      <c r="AE44" s="170">
        <f t="shared" si="3"/>
        <v>2.8195488721804551E-2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17.831000000000003</v>
      </c>
      <c r="T45" s="160" t="s">
        <v>122</v>
      </c>
      <c r="U45" s="161">
        <v>16.920000000000002</v>
      </c>
      <c r="W45" s="165">
        <v>42244</v>
      </c>
      <c r="X45" s="12">
        <v>16.25</v>
      </c>
      <c r="Y45" s="12">
        <v>16.54</v>
      </c>
      <c r="Z45" s="12">
        <v>15.61</v>
      </c>
      <c r="AA45" s="12">
        <v>15.96</v>
      </c>
      <c r="AB45" s="117">
        <v>33906500</v>
      </c>
      <c r="AC45" s="12">
        <v>15.96</v>
      </c>
      <c r="AD45">
        <f t="shared" si="2"/>
        <v>0.92999999999999972</v>
      </c>
      <c r="AE45" s="170">
        <f t="shared" si="3"/>
        <v>1.8506700701978351E-2</v>
      </c>
    </row>
    <row r="46" spans="2:31" x14ac:dyDescent="0.25">
      <c r="B46" s="1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O46" s="105">
        <v>1.0900000000000001</v>
      </c>
      <c r="P46" s="105">
        <f t="shared" ref="P46:P65" si="4">O46*$Q$4</f>
        <v>17.668900000000001</v>
      </c>
      <c r="T46" s="115" t="s">
        <v>123</v>
      </c>
      <c r="U46" s="162">
        <v>16.690000000000001</v>
      </c>
      <c r="W46" s="165">
        <v>42243</v>
      </c>
      <c r="X46" s="12">
        <v>14.63</v>
      </c>
      <c r="Y46" s="12">
        <v>15.93</v>
      </c>
      <c r="Z46" s="12">
        <v>14.63</v>
      </c>
      <c r="AA46" s="12">
        <v>15.67</v>
      </c>
      <c r="AB46" s="117">
        <v>42579200</v>
      </c>
      <c r="AC46" s="12">
        <v>15.67</v>
      </c>
      <c r="AD46">
        <f t="shared" si="2"/>
        <v>1.2999999999999989</v>
      </c>
      <c r="AE46" s="170">
        <f t="shared" si="3"/>
        <v>8.6685159500693443E-2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4"/>
        <v>17.506800000000002</v>
      </c>
      <c r="T47" s="115" t="s">
        <v>124</v>
      </c>
      <c r="U47" s="162" t="s">
        <v>285</v>
      </c>
      <c r="W47" s="165">
        <v>42242</v>
      </c>
      <c r="X47" s="12">
        <v>14.61</v>
      </c>
      <c r="Y47" s="12">
        <v>14.75</v>
      </c>
      <c r="Z47" s="12">
        <v>14.11</v>
      </c>
      <c r="AA47" s="12">
        <v>14.42</v>
      </c>
      <c r="AB47" s="117">
        <v>43167100</v>
      </c>
      <c r="AC47" s="12">
        <v>14.42</v>
      </c>
      <c r="AD47">
        <f t="shared" si="2"/>
        <v>0.64000000000000057</v>
      </c>
      <c r="AE47" s="170">
        <f t="shared" si="3"/>
        <v>1.0511562718990897E-2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2">
        <v>0</v>
      </c>
      <c r="F48" s="3">
        <f t="shared" si="1"/>
        <v>16999.5</v>
      </c>
      <c r="O48" s="105">
        <v>1.07</v>
      </c>
      <c r="P48" s="105">
        <f t="shared" si="4"/>
        <v>17.344700000000003</v>
      </c>
      <c r="T48" s="115" t="s">
        <v>125</v>
      </c>
      <c r="U48" s="162" t="s">
        <v>286</v>
      </c>
      <c r="W48" s="165">
        <v>42241</v>
      </c>
      <c r="X48" s="12">
        <v>15.18</v>
      </c>
      <c r="Y48" s="12">
        <v>15.34</v>
      </c>
      <c r="Z48" s="12">
        <v>14.26</v>
      </c>
      <c r="AA48" s="12">
        <v>14.27</v>
      </c>
      <c r="AB48" s="117">
        <v>38519000</v>
      </c>
      <c r="AC48" s="12">
        <v>14.27</v>
      </c>
      <c r="AD48">
        <f t="shared" si="2"/>
        <v>1.08</v>
      </c>
      <c r="AE48" s="170">
        <f t="shared" si="3"/>
        <v>-1.1772853185595511E-2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4"/>
        <v>17.182600000000001</v>
      </c>
      <c r="T49" s="115" t="s">
        <v>126</v>
      </c>
      <c r="U49" s="162">
        <v>21.29</v>
      </c>
      <c r="W49" s="165">
        <v>42240</v>
      </c>
      <c r="X49" s="12">
        <v>13.81</v>
      </c>
      <c r="Y49" s="12">
        <v>14.44</v>
      </c>
      <c r="Z49" s="12">
        <v>13.5</v>
      </c>
      <c r="AA49" s="12">
        <v>14.44</v>
      </c>
      <c r="AB49" s="117">
        <v>54340600</v>
      </c>
      <c r="AC49" s="12">
        <v>14.44</v>
      </c>
      <c r="AD49">
        <f t="shared" si="2"/>
        <v>0.9399999999999995</v>
      </c>
      <c r="AE49" s="170">
        <f t="shared" si="3"/>
        <v>-6.1940812112869503E-3</v>
      </c>
    </row>
    <row r="50" spans="1:3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O50" s="105">
        <v>1.05</v>
      </c>
      <c r="P50" s="105">
        <f t="shared" si="4"/>
        <v>17.020500000000002</v>
      </c>
      <c r="T50" s="115" t="s">
        <v>127</v>
      </c>
      <c r="U50" s="162">
        <v>2.0757599999999998</v>
      </c>
      <c r="W50" s="165">
        <v>42237</v>
      </c>
      <c r="X50" s="12">
        <v>14.39</v>
      </c>
      <c r="Y50" s="12">
        <v>15.25</v>
      </c>
      <c r="Z50" s="12">
        <v>14.24</v>
      </c>
      <c r="AA50" s="12">
        <v>14.53</v>
      </c>
      <c r="AB50" s="117">
        <v>43593600</v>
      </c>
      <c r="AC50" s="12">
        <v>14.53</v>
      </c>
      <c r="AD50">
        <f t="shared" si="2"/>
        <v>1.0099999999999998</v>
      </c>
      <c r="AE50" s="170">
        <f t="shared" si="3"/>
        <v>-1.424694708276808E-2</v>
      </c>
    </row>
    <row r="51" spans="1:31" x14ac:dyDescent="0.25">
      <c r="F51" s="3"/>
      <c r="O51" s="105">
        <v>1.04</v>
      </c>
      <c r="P51" s="105">
        <f t="shared" si="4"/>
        <v>16.858400000000003</v>
      </c>
      <c r="T51" s="115" t="s">
        <v>150</v>
      </c>
      <c r="U51" s="162" t="s">
        <v>235</v>
      </c>
      <c r="W51" s="165">
        <v>42236</v>
      </c>
      <c r="X51" s="12">
        <v>15.35</v>
      </c>
      <c r="Y51" s="12">
        <v>15.37</v>
      </c>
      <c r="Z51" s="12">
        <v>14.66</v>
      </c>
      <c r="AA51" s="12">
        <v>14.74</v>
      </c>
      <c r="AB51" s="117">
        <v>54768300</v>
      </c>
      <c r="AC51" s="12">
        <v>14.74</v>
      </c>
      <c r="AD51">
        <f t="shared" si="2"/>
        <v>0.70999999999999908</v>
      </c>
      <c r="AE51" s="170">
        <f t="shared" si="3"/>
        <v>-7.2955974842767279E-2</v>
      </c>
    </row>
    <row r="52" spans="1:31" x14ac:dyDescent="0.25">
      <c r="O52" s="105">
        <v>1.03</v>
      </c>
      <c r="P52" s="105">
        <f t="shared" si="4"/>
        <v>16.696300000000001</v>
      </c>
      <c r="T52" s="115"/>
      <c r="U52" s="162"/>
      <c r="W52" s="165">
        <v>42235</v>
      </c>
      <c r="X52" s="12">
        <v>16.239999999999998</v>
      </c>
      <c r="Y52" s="12">
        <v>16.350000000000001</v>
      </c>
      <c r="Z52" s="12">
        <v>15.88</v>
      </c>
      <c r="AA52" s="12">
        <v>15.9</v>
      </c>
      <c r="AB52" s="117">
        <v>36808900</v>
      </c>
      <c r="AC52" s="12">
        <v>15.9</v>
      </c>
      <c r="AD52">
        <f t="shared" si="2"/>
        <v>0.47000000000000064</v>
      </c>
      <c r="AE52" s="170">
        <f t="shared" si="3"/>
        <v>-2.93040293040292E-2</v>
      </c>
    </row>
    <row r="53" spans="1:31" x14ac:dyDescent="0.25">
      <c r="O53" s="105">
        <v>1.02</v>
      </c>
      <c r="P53" s="105">
        <f t="shared" si="4"/>
        <v>16.534200000000002</v>
      </c>
      <c r="T53" s="115" t="s">
        <v>129</v>
      </c>
      <c r="U53" s="162" t="s">
        <v>287</v>
      </c>
      <c r="W53" s="165">
        <v>42234</v>
      </c>
      <c r="X53" s="12">
        <v>17</v>
      </c>
      <c r="Y53" s="12">
        <v>17</v>
      </c>
      <c r="Z53" s="12">
        <v>16.27</v>
      </c>
      <c r="AA53" s="12">
        <v>16.38</v>
      </c>
      <c r="AB53" s="117">
        <v>31854100</v>
      </c>
      <c r="AC53" s="12">
        <v>16.38</v>
      </c>
      <c r="AD53">
        <f t="shared" si="2"/>
        <v>0.73000000000000043</v>
      </c>
      <c r="AE53" s="170">
        <f t="shared" si="3"/>
        <v>-4.8780487804878092E-2</v>
      </c>
    </row>
    <row r="54" spans="1:31" x14ac:dyDescent="0.25">
      <c r="O54" s="105">
        <v>1.01</v>
      </c>
      <c r="P54" s="105">
        <f t="shared" si="4"/>
        <v>16.3721</v>
      </c>
      <c r="T54" s="115" t="s">
        <v>130</v>
      </c>
      <c r="U54" s="162" t="s">
        <v>162</v>
      </c>
      <c r="W54" s="165">
        <v>42233</v>
      </c>
      <c r="X54" s="12">
        <v>16.47</v>
      </c>
      <c r="Y54" s="12">
        <v>17.260000000000002</v>
      </c>
      <c r="Z54" s="12">
        <v>16.12</v>
      </c>
      <c r="AA54" s="12">
        <v>17.22</v>
      </c>
      <c r="AB54" s="117">
        <v>32978300</v>
      </c>
      <c r="AC54" s="12">
        <v>17.22</v>
      </c>
      <c r="AD54">
        <f t="shared" si="2"/>
        <v>1.1400000000000006</v>
      </c>
      <c r="AE54" s="170">
        <f t="shared" si="3"/>
        <v>1.5929203539823078E-2</v>
      </c>
    </row>
    <row r="55" spans="1:31" x14ac:dyDescent="0.25">
      <c r="A55" s="25" t="s">
        <v>85</v>
      </c>
      <c r="B55" s="14"/>
      <c r="C55" s="14">
        <f>SUM(C2:C50)</f>
        <v>14045</v>
      </c>
      <c r="D55" s="14"/>
      <c r="E55" s="14"/>
      <c r="F55" s="15">
        <f>SUM(F2:F50)</f>
        <v>245425.25300000003</v>
      </c>
      <c r="G55" s="14"/>
      <c r="H55" s="14">
        <f>SUM(H2:H13)</f>
        <v>8945</v>
      </c>
      <c r="I55" s="15"/>
      <c r="J55" s="15"/>
      <c r="K55" s="15">
        <f>SUM(K2:K13)</f>
        <v>157449.13999999998</v>
      </c>
      <c r="L55" s="14"/>
      <c r="M55" s="14"/>
      <c r="O55" s="105">
        <v>1</v>
      </c>
      <c r="P55" s="105">
        <f t="shared" si="4"/>
        <v>16.21</v>
      </c>
      <c r="T55" s="115" t="s">
        <v>131</v>
      </c>
      <c r="U55" s="163">
        <v>17073818</v>
      </c>
      <c r="W55" s="165">
        <v>42230</v>
      </c>
      <c r="X55" s="12">
        <v>17.760000000000002</v>
      </c>
      <c r="Y55" s="12">
        <v>17.989999999999998</v>
      </c>
      <c r="Z55" s="12">
        <v>16.82</v>
      </c>
      <c r="AA55" s="12">
        <v>16.95</v>
      </c>
      <c r="AB55" s="117">
        <v>36787700</v>
      </c>
      <c r="AC55" s="12">
        <v>16.95</v>
      </c>
      <c r="AD55">
        <f t="shared" si="2"/>
        <v>1.1699999999999982</v>
      </c>
      <c r="AE55" s="170">
        <f t="shared" si="3"/>
        <v>-4.2372881355932202E-2</v>
      </c>
    </row>
    <row r="56" spans="1:31" x14ac:dyDescent="0.25">
      <c r="O56" s="105">
        <v>0.99</v>
      </c>
      <c r="P56" s="105">
        <f t="shared" si="4"/>
        <v>16.047900000000002</v>
      </c>
      <c r="T56" s="115" t="s">
        <v>135</v>
      </c>
      <c r="U56" s="163">
        <v>31009000</v>
      </c>
      <c r="W56" s="165">
        <v>42229</v>
      </c>
      <c r="X56" s="12">
        <v>18.23</v>
      </c>
      <c r="Y56" s="12">
        <v>18.38</v>
      </c>
      <c r="Z56" s="12">
        <v>17.670000000000002</v>
      </c>
      <c r="AA56" s="12">
        <v>17.7</v>
      </c>
      <c r="AB56" s="117">
        <v>15454800</v>
      </c>
      <c r="AC56" s="12">
        <v>17.7</v>
      </c>
      <c r="AD56">
        <f t="shared" si="2"/>
        <v>0.7099999999999973</v>
      </c>
      <c r="AE56" s="170">
        <f t="shared" si="3"/>
        <v>-2.6937877954920419E-2</v>
      </c>
    </row>
    <row r="57" spans="1:31" x14ac:dyDescent="0.25">
      <c r="B57" s="260" t="s">
        <v>139</v>
      </c>
      <c r="C57" s="260" t="s">
        <v>261</v>
      </c>
      <c r="D57" s="261" t="s">
        <v>260</v>
      </c>
      <c r="E57" s="263" t="s">
        <v>262</v>
      </c>
      <c r="F57" s="264" t="s">
        <v>65</v>
      </c>
      <c r="O57" s="105">
        <v>0.98</v>
      </c>
      <c r="P57" s="105">
        <f t="shared" si="4"/>
        <v>15.8858</v>
      </c>
      <c r="T57" s="115" t="s">
        <v>132</v>
      </c>
      <c r="U57" s="162" t="s">
        <v>288</v>
      </c>
      <c r="W57" s="165">
        <v>42228</v>
      </c>
      <c r="X57" s="12">
        <v>17.649999999999999</v>
      </c>
      <c r="Y57" s="12">
        <v>18.329999999999998</v>
      </c>
      <c r="Z57" s="12">
        <v>17.52</v>
      </c>
      <c r="AA57" s="12">
        <v>18.190000000000001</v>
      </c>
      <c r="AB57" s="117">
        <v>20428400</v>
      </c>
      <c r="AC57" s="12">
        <v>18.190000000000001</v>
      </c>
      <c r="AD57">
        <f t="shared" si="2"/>
        <v>0.80999999999999872</v>
      </c>
      <c r="AE57" s="170">
        <f t="shared" si="3"/>
        <v>1.7337807606264022E-2</v>
      </c>
    </row>
    <row r="58" spans="1:31" x14ac:dyDescent="0.25">
      <c r="B58" s="262">
        <v>42304</v>
      </c>
      <c r="C58" s="12">
        <v>5100</v>
      </c>
      <c r="D58" s="53">
        <v>17.29</v>
      </c>
      <c r="E58" s="53">
        <v>16.68</v>
      </c>
      <c r="F58" s="53">
        <v>-3114.9200000000128</v>
      </c>
      <c r="O58" s="105">
        <v>0.97</v>
      </c>
      <c r="P58" s="105">
        <f t="shared" si="4"/>
        <v>15.723700000000001</v>
      </c>
      <c r="T58" s="115" t="s">
        <v>136</v>
      </c>
      <c r="U58" s="162">
        <v>6.56</v>
      </c>
      <c r="W58" s="165">
        <v>42227</v>
      </c>
      <c r="X58" s="12">
        <v>18.63</v>
      </c>
      <c r="Y58" s="12">
        <v>18.63</v>
      </c>
      <c r="Z58" s="12">
        <v>17.68</v>
      </c>
      <c r="AA58" s="12">
        <v>17.88</v>
      </c>
      <c r="AB58" s="117">
        <v>22895300</v>
      </c>
      <c r="AC58" s="12">
        <v>17.88</v>
      </c>
      <c r="AD58">
        <f t="shared" si="2"/>
        <v>0.94999999999999929</v>
      </c>
      <c r="AE58" s="170">
        <f t="shared" si="3"/>
        <v>-4.9946865037194588E-2</v>
      </c>
    </row>
    <row r="59" spans="1:31" x14ac:dyDescent="0.25">
      <c r="B59" s="262">
        <v>42305</v>
      </c>
      <c r="C59" s="12">
        <v>4900</v>
      </c>
      <c r="D59" s="53">
        <v>17.29</v>
      </c>
      <c r="E59" s="53">
        <v>16.920000000000002</v>
      </c>
      <c r="F59" s="53">
        <v>-1807.1557999999932</v>
      </c>
      <c r="O59" s="105">
        <v>0.96</v>
      </c>
      <c r="P59" s="105">
        <f t="shared" si="4"/>
        <v>15.5616</v>
      </c>
      <c r="T59" s="115" t="s">
        <v>137</v>
      </c>
      <c r="U59" s="162">
        <v>2.4700000000000002</v>
      </c>
      <c r="W59" s="165">
        <v>42226</v>
      </c>
      <c r="X59" s="12">
        <v>18.579999999999998</v>
      </c>
      <c r="Y59" s="12">
        <v>18.96</v>
      </c>
      <c r="Z59" s="12">
        <v>18.32</v>
      </c>
      <c r="AA59" s="12">
        <v>18.82</v>
      </c>
      <c r="AB59" s="117">
        <v>25044100</v>
      </c>
      <c r="AC59" s="12">
        <v>18.82</v>
      </c>
      <c r="AD59">
        <f t="shared" si="2"/>
        <v>0.64000000000000057</v>
      </c>
      <c r="AE59" s="170">
        <f t="shared" si="3"/>
        <v>2.0607375271149531E-2</v>
      </c>
    </row>
    <row r="60" spans="1:31" x14ac:dyDescent="0.25">
      <c r="B60" s="262">
        <v>42306</v>
      </c>
      <c r="C60" s="12">
        <v>5100</v>
      </c>
      <c r="D60" s="53">
        <v>17.25</v>
      </c>
      <c r="E60" s="53">
        <v>16.21</v>
      </c>
      <c r="F60" s="53">
        <v>-5305.11</v>
      </c>
      <c r="O60" s="105">
        <v>0.95</v>
      </c>
      <c r="P60" s="105">
        <f t="shared" si="4"/>
        <v>15.3995</v>
      </c>
      <c r="T60" s="115" t="s">
        <v>133</v>
      </c>
      <c r="U60" s="162" t="s">
        <v>151</v>
      </c>
      <c r="W60" s="165">
        <v>42223</v>
      </c>
      <c r="X60" s="12">
        <v>18.45</v>
      </c>
      <c r="Y60" s="12">
        <v>18.53</v>
      </c>
      <c r="Z60" s="12">
        <v>18</v>
      </c>
      <c r="AA60" s="12">
        <v>18.440000000000001</v>
      </c>
      <c r="AB60" s="117">
        <v>23705900</v>
      </c>
      <c r="AC60" s="12">
        <v>18.440000000000001</v>
      </c>
      <c r="AD60">
        <f t="shared" si="2"/>
        <v>0.53000000000000114</v>
      </c>
      <c r="AE60" s="170">
        <f t="shared" si="3"/>
        <v>-1.4957264957264793E-2</v>
      </c>
    </row>
    <row r="61" spans="1:31" x14ac:dyDescent="0.25">
      <c r="B61" s="12"/>
      <c r="C61" s="12"/>
      <c r="D61" s="53"/>
      <c r="E61" s="53"/>
      <c r="F61" s="53"/>
      <c r="O61" s="105">
        <v>0.94</v>
      </c>
      <c r="P61" s="105">
        <f t="shared" si="4"/>
        <v>15.237399999999999</v>
      </c>
      <c r="W61" s="165">
        <v>42222</v>
      </c>
      <c r="X61" s="12">
        <v>18.93</v>
      </c>
      <c r="Y61" s="12">
        <v>18.96</v>
      </c>
      <c r="Z61" s="12">
        <v>18.45</v>
      </c>
      <c r="AA61" s="12">
        <v>18.72</v>
      </c>
      <c r="AB61" s="117">
        <v>29928600</v>
      </c>
      <c r="AC61" s="12">
        <v>18.72</v>
      </c>
      <c r="AD61">
        <f t="shared" si="2"/>
        <v>0.51000000000000156</v>
      </c>
      <c r="AE61" s="170">
        <f t="shared" si="3"/>
        <v>-1.0047593865679549E-2</v>
      </c>
    </row>
    <row r="62" spans="1:31" x14ac:dyDescent="0.25">
      <c r="B62" s="12"/>
      <c r="C62" s="12"/>
      <c r="D62" s="53"/>
      <c r="E62" s="53"/>
      <c r="F62" s="53"/>
      <c r="O62" s="105">
        <v>0.93</v>
      </c>
      <c r="P62" s="105">
        <f t="shared" si="4"/>
        <v>15.075300000000002</v>
      </c>
      <c r="W62" s="165">
        <v>42221</v>
      </c>
      <c r="X62" s="12">
        <v>19.18</v>
      </c>
      <c r="Y62" s="12">
        <v>19.47</v>
      </c>
      <c r="Z62" s="12">
        <v>18.88</v>
      </c>
      <c r="AA62" s="12">
        <v>18.91</v>
      </c>
      <c r="AB62" s="117">
        <v>23331200</v>
      </c>
      <c r="AC62" s="12">
        <v>18.91</v>
      </c>
      <c r="AD62">
        <f t="shared" si="2"/>
        <v>0.58999999999999986</v>
      </c>
      <c r="AE62" s="170">
        <f t="shared" si="3"/>
        <v>-5.2603892688060094E-3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4"/>
        <v>14.913200000000002</v>
      </c>
      <c r="W63" s="165">
        <v>42220</v>
      </c>
      <c r="X63" s="12">
        <v>19.170000000000002</v>
      </c>
      <c r="Y63" s="12">
        <v>19.190000000000001</v>
      </c>
      <c r="Z63" s="12">
        <v>18.600000000000001</v>
      </c>
      <c r="AA63" s="12">
        <v>19.010000000000002</v>
      </c>
      <c r="AB63" s="117">
        <v>19795300</v>
      </c>
      <c r="AC63" s="12">
        <v>19.010000000000002</v>
      </c>
      <c r="AD63">
        <f t="shared" si="2"/>
        <v>0.58999999999999986</v>
      </c>
      <c r="AE63" s="170">
        <f t="shared" si="3"/>
        <v>5.2631578947370805E-4</v>
      </c>
    </row>
    <row r="64" spans="1:31" x14ac:dyDescent="0.25">
      <c r="B64" s="12"/>
      <c r="C64" s="12"/>
      <c r="D64" s="53"/>
      <c r="E64" s="53"/>
      <c r="F64" s="53"/>
      <c r="O64" s="105">
        <v>0.91</v>
      </c>
      <c r="P64" s="105">
        <f t="shared" si="4"/>
        <v>14.751100000000001</v>
      </c>
      <c r="W64" s="165">
        <v>42219</v>
      </c>
      <c r="X64" s="12">
        <v>18.61</v>
      </c>
      <c r="Y64" s="12">
        <v>19.39</v>
      </c>
      <c r="Z64" s="12">
        <v>18.59</v>
      </c>
      <c r="AA64" s="12">
        <v>19</v>
      </c>
      <c r="AB64" s="117">
        <v>32943300</v>
      </c>
      <c r="AC64" s="12">
        <v>19</v>
      </c>
      <c r="AD64">
        <f t="shared" si="2"/>
        <v>0.80000000000000071</v>
      </c>
      <c r="AE64" s="170">
        <f t="shared" si="3"/>
        <v>2.6472177201512626E-2</v>
      </c>
    </row>
    <row r="65" spans="2:31" x14ac:dyDescent="0.25">
      <c r="B65" s="12"/>
      <c r="C65" s="12"/>
      <c r="D65" s="53"/>
      <c r="E65" s="53"/>
      <c r="F65" s="53"/>
      <c r="O65" s="105">
        <v>0.9</v>
      </c>
      <c r="P65" s="105">
        <f t="shared" si="4"/>
        <v>14.589</v>
      </c>
      <c r="W65" s="165">
        <v>42216</v>
      </c>
      <c r="X65" s="12">
        <v>20.02</v>
      </c>
      <c r="Y65" s="12">
        <v>20.03</v>
      </c>
      <c r="Z65" s="12">
        <v>18.47</v>
      </c>
      <c r="AA65" s="12">
        <v>18.510000000000002</v>
      </c>
      <c r="AB65" s="117">
        <v>54669800</v>
      </c>
      <c r="AC65" s="12">
        <v>18.510000000000002</v>
      </c>
      <c r="AD65">
        <f t="shared" si="2"/>
        <v>1.5600000000000023</v>
      </c>
      <c r="AE65" s="170">
        <f t="shared" si="3"/>
        <v>-6.9849246231155626E-2</v>
      </c>
    </row>
    <row r="66" spans="2:31" x14ac:dyDescent="0.25">
      <c r="B66" s="12"/>
      <c r="C66" s="12"/>
      <c r="D66" s="53"/>
      <c r="E66" s="53"/>
      <c r="F66" s="53"/>
      <c r="W66" s="165">
        <v>42215</v>
      </c>
      <c r="X66" s="12">
        <v>19.75</v>
      </c>
      <c r="Y66" s="12">
        <v>20.100000000000001</v>
      </c>
      <c r="Z66" s="12">
        <v>19.46</v>
      </c>
      <c r="AA66" s="12">
        <v>19.899999999999999</v>
      </c>
      <c r="AB66" s="117">
        <v>31199500</v>
      </c>
      <c r="AC66" s="12">
        <v>19.899999999999999</v>
      </c>
      <c r="AD66">
        <f t="shared" si="2"/>
        <v>0.64000000000000057</v>
      </c>
      <c r="AE66" s="170">
        <f t="shared" si="3"/>
        <v>1.5098137896325525E-3</v>
      </c>
    </row>
    <row r="67" spans="2:31" x14ac:dyDescent="0.25">
      <c r="B67" s="12"/>
      <c r="C67" s="12"/>
      <c r="D67" s="53"/>
      <c r="E67" s="53"/>
      <c r="F67" s="53"/>
      <c r="W67" s="165">
        <v>42214</v>
      </c>
      <c r="X67" s="12">
        <v>19.98</v>
      </c>
      <c r="Y67" s="12">
        <v>20.57</v>
      </c>
      <c r="Z67" s="12">
        <v>19.670000000000002</v>
      </c>
      <c r="AA67" s="12">
        <v>19.87</v>
      </c>
      <c r="AB67" s="117">
        <v>41208600</v>
      </c>
      <c r="AC67" s="12">
        <v>19.87</v>
      </c>
      <c r="AD67">
        <f>Y67-Z67</f>
        <v>0.89999999999999858</v>
      </c>
      <c r="AE67" s="170" t="e">
        <f>AC67/AC68-1</f>
        <v>#DIV/0!</v>
      </c>
    </row>
    <row r="68" spans="2:31" x14ac:dyDescent="0.25">
      <c r="W68" s="12" t="s">
        <v>147</v>
      </c>
      <c r="X68" s="12"/>
      <c r="Y68" s="12"/>
      <c r="Z68" s="12"/>
      <c r="AA68" s="12"/>
      <c r="AB68" s="12"/>
      <c r="AC68" s="12"/>
      <c r="AD68">
        <f>Y68-Z68</f>
        <v>0</v>
      </c>
      <c r="AE68" s="170" t="e">
        <f>AC68/AC69-1</f>
        <v>#DIV/0!</v>
      </c>
    </row>
  </sheetData>
  <mergeCells count="1">
    <mergeCell ref="O44:P44"/>
  </mergeCells>
  <conditionalFormatting sqref="Q7">
    <cfRule type="expression" dxfId="85" priority="8">
      <formula>Q7&gt;0</formula>
    </cfRule>
    <cfRule type="expression" dxfId="84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8:F67">
    <cfRule type="expression" dxfId="83" priority="1">
      <formula>F58&gt;0</formula>
    </cfRule>
    <cfRule type="expression" dxfId="82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104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139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15" t="s">
        <v>144</v>
      </c>
      <c r="AB1" s="115" t="s">
        <v>145</v>
      </c>
      <c r="AC1" s="13" t="s">
        <v>169</v>
      </c>
      <c r="AD1" s="13" t="s">
        <v>171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52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42306</v>
      </c>
      <c r="W2" s="125">
        <v>34.200000000000003</v>
      </c>
      <c r="X2" s="125">
        <v>34.29</v>
      </c>
      <c r="Y2" s="125">
        <v>33.770000000000003</v>
      </c>
      <c r="Z2" s="125">
        <v>34.03</v>
      </c>
      <c r="AA2" s="123">
        <v>21224200</v>
      </c>
      <c r="AB2" s="122">
        <v>34.03</v>
      </c>
      <c r="AC2" s="2">
        <f>X2-Y2</f>
        <v>0.51999999999999602</v>
      </c>
      <c r="AD2" s="170">
        <f>AB2/AB3-1</f>
        <v>-1.9590895995390323E-2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42305</v>
      </c>
      <c r="W3" s="125">
        <v>34.47</v>
      </c>
      <c r="X3" s="125">
        <v>34.71</v>
      </c>
      <c r="Y3" s="125">
        <v>34.119999999999997</v>
      </c>
      <c r="Z3" s="125">
        <v>34.71</v>
      </c>
      <c r="AA3" s="123">
        <v>21802900</v>
      </c>
      <c r="AB3" s="122">
        <v>34.71</v>
      </c>
      <c r="AC3" s="2">
        <f t="shared" ref="AC3:AC66" si="2">X3-Y3</f>
        <v>0.59000000000000341</v>
      </c>
      <c r="AD3" s="170">
        <f t="shared" ref="AD3:AD66" si="3">AB3/AB4-1</f>
        <v>6.9625761531766361E-3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34.03</v>
      </c>
      <c r="V4" s="121">
        <v>42304</v>
      </c>
      <c r="W4" s="125">
        <v>34.409999999999997</v>
      </c>
      <c r="X4" s="125">
        <v>34.549999999999997</v>
      </c>
      <c r="Y4" s="125">
        <v>34.31</v>
      </c>
      <c r="Z4" s="125">
        <v>34.47</v>
      </c>
      <c r="AA4" s="123">
        <v>22034300</v>
      </c>
      <c r="AB4" s="122">
        <v>34.47</v>
      </c>
      <c r="AC4" s="2">
        <f t="shared" si="2"/>
        <v>0.23999999999999488</v>
      </c>
      <c r="AD4" s="170">
        <f t="shared" si="3"/>
        <v>-3.4692107545534201E-3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3743.3</v>
      </c>
      <c r="S5" s="107">
        <v>42242</v>
      </c>
      <c r="V5" s="121">
        <v>42303</v>
      </c>
      <c r="W5" s="125">
        <v>34.770000000000003</v>
      </c>
      <c r="X5" s="125">
        <v>34.96</v>
      </c>
      <c r="Y5" s="125">
        <v>34.549999999999997</v>
      </c>
      <c r="Z5" s="125">
        <v>34.590000000000003</v>
      </c>
      <c r="AA5" s="123">
        <v>22603500</v>
      </c>
      <c r="AB5" s="122">
        <v>34.590000000000003</v>
      </c>
      <c r="AC5" s="2">
        <f t="shared" si="2"/>
        <v>0.41000000000000369</v>
      </c>
      <c r="AD5" s="170">
        <f t="shared" si="3"/>
        <v>-8.8825214899712623E-3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117</v>
      </c>
      <c r="V6" s="121">
        <v>42300</v>
      </c>
      <c r="W6" s="125">
        <v>34.54</v>
      </c>
      <c r="X6" s="125">
        <v>35.03</v>
      </c>
      <c r="Y6" s="125">
        <v>34.4</v>
      </c>
      <c r="Z6" s="125">
        <v>34.9</v>
      </c>
      <c r="AA6" s="123">
        <v>42675000</v>
      </c>
      <c r="AB6" s="122">
        <v>34.9</v>
      </c>
      <c r="AC6" s="2">
        <f t="shared" si="2"/>
        <v>0.63000000000000256</v>
      </c>
      <c r="AD6" s="170">
        <f t="shared" si="3"/>
        <v>1.4534883720930258E-2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1335.0099999999993</v>
      </c>
      <c r="R7" s="256"/>
      <c r="V7" s="121">
        <v>42299</v>
      </c>
      <c r="W7" s="125">
        <v>33.700000000000003</v>
      </c>
      <c r="X7" s="125">
        <v>34.5</v>
      </c>
      <c r="Y7" s="125">
        <v>33.590000000000003</v>
      </c>
      <c r="Z7" s="125">
        <v>34.4</v>
      </c>
      <c r="AA7" s="123">
        <v>38555800</v>
      </c>
      <c r="AB7" s="122">
        <v>34.4</v>
      </c>
      <c r="AC7" s="2">
        <f t="shared" si="2"/>
        <v>0.90999999999999659</v>
      </c>
      <c r="AD7" s="170">
        <f t="shared" si="3"/>
        <v>3.0866047347917425E-2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3">
        <v>42290</v>
      </c>
      <c r="T8" t="s">
        <v>174</v>
      </c>
      <c r="V8" s="121">
        <v>42298</v>
      </c>
      <c r="W8" s="125">
        <v>33.67</v>
      </c>
      <c r="X8" s="125">
        <v>34.049999999999997</v>
      </c>
      <c r="Y8" s="125">
        <v>33.32</v>
      </c>
      <c r="Z8" s="125">
        <v>33.369999999999997</v>
      </c>
      <c r="AA8" s="123">
        <v>31928800</v>
      </c>
      <c r="AB8" s="122">
        <v>33.369999999999997</v>
      </c>
      <c r="AC8" s="2">
        <f t="shared" si="2"/>
        <v>0.72999999999999687</v>
      </c>
      <c r="AD8" s="170">
        <f t="shared" si="3"/>
        <v>-2.0933014354067581E-3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42297</v>
      </c>
      <c r="W9" s="125">
        <v>33.4</v>
      </c>
      <c r="X9" s="125">
        <v>33.700000000000003</v>
      </c>
      <c r="Y9" s="125">
        <v>33.31</v>
      </c>
      <c r="Z9" s="125">
        <v>33.44</v>
      </c>
      <c r="AA9" s="123">
        <v>24301000</v>
      </c>
      <c r="AB9" s="122">
        <v>33.44</v>
      </c>
      <c r="AC9" s="2">
        <f t="shared" si="2"/>
        <v>0.39000000000000057</v>
      </c>
      <c r="AD9" s="170">
        <f t="shared" si="3"/>
        <v>-4.465614766299697E-3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42296</v>
      </c>
      <c r="W10" s="125">
        <v>32.880000000000003</v>
      </c>
      <c r="X10" s="125">
        <v>33.619999999999997</v>
      </c>
      <c r="Y10" s="125">
        <v>32.869999999999997</v>
      </c>
      <c r="Z10" s="125">
        <v>33.590000000000003</v>
      </c>
      <c r="AA10" s="123">
        <v>37017400</v>
      </c>
      <c r="AB10" s="122">
        <v>33.590000000000003</v>
      </c>
      <c r="AC10" s="2">
        <f t="shared" si="2"/>
        <v>0.75</v>
      </c>
      <c r="AD10" s="170">
        <f t="shared" si="3"/>
        <v>1.6646489104116258E-2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42293</v>
      </c>
      <c r="W11" s="125">
        <v>32.75</v>
      </c>
      <c r="X11" s="125">
        <v>33.200000000000003</v>
      </c>
      <c r="Y11" s="125">
        <v>32.479999999999997</v>
      </c>
      <c r="Z11" s="125">
        <v>33.04</v>
      </c>
      <c r="AA11" s="123">
        <v>28659200</v>
      </c>
      <c r="AB11" s="122">
        <v>33.04</v>
      </c>
      <c r="AC11" s="2">
        <f t="shared" si="2"/>
        <v>0.72000000000000597</v>
      </c>
      <c r="AD11" s="170">
        <f t="shared" si="3"/>
        <v>8.8549618320610257E-3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42292</v>
      </c>
      <c r="W12" s="125">
        <v>32.840000000000003</v>
      </c>
      <c r="X12" s="125">
        <v>33.06</v>
      </c>
      <c r="Y12" s="125">
        <v>32.46</v>
      </c>
      <c r="Z12" s="125">
        <v>32.75</v>
      </c>
      <c r="AA12" s="123">
        <v>36909800</v>
      </c>
      <c r="AB12" s="122">
        <v>32.75</v>
      </c>
      <c r="AC12" s="2">
        <f t="shared" si="2"/>
        <v>0.60000000000000142</v>
      </c>
      <c r="AD12" s="170">
        <f t="shared" si="3"/>
        <v>-1.5243902439023849E-3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42291</v>
      </c>
      <c r="W13" s="125">
        <v>31.39</v>
      </c>
      <c r="X13" s="125">
        <v>32.93</v>
      </c>
      <c r="Y13" s="125">
        <v>30.85</v>
      </c>
      <c r="Z13" s="125">
        <v>32.799999999999997</v>
      </c>
      <c r="AA13" s="123">
        <v>75750800</v>
      </c>
      <c r="AB13" s="122">
        <v>32.799999999999997</v>
      </c>
      <c r="AC13" s="2">
        <f t="shared" si="2"/>
        <v>2.0799999999999983</v>
      </c>
      <c r="AD13" s="170">
        <f t="shared" si="3"/>
        <v>2.3720349563046028E-2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42290</v>
      </c>
      <c r="W14" s="125">
        <v>32.03</v>
      </c>
      <c r="X14" s="125">
        <v>32.479999999999997</v>
      </c>
      <c r="Y14" s="125">
        <v>31.98</v>
      </c>
      <c r="Z14" s="125">
        <v>32.04</v>
      </c>
      <c r="AA14" s="123">
        <v>34227300</v>
      </c>
      <c r="AB14" s="122">
        <v>32.04</v>
      </c>
      <c r="AC14" s="2">
        <f t="shared" si="2"/>
        <v>0.49999999999999645</v>
      </c>
      <c r="AD14" s="170">
        <f t="shared" si="3"/>
        <v>-5.277864017385947E-3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42289</v>
      </c>
      <c r="W15" s="125">
        <v>32.159999999999997</v>
      </c>
      <c r="X15" s="125">
        <v>32.32</v>
      </c>
      <c r="Y15" s="125">
        <v>32</v>
      </c>
      <c r="Z15" s="125">
        <v>32.21</v>
      </c>
      <c r="AA15" s="123">
        <v>18750100</v>
      </c>
      <c r="AB15" s="122">
        <v>32.21</v>
      </c>
      <c r="AC15" s="2">
        <f t="shared" si="2"/>
        <v>0.32000000000000028</v>
      </c>
      <c r="AD15" s="170">
        <f t="shared" si="3"/>
        <v>2.1779713752334562E-3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42286</v>
      </c>
      <c r="W16" s="125">
        <v>32.369999999999997</v>
      </c>
      <c r="X16" s="125">
        <v>32.549999999999997</v>
      </c>
      <c r="Y16" s="125">
        <v>31.94</v>
      </c>
      <c r="Z16" s="125">
        <v>32.14</v>
      </c>
      <c r="AA16" s="123">
        <v>23810700</v>
      </c>
      <c r="AB16" s="122">
        <v>32.14</v>
      </c>
      <c r="AC16" s="2">
        <f t="shared" si="2"/>
        <v>0.60999999999999588</v>
      </c>
      <c r="AD16" s="170">
        <f t="shared" si="3"/>
        <v>-1.1685116851168575E-2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42285</v>
      </c>
      <c r="W17" s="125">
        <v>32.229999999999997</v>
      </c>
      <c r="X17" s="125">
        <v>32.6</v>
      </c>
      <c r="Y17" s="125">
        <v>31.98</v>
      </c>
      <c r="Z17" s="125">
        <v>32.520000000000003</v>
      </c>
      <c r="AA17" s="123">
        <v>27672400</v>
      </c>
      <c r="AB17" s="122">
        <v>32.520000000000003</v>
      </c>
      <c r="AC17" s="2">
        <f t="shared" si="2"/>
        <v>0.62000000000000099</v>
      </c>
      <c r="AD17" s="170">
        <f t="shared" si="3"/>
        <v>6.1881188118813046E-3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42284</v>
      </c>
      <c r="W18" s="125">
        <v>32</v>
      </c>
      <c r="X18" s="125">
        <v>32.42</v>
      </c>
      <c r="Y18" s="125">
        <v>31.72</v>
      </c>
      <c r="Z18" s="125">
        <v>32.32</v>
      </c>
      <c r="AA18" s="123">
        <v>36796100</v>
      </c>
      <c r="AB18" s="122">
        <v>32.32</v>
      </c>
      <c r="AC18" s="2">
        <f t="shared" si="2"/>
        <v>0.70000000000000284</v>
      </c>
      <c r="AD18" s="170">
        <f t="shared" si="3"/>
        <v>1.8273471959672438E-2</v>
      </c>
    </row>
    <row r="19" spans="1:30" x14ac:dyDescent="0.25">
      <c r="E19" s="2"/>
      <c r="G19" s="2"/>
      <c r="I19" s="2"/>
      <c r="K19" s="2"/>
      <c r="V19" s="121">
        <v>42283</v>
      </c>
      <c r="W19" s="125">
        <v>31.16</v>
      </c>
      <c r="X19" s="125">
        <v>31.85</v>
      </c>
      <c r="Y19" s="125">
        <v>31.11</v>
      </c>
      <c r="Z19" s="125">
        <v>31.74</v>
      </c>
      <c r="AA19" s="123">
        <v>34899800</v>
      </c>
      <c r="AB19" s="122">
        <v>31.74</v>
      </c>
      <c r="AC19" s="2">
        <f t="shared" si="2"/>
        <v>0.74000000000000199</v>
      </c>
      <c r="AD19" s="170">
        <f t="shared" si="3"/>
        <v>1.6981736622877275E-2</v>
      </c>
    </row>
    <row r="20" spans="1:30" x14ac:dyDescent="0.25">
      <c r="V20" s="121">
        <v>42282</v>
      </c>
      <c r="W20" s="125">
        <v>30.73</v>
      </c>
      <c r="X20" s="125">
        <v>31.38</v>
      </c>
      <c r="Y20" s="125">
        <v>30.56</v>
      </c>
      <c r="Z20" s="125">
        <v>31.21</v>
      </c>
      <c r="AA20" s="123">
        <v>33689400</v>
      </c>
      <c r="AB20" s="122">
        <v>31.21</v>
      </c>
      <c r="AC20" s="2">
        <f t="shared" si="2"/>
        <v>0.82000000000000028</v>
      </c>
      <c r="AD20" s="170">
        <f t="shared" si="3"/>
        <v>2.2943297279580444E-2</v>
      </c>
    </row>
    <row r="21" spans="1:30" x14ac:dyDescent="0.25">
      <c r="V21" s="121">
        <v>42279</v>
      </c>
      <c r="W21" s="125">
        <v>29.67</v>
      </c>
      <c r="X21" s="125">
        <v>30.53</v>
      </c>
      <c r="Y21" s="125">
        <v>29.53</v>
      </c>
      <c r="Z21" s="125">
        <v>30.51</v>
      </c>
      <c r="AA21" s="123">
        <v>27644600</v>
      </c>
      <c r="AB21" s="122">
        <v>30.51</v>
      </c>
      <c r="AC21" s="2">
        <f t="shared" si="2"/>
        <v>1</v>
      </c>
      <c r="AD21" s="170">
        <f t="shared" si="3"/>
        <v>1.7000000000000126E-2</v>
      </c>
    </row>
    <row r="22" spans="1:30" x14ac:dyDescent="0.25">
      <c r="V22" s="121">
        <v>42278</v>
      </c>
      <c r="W22" s="125">
        <v>30.21</v>
      </c>
      <c r="X22" s="125">
        <v>30.28</v>
      </c>
      <c r="Y22" s="125">
        <v>29.46</v>
      </c>
      <c r="Z22" s="125">
        <v>30</v>
      </c>
      <c r="AA22" s="123">
        <v>29314500</v>
      </c>
      <c r="AB22" s="122">
        <v>30</v>
      </c>
      <c r="AC22" s="2">
        <f t="shared" si="2"/>
        <v>0.82000000000000028</v>
      </c>
      <c r="AD22" s="170">
        <f t="shared" si="3"/>
        <v>-4.644990046449915E-3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42277</v>
      </c>
      <c r="W23" s="125">
        <v>29.56</v>
      </c>
      <c r="X23" s="125">
        <v>30.32</v>
      </c>
      <c r="Y23" s="125">
        <v>29.54</v>
      </c>
      <c r="Z23" s="125">
        <v>30.14</v>
      </c>
      <c r="AA23" s="123">
        <v>40840800</v>
      </c>
      <c r="AB23" s="122">
        <v>30.14</v>
      </c>
      <c r="AC23" s="2">
        <f t="shared" si="2"/>
        <v>0.78000000000000114</v>
      </c>
      <c r="AD23" s="170">
        <f t="shared" si="3"/>
        <v>3.0779753761970063E-2</v>
      </c>
    </row>
    <row r="24" spans="1:30" x14ac:dyDescent="0.25">
      <c r="V24" s="121">
        <v>42276</v>
      </c>
      <c r="W24" s="125">
        <v>28.83</v>
      </c>
      <c r="X24" s="125">
        <v>29.35</v>
      </c>
      <c r="Y24" s="125">
        <v>28.76</v>
      </c>
      <c r="Z24" s="125">
        <v>29.24</v>
      </c>
      <c r="AA24" s="123">
        <v>33790600</v>
      </c>
      <c r="AB24" s="122">
        <v>29.24</v>
      </c>
      <c r="AC24" s="2">
        <f t="shared" si="2"/>
        <v>0.58999999999999986</v>
      </c>
      <c r="AD24" s="170">
        <f t="shared" si="3"/>
        <v>1.6689847009735637E-2</v>
      </c>
    </row>
    <row r="25" spans="1:30" x14ac:dyDescent="0.25">
      <c r="B25" s="260" t="s">
        <v>139</v>
      </c>
      <c r="C25" s="260" t="s">
        <v>261</v>
      </c>
      <c r="D25" s="261" t="s">
        <v>260</v>
      </c>
      <c r="E25" s="263" t="s">
        <v>262</v>
      </c>
      <c r="F25" s="264" t="s">
        <v>65</v>
      </c>
      <c r="V25" s="121">
        <v>42275</v>
      </c>
      <c r="W25" s="125">
        <v>28.68</v>
      </c>
      <c r="X25" s="125">
        <v>29.36</v>
      </c>
      <c r="Y25" s="125">
        <v>28.64</v>
      </c>
      <c r="Z25" s="125">
        <v>28.76</v>
      </c>
      <c r="AA25" s="123">
        <v>41796100</v>
      </c>
      <c r="AB25" s="122">
        <v>28.76</v>
      </c>
      <c r="AC25" s="2">
        <f t="shared" si="2"/>
        <v>0.71999999999999886</v>
      </c>
      <c r="AD25" s="170">
        <f t="shared" si="3"/>
        <v>-1.7355085039916229E-3</v>
      </c>
    </row>
    <row r="26" spans="1:30" x14ac:dyDescent="0.25">
      <c r="B26" s="262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42272</v>
      </c>
      <c r="W26" s="125">
        <v>28.94</v>
      </c>
      <c r="X26" s="125">
        <v>29.12</v>
      </c>
      <c r="Y26" s="125">
        <v>28.63</v>
      </c>
      <c r="Z26" s="125">
        <v>28.81</v>
      </c>
      <c r="AA26" s="123">
        <v>29042100</v>
      </c>
      <c r="AB26" s="122">
        <v>28.81</v>
      </c>
      <c r="AC26" s="2">
        <f t="shared" si="2"/>
        <v>0.49000000000000199</v>
      </c>
      <c r="AD26" s="170">
        <f t="shared" si="3"/>
        <v>1.1587078651685401E-2</v>
      </c>
    </row>
    <row r="27" spans="1:30" x14ac:dyDescent="0.25">
      <c r="B27" s="262"/>
      <c r="C27" s="12"/>
      <c r="D27" s="53"/>
      <c r="E27" s="53"/>
      <c r="F27" s="53"/>
      <c r="V27" s="121">
        <v>42271</v>
      </c>
      <c r="W27" s="125">
        <v>28.38</v>
      </c>
      <c r="X27" s="125">
        <v>28.67</v>
      </c>
      <c r="Y27" s="125">
        <v>27.87</v>
      </c>
      <c r="Z27" s="125">
        <v>28.48</v>
      </c>
      <c r="AA27" s="123">
        <v>32437500</v>
      </c>
      <c r="AB27" s="122">
        <v>28.48</v>
      </c>
      <c r="AC27" s="2">
        <f t="shared" si="2"/>
        <v>0.80000000000000071</v>
      </c>
      <c r="AD27" s="170">
        <f t="shared" si="3"/>
        <v>-9.0466249130131127E-3</v>
      </c>
    </row>
    <row r="28" spans="1:30" x14ac:dyDescent="0.25">
      <c r="B28" s="12"/>
      <c r="C28" s="12"/>
      <c r="D28" s="53"/>
      <c r="E28" s="53"/>
      <c r="F28" s="53"/>
      <c r="V28" s="121">
        <v>42270</v>
      </c>
      <c r="W28" s="125">
        <v>29.02</v>
      </c>
      <c r="X28" s="125">
        <v>29.09</v>
      </c>
      <c r="Y28" s="125">
        <v>28.59</v>
      </c>
      <c r="Z28" s="125">
        <v>28.74</v>
      </c>
      <c r="AA28" s="123">
        <v>25770000</v>
      </c>
      <c r="AB28" s="122">
        <v>28.74</v>
      </c>
      <c r="AC28" s="2">
        <f t="shared" si="2"/>
        <v>0.5</v>
      </c>
      <c r="AD28" s="170">
        <f t="shared" si="3"/>
        <v>2.4415765608649664E-3</v>
      </c>
    </row>
    <row r="29" spans="1:30" x14ac:dyDescent="0.25">
      <c r="B29" s="12"/>
      <c r="C29" s="12"/>
      <c r="D29" s="53"/>
      <c r="E29" s="53"/>
      <c r="F29" s="53"/>
      <c r="V29" s="121">
        <v>42269</v>
      </c>
      <c r="W29" s="125">
        <v>28.67</v>
      </c>
      <c r="X29" s="125">
        <v>28.9</v>
      </c>
      <c r="Y29" s="125">
        <v>28.48</v>
      </c>
      <c r="Z29" s="125">
        <v>28.67</v>
      </c>
      <c r="AA29" s="123">
        <v>26593200</v>
      </c>
      <c r="AB29" s="122">
        <v>28.67</v>
      </c>
      <c r="AC29" s="2">
        <f t="shared" si="2"/>
        <v>0.41999999999999815</v>
      </c>
      <c r="AD29" s="170">
        <f t="shared" si="3"/>
        <v>-1.6803840877914866E-2</v>
      </c>
    </row>
    <row r="30" spans="1:30" x14ac:dyDescent="0.25">
      <c r="B30" s="12"/>
      <c r="C30" s="12"/>
      <c r="D30" s="53"/>
      <c r="E30" s="53"/>
      <c r="F30" s="53"/>
      <c r="V30" s="121">
        <v>42268</v>
      </c>
      <c r="W30" s="125">
        <v>29.09</v>
      </c>
      <c r="X30" s="125">
        <v>29.34</v>
      </c>
      <c r="Y30" s="125">
        <v>28.94</v>
      </c>
      <c r="Z30" s="125">
        <v>29.16</v>
      </c>
      <c r="AA30" s="123">
        <v>24179500</v>
      </c>
      <c r="AB30" s="122">
        <v>29.16</v>
      </c>
      <c r="AC30" s="2">
        <f t="shared" si="2"/>
        <v>0.39999999999999858</v>
      </c>
      <c r="AD30" s="170">
        <f t="shared" si="3"/>
        <v>4.8242591316334238E-3</v>
      </c>
    </row>
    <row r="31" spans="1:30" x14ac:dyDescent="0.25">
      <c r="B31" s="12"/>
      <c r="C31" s="12"/>
      <c r="D31" s="53"/>
      <c r="E31" s="53"/>
      <c r="F31" s="53"/>
      <c r="V31" s="121">
        <v>42265</v>
      </c>
      <c r="W31" s="125">
        <v>29.22</v>
      </c>
      <c r="X31" s="125">
        <v>29.42</v>
      </c>
      <c r="Y31" s="125">
        <v>28.81</v>
      </c>
      <c r="Z31" s="125">
        <v>29.02</v>
      </c>
      <c r="AA31" s="123">
        <v>60138700</v>
      </c>
      <c r="AB31" s="122">
        <v>29.02</v>
      </c>
      <c r="AC31" s="2">
        <f t="shared" si="2"/>
        <v>0.61000000000000298</v>
      </c>
      <c r="AD31" s="170">
        <f t="shared" si="3"/>
        <v>-2.322450353416361E-2</v>
      </c>
    </row>
    <row r="32" spans="1:30" x14ac:dyDescent="0.25">
      <c r="B32" s="12"/>
      <c r="C32" s="12"/>
      <c r="D32" s="53"/>
      <c r="E32" s="53"/>
      <c r="F32" s="53"/>
      <c r="V32" s="121">
        <v>42264</v>
      </c>
      <c r="W32" s="125">
        <v>29.62</v>
      </c>
      <c r="X32" s="125">
        <v>30.2</v>
      </c>
      <c r="Y32" s="125">
        <v>29.55</v>
      </c>
      <c r="Z32" s="125">
        <v>29.71</v>
      </c>
      <c r="AA32" s="123">
        <v>29468900</v>
      </c>
      <c r="AB32" s="122">
        <v>29.71</v>
      </c>
      <c r="AC32" s="2">
        <f t="shared" si="2"/>
        <v>0.64999999999999858</v>
      </c>
      <c r="AD32" s="170">
        <f t="shared" si="3"/>
        <v>-2.0154517971111563E-3</v>
      </c>
    </row>
    <row r="33" spans="2:30" x14ac:dyDescent="0.25">
      <c r="B33" s="12"/>
      <c r="C33" s="12"/>
      <c r="D33" s="53"/>
      <c r="E33" s="53"/>
      <c r="F33" s="53"/>
      <c r="V33" s="121">
        <v>42263</v>
      </c>
      <c r="W33" s="125">
        <v>29.62</v>
      </c>
      <c r="X33" s="125">
        <v>29.79</v>
      </c>
      <c r="Y33" s="125">
        <v>29.4</v>
      </c>
      <c r="Z33" s="125">
        <v>29.77</v>
      </c>
      <c r="AA33" s="123">
        <v>25932000</v>
      </c>
      <c r="AB33" s="122">
        <v>29.77</v>
      </c>
      <c r="AC33" s="2">
        <f t="shared" si="2"/>
        <v>0.39000000000000057</v>
      </c>
      <c r="AD33" s="170">
        <f t="shared" si="3"/>
        <v>1.345442314160783E-3</v>
      </c>
    </row>
    <row r="34" spans="2:30" x14ac:dyDescent="0.25">
      <c r="B34" s="12"/>
      <c r="C34" s="12"/>
      <c r="D34" s="53"/>
      <c r="E34" s="53"/>
      <c r="F34" s="53"/>
      <c r="V34" s="121">
        <v>42262</v>
      </c>
      <c r="W34" s="125">
        <v>29.56</v>
      </c>
      <c r="X34" s="125">
        <v>29.94</v>
      </c>
      <c r="Y34" s="125">
        <v>29.48</v>
      </c>
      <c r="Z34" s="125">
        <v>29.73</v>
      </c>
      <c r="AA34" s="123">
        <v>29399900</v>
      </c>
      <c r="AB34" s="122">
        <v>29.73</v>
      </c>
      <c r="AC34" s="2">
        <f t="shared" si="2"/>
        <v>0.46000000000000085</v>
      </c>
      <c r="AD34" s="170">
        <f t="shared" si="3"/>
        <v>1.1568560734943834E-2</v>
      </c>
    </row>
    <row r="35" spans="2:30" x14ac:dyDescent="0.25">
      <c r="B35" s="12"/>
      <c r="C35" s="12"/>
      <c r="D35" s="53"/>
      <c r="E35" s="53"/>
      <c r="F35" s="53"/>
      <c r="V35" s="121">
        <v>42261</v>
      </c>
      <c r="W35" s="125">
        <v>29.47</v>
      </c>
      <c r="X35" s="125">
        <v>29.53</v>
      </c>
      <c r="Y35" s="125">
        <v>29.09</v>
      </c>
      <c r="Z35" s="125">
        <v>29.39</v>
      </c>
      <c r="AA35" s="123">
        <v>24063700</v>
      </c>
      <c r="AB35" s="122">
        <v>29.39</v>
      </c>
      <c r="AC35" s="2">
        <f t="shared" si="2"/>
        <v>0.44000000000000128</v>
      </c>
      <c r="AD35" s="170">
        <f t="shared" si="3"/>
        <v>-2.7146250424159302E-3</v>
      </c>
    </row>
    <row r="36" spans="2:30" x14ac:dyDescent="0.25">
      <c r="V36" s="121">
        <v>42258</v>
      </c>
      <c r="W36" s="125">
        <v>29.08</v>
      </c>
      <c r="X36" s="125">
        <v>29.52</v>
      </c>
      <c r="Y36" s="125">
        <v>29.04</v>
      </c>
      <c r="Z36" s="125">
        <v>29.47</v>
      </c>
      <c r="AA36" s="123">
        <v>21611700</v>
      </c>
      <c r="AB36" s="122">
        <v>29.47</v>
      </c>
      <c r="AC36" s="2">
        <f t="shared" si="2"/>
        <v>0.48000000000000043</v>
      </c>
      <c r="AD36" s="170">
        <f t="shared" si="3"/>
        <v>6.8329347454731959E-3</v>
      </c>
    </row>
    <row r="37" spans="2:30" x14ac:dyDescent="0.25">
      <c r="V37" s="121">
        <v>42257</v>
      </c>
      <c r="W37" s="125">
        <v>29.18</v>
      </c>
      <c r="X37" s="125">
        <v>29.66</v>
      </c>
      <c r="Y37" s="125">
        <v>28.9</v>
      </c>
      <c r="Z37" s="125">
        <v>29.27</v>
      </c>
      <c r="AA37" s="123">
        <v>25121500</v>
      </c>
      <c r="AB37" s="122">
        <v>29.27</v>
      </c>
      <c r="AC37" s="2">
        <f t="shared" si="2"/>
        <v>0.76000000000000156</v>
      </c>
      <c r="AD37" s="170">
        <f t="shared" si="3"/>
        <v>1.0259917920656392E-3</v>
      </c>
    </row>
    <row r="38" spans="2:30" x14ac:dyDescent="0.25">
      <c r="V38" s="121">
        <v>42256</v>
      </c>
      <c r="W38" s="125">
        <v>29.72</v>
      </c>
      <c r="X38" s="125">
        <v>30.12</v>
      </c>
      <c r="Y38" s="125">
        <v>29.17</v>
      </c>
      <c r="Z38" s="125">
        <v>29.24</v>
      </c>
      <c r="AA38" s="123">
        <v>30669900</v>
      </c>
      <c r="AB38" s="122">
        <v>29.24</v>
      </c>
      <c r="AC38" s="2">
        <f t="shared" si="2"/>
        <v>0.94999999999999929</v>
      </c>
      <c r="AD38" s="170">
        <f t="shared" si="3"/>
        <v>-8.8135593220339814E-3</v>
      </c>
    </row>
    <row r="39" spans="2:30" x14ac:dyDescent="0.25">
      <c r="V39" s="121">
        <v>42255</v>
      </c>
      <c r="W39" s="125">
        <v>28.98</v>
      </c>
      <c r="X39" s="125">
        <v>29.5</v>
      </c>
      <c r="Y39" s="125">
        <v>28.95</v>
      </c>
      <c r="Z39" s="125">
        <v>29.5</v>
      </c>
      <c r="AA39" s="123">
        <v>27636400</v>
      </c>
      <c r="AB39" s="122">
        <v>29.5</v>
      </c>
      <c r="AC39" s="2">
        <f t="shared" si="2"/>
        <v>0.55000000000000071</v>
      </c>
      <c r="AD39" s="170">
        <f t="shared" si="3"/>
        <v>3.4361851332398441E-2</v>
      </c>
    </row>
    <row r="40" spans="2:30" ht="20.25" thickBot="1" x14ac:dyDescent="0.35">
      <c r="O40" s="311" t="s">
        <v>81</v>
      </c>
      <c r="P40" s="311"/>
      <c r="S40" s="113" t="s">
        <v>138</v>
      </c>
      <c r="V40" s="121">
        <v>42251</v>
      </c>
      <c r="W40" s="125">
        <v>28.57</v>
      </c>
      <c r="X40" s="125">
        <v>28.9</v>
      </c>
      <c r="Y40" s="125">
        <v>28.41</v>
      </c>
      <c r="Z40" s="125">
        <v>28.52</v>
      </c>
      <c r="AA40" s="123">
        <v>29116500</v>
      </c>
      <c r="AB40" s="122">
        <v>28.52</v>
      </c>
      <c r="AC40" s="2">
        <f t="shared" si="2"/>
        <v>0.48999999999999844</v>
      </c>
      <c r="AD40" s="170">
        <f t="shared" si="3"/>
        <v>-1.9257221458046758E-2</v>
      </c>
    </row>
    <row r="41" spans="2:30" ht="15.75" thickTop="1" x14ac:dyDescent="0.25">
      <c r="O41" s="105">
        <v>1.1000000000000001</v>
      </c>
      <c r="P41" s="105">
        <f>O41*$Q$4</f>
        <v>37.433000000000007</v>
      </c>
      <c r="Q41" s="2"/>
      <c r="S41" s="119" t="s">
        <v>122</v>
      </c>
      <c r="T41" s="120">
        <v>34.71</v>
      </c>
      <c r="V41" s="121">
        <v>42250</v>
      </c>
      <c r="W41" s="125">
        <v>28.8</v>
      </c>
      <c r="X41" s="125">
        <v>29.42</v>
      </c>
      <c r="Y41" s="125">
        <v>28.69</v>
      </c>
      <c r="Z41" s="125">
        <v>29.08</v>
      </c>
      <c r="AA41" s="123">
        <v>38312900</v>
      </c>
      <c r="AB41" s="122">
        <v>29.08</v>
      </c>
      <c r="AC41" s="2">
        <f t="shared" si="2"/>
        <v>0.73000000000000043</v>
      </c>
      <c r="AD41" s="170">
        <f t="shared" si="3"/>
        <v>1.6783216783216703E-2</v>
      </c>
    </row>
    <row r="42" spans="2:30" x14ac:dyDescent="0.25">
      <c r="O42" s="105">
        <v>1.0900000000000001</v>
      </c>
      <c r="P42" s="105">
        <f t="shared" ref="P42:P61" si="4">O42*$Q$4</f>
        <v>37.092700000000001</v>
      </c>
      <c r="Q42" s="2"/>
      <c r="S42" s="109" t="s">
        <v>123</v>
      </c>
      <c r="T42" s="110">
        <v>34.200000000000003</v>
      </c>
      <c r="V42" s="121">
        <v>42249</v>
      </c>
      <c r="W42" s="125">
        <v>28.35</v>
      </c>
      <c r="X42" s="125">
        <v>28.6</v>
      </c>
      <c r="Y42" s="125">
        <v>28.14</v>
      </c>
      <c r="Z42" s="125">
        <v>28.6</v>
      </c>
      <c r="AA42" s="123">
        <v>34239300</v>
      </c>
      <c r="AB42" s="122">
        <v>28.6</v>
      </c>
      <c r="AC42" s="2">
        <f t="shared" si="2"/>
        <v>0.46000000000000085</v>
      </c>
      <c r="AD42" s="170">
        <f t="shared" si="3"/>
        <v>2.8037383177570208E-2</v>
      </c>
    </row>
    <row r="43" spans="2:30" x14ac:dyDescent="0.25">
      <c r="O43" s="105">
        <v>1.08</v>
      </c>
      <c r="P43" s="105">
        <f t="shared" si="4"/>
        <v>36.752400000000002</v>
      </c>
      <c r="Q43" s="2"/>
      <c r="S43" s="109" t="s">
        <v>124</v>
      </c>
      <c r="T43" s="110" t="s">
        <v>289</v>
      </c>
      <c r="V43" s="121">
        <v>42248</v>
      </c>
      <c r="W43" s="125">
        <v>27.91</v>
      </c>
      <c r="X43" s="125">
        <v>28.17</v>
      </c>
      <c r="Y43" s="125">
        <v>27.66</v>
      </c>
      <c r="Z43" s="125">
        <v>27.82</v>
      </c>
      <c r="AA43" s="123">
        <v>43630100</v>
      </c>
      <c r="AB43" s="122">
        <v>27.82</v>
      </c>
      <c r="AC43" s="2">
        <f t="shared" si="2"/>
        <v>0.51000000000000156</v>
      </c>
      <c r="AD43" s="170">
        <f t="shared" si="3"/>
        <v>-2.522775052557813E-2</v>
      </c>
    </row>
    <row r="44" spans="2:30" x14ac:dyDescent="0.25">
      <c r="O44" s="105">
        <v>1.07</v>
      </c>
      <c r="P44" s="105">
        <f t="shared" si="4"/>
        <v>36.412100000000002</v>
      </c>
      <c r="Q44" s="2"/>
      <c r="S44" s="109" t="s">
        <v>125</v>
      </c>
      <c r="T44" s="110" t="s">
        <v>290</v>
      </c>
      <c r="V44" s="121">
        <v>42247</v>
      </c>
      <c r="W44" s="125">
        <v>28.33</v>
      </c>
      <c r="X44" s="125">
        <v>29.13</v>
      </c>
      <c r="Y44" s="125">
        <v>28.16</v>
      </c>
      <c r="Z44" s="125">
        <v>28.54</v>
      </c>
      <c r="AA44" s="123">
        <v>42197500</v>
      </c>
      <c r="AB44" s="122">
        <v>28.54</v>
      </c>
      <c r="AC44" s="2">
        <f t="shared" si="2"/>
        <v>0.96999999999999886</v>
      </c>
      <c r="AD44" s="170">
        <f t="shared" si="3"/>
        <v>4.2223786066148961E-3</v>
      </c>
    </row>
    <row r="45" spans="2:30" x14ac:dyDescent="0.25">
      <c r="O45" s="105">
        <v>1.06</v>
      </c>
      <c r="P45" s="105">
        <f t="shared" si="4"/>
        <v>36.071800000000003</v>
      </c>
      <c r="Q45" s="2"/>
      <c r="S45" s="109" t="s">
        <v>126</v>
      </c>
      <c r="T45" s="110">
        <v>34.9</v>
      </c>
      <c r="V45" s="121">
        <v>42244</v>
      </c>
      <c r="W45" s="125">
        <v>27.67</v>
      </c>
      <c r="X45" s="125">
        <v>28.61</v>
      </c>
      <c r="Y45" s="125">
        <v>27.45</v>
      </c>
      <c r="Z45" s="125">
        <v>28.42</v>
      </c>
      <c r="AA45" s="123">
        <v>43004100</v>
      </c>
      <c r="AB45" s="122">
        <v>28.42</v>
      </c>
      <c r="AC45" s="2">
        <f t="shared" si="2"/>
        <v>1.1600000000000001</v>
      </c>
      <c r="AD45" s="170">
        <f t="shared" si="3"/>
        <v>2.5252525252525304E-2</v>
      </c>
    </row>
    <row r="46" spans="2:30" x14ac:dyDescent="0.25">
      <c r="O46" s="105">
        <v>1.05</v>
      </c>
      <c r="P46" s="105">
        <f t="shared" si="4"/>
        <v>35.731500000000004</v>
      </c>
      <c r="Q46" s="2"/>
      <c r="S46" s="109" t="s">
        <v>127</v>
      </c>
      <c r="T46" s="110">
        <v>0.80881499999999995</v>
      </c>
      <c r="V46" s="121">
        <v>42243</v>
      </c>
      <c r="W46" s="125">
        <v>27.72</v>
      </c>
      <c r="X46" s="125">
        <v>27.91</v>
      </c>
      <c r="Y46" s="125">
        <v>27.01</v>
      </c>
      <c r="Z46" s="125">
        <v>27.72</v>
      </c>
      <c r="AA46" s="123">
        <v>38254400</v>
      </c>
      <c r="AB46" s="122">
        <v>27.72</v>
      </c>
      <c r="AC46" s="2">
        <f t="shared" si="2"/>
        <v>0.89999999999999858</v>
      </c>
      <c r="AD46" s="170">
        <f t="shared" si="3"/>
        <v>1.538461538461533E-2</v>
      </c>
    </row>
    <row r="47" spans="2:30" x14ac:dyDescent="0.25">
      <c r="O47" s="105">
        <v>1.04</v>
      </c>
      <c r="P47" s="105">
        <f t="shared" si="4"/>
        <v>35.391200000000005</v>
      </c>
      <c r="Q47" s="2"/>
      <c r="S47" s="109" t="s">
        <v>150</v>
      </c>
      <c r="T47" s="111" t="s">
        <v>248</v>
      </c>
      <c r="V47" s="121">
        <v>42242</v>
      </c>
      <c r="W47" s="125">
        <v>26.51</v>
      </c>
      <c r="X47" s="125">
        <v>27.34</v>
      </c>
      <c r="Y47" s="125">
        <v>26.08</v>
      </c>
      <c r="Z47" s="125">
        <v>27.3</v>
      </c>
      <c r="AA47" s="123">
        <v>46911700</v>
      </c>
      <c r="AB47" s="122">
        <v>27.3</v>
      </c>
      <c r="AC47" s="2">
        <f t="shared" si="2"/>
        <v>1.2600000000000016</v>
      </c>
      <c r="AD47" s="170">
        <f t="shared" si="3"/>
        <v>5.5276381909547645E-2</v>
      </c>
    </row>
    <row r="48" spans="2:30" x14ac:dyDescent="0.25">
      <c r="O48" s="105">
        <v>1.03</v>
      </c>
      <c r="P48" s="105">
        <f t="shared" si="4"/>
        <v>35.050899999999999</v>
      </c>
      <c r="Q48" s="2"/>
      <c r="S48" s="109"/>
      <c r="T48" s="110"/>
      <c r="V48" s="121">
        <v>42241</v>
      </c>
      <c r="W48" s="125">
        <v>27.04</v>
      </c>
      <c r="X48" s="125">
        <v>27.15</v>
      </c>
      <c r="Y48" s="125">
        <v>25.87</v>
      </c>
      <c r="Z48" s="125">
        <v>25.87</v>
      </c>
      <c r="AA48" s="123">
        <v>58673100</v>
      </c>
      <c r="AB48" s="122">
        <v>25.87</v>
      </c>
      <c r="AC48" s="2">
        <f t="shared" si="2"/>
        <v>1.2799999999999976</v>
      </c>
      <c r="AD48" s="170">
        <f t="shared" si="3"/>
        <v>-1.447619047619042E-2</v>
      </c>
    </row>
    <row r="49" spans="15:30" x14ac:dyDescent="0.25">
      <c r="O49" s="105">
        <v>1.02</v>
      </c>
      <c r="P49" s="105">
        <f t="shared" si="4"/>
        <v>34.710599999999999</v>
      </c>
      <c r="Q49" s="2"/>
      <c r="S49" s="109" t="s">
        <v>129</v>
      </c>
      <c r="T49" s="110" t="s">
        <v>291</v>
      </c>
      <c r="V49" s="121">
        <v>42240</v>
      </c>
      <c r="W49" s="125">
        <v>25.2</v>
      </c>
      <c r="X49" s="125">
        <v>27.63</v>
      </c>
      <c r="Y49" s="125">
        <v>24.87</v>
      </c>
      <c r="Z49" s="125">
        <v>26.25</v>
      </c>
      <c r="AA49" s="123">
        <v>82795500</v>
      </c>
      <c r="AB49" s="122">
        <v>26.25</v>
      </c>
      <c r="AC49" s="2">
        <f t="shared" si="2"/>
        <v>2.759999999999998</v>
      </c>
      <c r="AD49" s="170">
        <f t="shared" si="3"/>
        <v>-1.167168674698793E-2</v>
      </c>
    </row>
    <row r="50" spans="15:30" x14ac:dyDescent="0.25">
      <c r="O50" s="105">
        <v>1.01</v>
      </c>
      <c r="P50" s="105">
        <f t="shared" si="4"/>
        <v>34.3703</v>
      </c>
      <c r="Q50" s="2"/>
      <c r="S50" s="109" t="s">
        <v>130</v>
      </c>
      <c r="T50" s="110" t="s">
        <v>148</v>
      </c>
      <c r="V50" s="121">
        <v>42237</v>
      </c>
      <c r="W50" s="125">
        <v>27.33</v>
      </c>
      <c r="X50" s="125">
        <v>27.63</v>
      </c>
      <c r="Y50" s="125">
        <v>26.56</v>
      </c>
      <c r="Z50" s="125">
        <v>26.56</v>
      </c>
      <c r="AA50" s="123">
        <v>51667600</v>
      </c>
      <c r="AB50" s="122">
        <v>26.56</v>
      </c>
      <c r="AC50" s="2">
        <f t="shared" si="2"/>
        <v>1.0700000000000003</v>
      </c>
      <c r="AD50" s="170">
        <f t="shared" si="3"/>
        <v>-3.5234289865601287E-2</v>
      </c>
    </row>
    <row r="51" spans="15:30" x14ac:dyDescent="0.25">
      <c r="O51" s="105">
        <v>1</v>
      </c>
      <c r="P51" s="105">
        <f t="shared" si="4"/>
        <v>34.03</v>
      </c>
      <c r="Q51" s="2"/>
      <c r="S51" s="109" t="s">
        <v>131</v>
      </c>
      <c r="T51" s="112">
        <v>21325186</v>
      </c>
      <c r="V51" s="121">
        <v>42236</v>
      </c>
      <c r="W51" s="125">
        <v>28.03</v>
      </c>
      <c r="X51" s="125">
        <v>28.24</v>
      </c>
      <c r="Y51" s="125">
        <v>27.53</v>
      </c>
      <c r="Z51" s="125">
        <v>27.53</v>
      </c>
      <c r="AA51" s="123">
        <v>31492000</v>
      </c>
      <c r="AB51" s="122">
        <v>27.53</v>
      </c>
      <c r="AC51" s="2">
        <f t="shared" si="2"/>
        <v>0.7099999999999973</v>
      </c>
      <c r="AD51" s="170">
        <f t="shared" si="3"/>
        <v>-2.9266572637517529E-2</v>
      </c>
    </row>
    <row r="52" spans="15:30" x14ac:dyDescent="0.25">
      <c r="O52" s="105">
        <v>0.99</v>
      </c>
      <c r="P52" s="105">
        <f t="shared" si="4"/>
        <v>33.689700000000002</v>
      </c>
      <c r="Q52" s="2"/>
      <c r="S52" s="109" t="s">
        <v>135</v>
      </c>
      <c r="T52" s="112">
        <v>32495800</v>
      </c>
      <c r="V52" s="121">
        <v>42235</v>
      </c>
      <c r="W52" s="125">
        <v>28.65</v>
      </c>
      <c r="X52" s="125">
        <v>28.8</v>
      </c>
      <c r="Y52" s="125">
        <v>28.28</v>
      </c>
      <c r="Z52" s="125">
        <v>28.36</v>
      </c>
      <c r="AA52" s="123">
        <v>30450600</v>
      </c>
      <c r="AB52" s="122">
        <v>28.36</v>
      </c>
      <c r="AC52" s="2">
        <f t="shared" si="2"/>
        <v>0.51999999999999957</v>
      </c>
      <c r="AD52" s="170">
        <f t="shared" si="3"/>
        <v>-1.9024558976132866E-2</v>
      </c>
    </row>
    <row r="53" spans="15:30" x14ac:dyDescent="0.25">
      <c r="O53" s="105">
        <v>0.98</v>
      </c>
      <c r="P53" s="105">
        <f t="shared" si="4"/>
        <v>33.349400000000003</v>
      </c>
      <c r="Q53" s="2"/>
      <c r="S53" s="109" t="s">
        <v>132</v>
      </c>
      <c r="T53" s="110" t="s">
        <v>292</v>
      </c>
      <c r="V53" s="121">
        <v>42234</v>
      </c>
      <c r="W53" s="125">
        <v>28.95</v>
      </c>
      <c r="X53" s="125">
        <v>29.05</v>
      </c>
      <c r="Y53" s="125">
        <v>28.8</v>
      </c>
      <c r="Z53" s="125">
        <v>28.91</v>
      </c>
      <c r="AA53" s="123">
        <v>19097400</v>
      </c>
      <c r="AB53" s="122">
        <v>28.91</v>
      </c>
      <c r="AC53" s="2">
        <f t="shared" si="2"/>
        <v>0.25</v>
      </c>
      <c r="AD53" s="170">
        <f t="shared" si="3"/>
        <v>-5.8459422283355655E-3</v>
      </c>
    </row>
    <row r="54" spans="15:30" x14ac:dyDescent="0.25">
      <c r="O54" s="105">
        <v>0.97</v>
      </c>
      <c r="P54" s="105">
        <f t="shared" si="4"/>
        <v>33.009100000000004</v>
      </c>
      <c r="S54" s="109" t="s">
        <v>136</v>
      </c>
      <c r="T54" s="110">
        <v>14.63</v>
      </c>
      <c r="V54" s="121">
        <v>42233</v>
      </c>
      <c r="W54" s="125">
        <v>28.83</v>
      </c>
      <c r="X54" s="125">
        <v>29.2</v>
      </c>
      <c r="Y54" s="125">
        <v>28.71</v>
      </c>
      <c r="Z54" s="125">
        <v>29.08</v>
      </c>
      <c r="AA54" s="123">
        <v>15506500</v>
      </c>
      <c r="AB54" s="122">
        <v>29.08</v>
      </c>
      <c r="AC54" s="2">
        <f t="shared" si="2"/>
        <v>0.48999999999999844</v>
      </c>
      <c r="AD54" s="170">
        <f t="shared" si="3"/>
        <v>2.0675396278428959E-3</v>
      </c>
    </row>
    <row r="55" spans="15:30" x14ac:dyDescent="0.25">
      <c r="O55" s="105">
        <v>0.96</v>
      </c>
      <c r="P55" s="105">
        <f t="shared" si="4"/>
        <v>32.668799999999997</v>
      </c>
      <c r="S55" s="109" t="s">
        <v>137</v>
      </c>
      <c r="T55" s="110">
        <v>2.33</v>
      </c>
      <c r="V55" s="121">
        <v>42230</v>
      </c>
      <c r="W55" s="125">
        <v>28.92</v>
      </c>
      <c r="X55" s="125">
        <v>29.04</v>
      </c>
      <c r="Y55" s="125">
        <v>28.82</v>
      </c>
      <c r="Z55" s="125">
        <v>29.02</v>
      </c>
      <c r="AA55" s="123">
        <v>14279000</v>
      </c>
      <c r="AB55" s="122">
        <v>29.02</v>
      </c>
      <c r="AC55" s="2">
        <f t="shared" si="2"/>
        <v>0.21999999999999886</v>
      </c>
      <c r="AD55" s="170">
        <f t="shared" si="3"/>
        <v>5.195704883962593E-3</v>
      </c>
    </row>
    <row r="56" spans="15:30" x14ac:dyDescent="0.25">
      <c r="O56" s="105">
        <v>0.95</v>
      </c>
      <c r="P56" s="105">
        <f t="shared" si="4"/>
        <v>32.328499999999998</v>
      </c>
      <c r="S56" s="109" t="s">
        <v>133</v>
      </c>
      <c r="T56" s="110" t="s">
        <v>293</v>
      </c>
      <c r="V56" s="121">
        <v>42229</v>
      </c>
      <c r="W56" s="125">
        <v>29.4</v>
      </c>
      <c r="X56" s="125">
        <v>29.45</v>
      </c>
      <c r="Y56" s="125">
        <v>28.87</v>
      </c>
      <c r="Z56" s="125">
        <v>28.87</v>
      </c>
      <c r="AA56" s="123">
        <v>18781000</v>
      </c>
      <c r="AB56" s="122">
        <v>28.87</v>
      </c>
      <c r="AC56" s="2">
        <f t="shared" si="2"/>
        <v>0.57999999999999829</v>
      </c>
      <c r="AD56" s="170">
        <f t="shared" si="3"/>
        <v>-2.0027155465037305E-2</v>
      </c>
    </row>
    <row r="57" spans="15:30" x14ac:dyDescent="0.25">
      <c r="O57" s="105">
        <v>0.94</v>
      </c>
      <c r="P57" s="105">
        <f t="shared" si="4"/>
        <v>31.988199999999999</v>
      </c>
      <c r="V57" s="121">
        <v>42228</v>
      </c>
      <c r="W57" s="125">
        <v>28.66</v>
      </c>
      <c r="X57" s="125">
        <v>29.57</v>
      </c>
      <c r="Y57" s="125">
        <v>28.66</v>
      </c>
      <c r="Z57" s="125">
        <v>29.46</v>
      </c>
      <c r="AA57" s="123">
        <v>33589100</v>
      </c>
      <c r="AB57" s="122">
        <v>29.46</v>
      </c>
      <c r="AC57" s="2">
        <f t="shared" si="2"/>
        <v>0.91000000000000014</v>
      </c>
      <c r="AD57" s="170">
        <f t="shared" si="3"/>
        <v>1.6914049016223842E-2</v>
      </c>
    </row>
    <row r="58" spans="15:30" x14ac:dyDescent="0.25">
      <c r="O58" s="105">
        <v>0.93</v>
      </c>
      <c r="P58" s="105">
        <f t="shared" si="4"/>
        <v>31.647900000000003</v>
      </c>
      <c r="V58" s="121">
        <v>42227</v>
      </c>
      <c r="W58" s="125">
        <v>29.47</v>
      </c>
      <c r="X58" s="125">
        <v>29.48</v>
      </c>
      <c r="Y58" s="125">
        <v>28.96</v>
      </c>
      <c r="Z58" s="125">
        <v>28.97</v>
      </c>
      <c r="AA58" s="123">
        <v>23434700</v>
      </c>
      <c r="AB58" s="122">
        <v>28.97</v>
      </c>
      <c r="AC58" s="2">
        <f t="shared" si="2"/>
        <v>0.51999999999999957</v>
      </c>
      <c r="AD58" s="170">
        <f t="shared" si="3"/>
        <v>-2.2604588394062097E-2</v>
      </c>
    </row>
    <row r="59" spans="15:30" x14ac:dyDescent="0.25">
      <c r="O59" s="105">
        <v>0.92</v>
      </c>
      <c r="P59" s="105">
        <f t="shared" si="4"/>
        <v>31.307600000000001</v>
      </c>
      <c r="V59" s="121">
        <v>42226</v>
      </c>
      <c r="W59" s="125">
        <v>29.07</v>
      </c>
      <c r="X59" s="125">
        <v>29.68</v>
      </c>
      <c r="Y59" s="125">
        <v>29.06</v>
      </c>
      <c r="Z59" s="125">
        <v>29.64</v>
      </c>
      <c r="AA59" s="123">
        <v>22643700</v>
      </c>
      <c r="AB59" s="122">
        <v>29.64</v>
      </c>
      <c r="AC59" s="2">
        <f t="shared" si="2"/>
        <v>0.62000000000000099</v>
      </c>
      <c r="AD59" s="170">
        <f t="shared" si="3"/>
        <v>2.6315789473684292E-2</v>
      </c>
    </row>
    <row r="60" spans="15:30" x14ac:dyDescent="0.25">
      <c r="O60" s="105">
        <v>0.91</v>
      </c>
      <c r="P60" s="105">
        <f t="shared" si="4"/>
        <v>30.967300000000002</v>
      </c>
      <c r="V60" s="121">
        <v>42223</v>
      </c>
      <c r="W60" s="125">
        <v>28.8</v>
      </c>
      <c r="X60" s="125">
        <v>28.96</v>
      </c>
      <c r="Y60" s="125">
        <v>28.69</v>
      </c>
      <c r="Z60" s="125">
        <v>28.88</v>
      </c>
      <c r="AA60" s="123">
        <v>25587000</v>
      </c>
      <c r="AB60" s="122">
        <v>28.88</v>
      </c>
      <c r="AC60" s="2">
        <f t="shared" si="2"/>
        <v>0.26999999999999957</v>
      </c>
      <c r="AD60" s="170">
        <f t="shared" si="3"/>
        <v>-4.4812133746984228E-3</v>
      </c>
    </row>
    <row r="61" spans="15:30" x14ac:dyDescent="0.25">
      <c r="O61" s="105">
        <v>0.9</v>
      </c>
      <c r="P61" s="105">
        <f t="shared" si="4"/>
        <v>30.627000000000002</v>
      </c>
      <c r="V61" s="121">
        <v>42222</v>
      </c>
      <c r="W61" s="125">
        <v>29.16</v>
      </c>
      <c r="X61" s="125">
        <v>29.23</v>
      </c>
      <c r="Y61" s="125">
        <v>28.85</v>
      </c>
      <c r="Z61" s="125">
        <v>29.01</v>
      </c>
      <c r="AA61" s="123">
        <v>27958200</v>
      </c>
      <c r="AB61" s="122">
        <v>29.01</v>
      </c>
      <c r="AC61" s="2">
        <f t="shared" si="2"/>
        <v>0.37999999999999901</v>
      </c>
      <c r="AD61" s="170">
        <f t="shared" si="3"/>
        <v>-3.7774725274725141E-3</v>
      </c>
    </row>
    <row r="62" spans="15:30" x14ac:dyDescent="0.25">
      <c r="V62" s="121">
        <v>42221</v>
      </c>
      <c r="W62" s="125">
        <v>29.19</v>
      </c>
      <c r="X62" s="125">
        <v>29.39</v>
      </c>
      <c r="Y62" s="125">
        <v>29.02</v>
      </c>
      <c r="Z62" s="125">
        <v>29.12</v>
      </c>
      <c r="AA62" s="123">
        <v>23622700</v>
      </c>
      <c r="AB62" s="122">
        <v>29.12</v>
      </c>
      <c r="AC62" s="2">
        <f t="shared" si="2"/>
        <v>0.37000000000000099</v>
      </c>
      <c r="AD62" s="170" t="e">
        <f t="shared" si="3"/>
        <v>#DIV/0!</v>
      </c>
    </row>
    <row r="63" spans="15:30" x14ac:dyDescent="0.25">
      <c r="V63" s="121">
        <v>42221</v>
      </c>
      <c r="W63" s="125" t="s">
        <v>149</v>
      </c>
      <c r="X63" s="125"/>
      <c r="Y63" s="125"/>
      <c r="Z63" s="125"/>
      <c r="AA63" s="123"/>
      <c r="AB63" s="122"/>
      <c r="AC63" s="2">
        <f t="shared" si="2"/>
        <v>0</v>
      </c>
      <c r="AD63" s="170">
        <f t="shared" si="3"/>
        <v>-1</v>
      </c>
    </row>
    <row r="64" spans="15:30" x14ac:dyDescent="0.25">
      <c r="V64" s="121">
        <v>42220</v>
      </c>
      <c r="W64" s="125">
        <v>28.98</v>
      </c>
      <c r="X64" s="125">
        <v>29.15</v>
      </c>
      <c r="Y64" s="125">
        <v>28.86</v>
      </c>
      <c r="Z64" s="125">
        <v>29.13</v>
      </c>
      <c r="AA64" s="123">
        <v>25741700</v>
      </c>
      <c r="AB64" s="122">
        <v>28.89</v>
      </c>
      <c r="AC64" s="2">
        <f t="shared" si="2"/>
        <v>0.28999999999999915</v>
      </c>
      <c r="AD64" s="170">
        <f t="shared" si="3"/>
        <v>2.7768136063868187E-3</v>
      </c>
    </row>
    <row r="65" spans="22:30" x14ac:dyDescent="0.25">
      <c r="V65" s="121">
        <v>42219</v>
      </c>
      <c r="W65" s="125">
        <v>29</v>
      </c>
      <c r="X65" s="125">
        <v>29.35</v>
      </c>
      <c r="Y65" s="125">
        <v>28.9</v>
      </c>
      <c r="Z65" s="125">
        <v>29.05</v>
      </c>
      <c r="AA65" s="123">
        <v>26213600</v>
      </c>
      <c r="AB65" s="122">
        <v>28.81</v>
      </c>
      <c r="AC65" s="2">
        <f t="shared" si="2"/>
        <v>0.45000000000000284</v>
      </c>
      <c r="AD65" s="170">
        <f t="shared" si="3"/>
        <v>3.4831069313827623E-3</v>
      </c>
    </row>
    <row r="66" spans="22:30" x14ac:dyDescent="0.25">
      <c r="V66" s="121">
        <v>42216</v>
      </c>
      <c r="W66" s="125">
        <v>29.12</v>
      </c>
      <c r="X66" s="125">
        <v>29.12</v>
      </c>
      <c r="Y66" s="125">
        <v>28.77</v>
      </c>
      <c r="Z66" s="125">
        <v>28.95</v>
      </c>
      <c r="AA66" s="123">
        <v>27158800</v>
      </c>
      <c r="AB66" s="122">
        <v>28.71</v>
      </c>
      <c r="AC66" s="2">
        <f t="shared" si="2"/>
        <v>0.35000000000000142</v>
      </c>
      <c r="AD66" s="170">
        <f t="shared" si="3"/>
        <v>1.3951866062085205E-3</v>
      </c>
    </row>
    <row r="67" spans="22:30" x14ac:dyDescent="0.25">
      <c r="V67" s="121">
        <v>42215</v>
      </c>
      <c r="W67" s="125">
        <v>29.1</v>
      </c>
      <c r="X67" s="125">
        <v>29.45</v>
      </c>
      <c r="Y67" s="125">
        <v>28.85</v>
      </c>
      <c r="Z67" s="125">
        <v>28.91</v>
      </c>
      <c r="AA67" s="123">
        <v>26582400</v>
      </c>
      <c r="AB67" s="122">
        <v>28.67</v>
      </c>
      <c r="AC67" s="2">
        <f>X67-Y67</f>
        <v>0.59999999999999787</v>
      </c>
      <c r="AD67" s="170">
        <f>AB67/AB68-1</f>
        <v>-3.4758428919011708E-3</v>
      </c>
    </row>
    <row r="68" spans="22:30" x14ac:dyDescent="0.25">
      <c r="V68" s="121">
        <v>42214</v>
      </c>
      <c r="W68" s="125">
        <v>28.95</v>
      </c>
      <c r="X68" s="125">
        <v>29.13</v>
      </c>
      <c r="Y68" s="125">
        <v>28.79</v>
      </c>
      <c r="Z68" s="125">
        <v>29.01</v>
      </c>
      <c r="AA68" s="123">
        <v>26470200</v>
      </c>
      <c r="AB68" s="122">
        <v>28.77</v>
      </c>
      <c r="AC68" s="2">
        <f>X68-Y68</f>
        <v>0.33999999999999986</v>
      </c>
      <c r="AD68" s="170" t="e">
        <f>AB68/AB69-1</f>
        <v>#DIV/0!</v>
      </c>
    </row>
    <row r="69" spans="22:30" x14ac:dyDescent="0.25">
      <c r="V69" s="122" t="s">
        <v>147</v>
      </c>
      <c r="W69" s="125"/>
      <c r="X69" s="125"/>
      <c r="Y69" s="125"/>
      <c r="Z69" s="125"/>
      <c r="AA69" s="122"/>
      <c r="AB69" s="122"/>
      <c r="AC69" s="2">
        <f>X69-Y69</f>
        <v>0</v>
      </c>
      <c r="AD69" s="170" t="e">
        <f>AB69/AB70-1</f>
        <v>#DIV/0!</v>
      </c>
    </row>
  </sheetData>
  <mergeCells count="1">
    <mergeCell ref="O40:P40"/>
  </mergeCells>
  <conditionalFormatting sqref="Q7">
    <cfRule type="expression" dxfId="81" priority="10">
      <formula>Q7&gt;0</formula>
    </cfRule>
    <cfRule type="expression" dxfId="80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9" priority="1">
      <formula>F26&gt;0</formula>
    </cfRule>
    <cfRule type="expression" dxfId="78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41" t="s">
        <v>2</v>
      </c>
      <c r="C1" s="61" t="s">
        <v>4</v>
      </c>
      <c r="D1" s="272" t="s">
        <v>5</v>
      </c>
      <c r="E1" s="62" t="s">
        <v>105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104</v>
      </c>
      <c r="K1" s="62" t="s">
        <v>61</v>
      </c>
      <c r="L1" s="61" t="s">
        <v>43</v>
      </c>
      <c r="M1" s="61" t="s">
        <v>38</v>
      </c>
      <c r="T1" s="141" t="s">
        <v>71</v>
      </c>
      <c r="W1" s="157" t="s">
        <v>139</v>
      </c>
      <c r="X1" s="158" t="s">
        <v>140</v>
      </c>
      <c r="Y1" s="158" t="s">
        <v>141</v>
      </c>
      <c r="Z1" s="158" t="s">
        <v>142</v>
      </c>
      <c r="AA1" s="158" t="s">
        <v>143</v>
      </c>
      <c r="AB1" s="157" t="s">
        <v>144</v>
      </c>
      <c r="AC1" s="158" t="s">
        <v>145</v>
      </c>
      <c r="AD1" s="61" t="s">
        <v>169</v>
      </c>
      <c r="AE1" s="61" t="s">
        <v>170</v>
      </c>
    </row>
    <row r="2" spans="1:31" x14ac:dyDescent="0.25">
      <c r="A2" s="6" t="s">
        <v>22</v>
      </c>
      <c r="B2" s="142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1" si="1">H2*I2-J2</f>
        <v>1501.22</v>
      </c>
      <c r="L2" s="1">
        <v>42185</v>
      </c>
      <c r="M2" s="2">
        <v>5</v>
      </c>
      <c r="O2" s="13" t="s">
        <v>57</v>
      </c>
      <c r="Q2">
        <f>C30-H30</f>
        <v>125</v>
      </c>
      <c r="W2" s="132">
        <v>42306</v>
      </c>
      <c r="X2" s="54">
        <v>57.05</v>
      </c>
      <c r="Y2" s="54">
        <v>58.61</v>
      </c>
      <c r="Z2" s="54">
        <v>56.07</v>
      </c>
      <c r="AA2" s="54">
        <v>56.14</v>
      </c>
      <c r="AB2" s="126">
        <v>4192400</v>
      </c>
      <c r="AC2" s="54">
        <v>56.14</v>
      </c>
      <c r="AD2" s="2">
        <f>Y2-Z2</f>
        <v>2.5399999999999991</v>
      </c>
      <c r="AE2" s="170">
        <f>AC2/AC3-1</f>
        <v>-1.6295777115822641E-2</v>
      </c>
    </row>
    <row r="3" spans="1:31" x14ac:dyDescent="0.25">
      <c r="A3" s="26" t="s">
        <v>74</v>
      </c>
      <c r="B3" s="142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50.500399999999964</v>
      </c>
      <c r="W3" s="132">
        <v>42305</v>
      </c>
      <c r="X3" s="54">
        <v>53.3</v>
      </c>
      <c r="Y3" s="54">
        <v>57.54</v>
      </c>
      <c r="Z3" s="54">
        <v>53.05</v>
      </c>
      <c r="AA3" s="54">
        <v>57.07</v>
      </c>
      <c r="AB3" s="126">
        <v>7157900</v>
      </c>
      <c r="AC3" s="54">
        <v>57.07</v>
      </c>
      <c r="AD3" s="2">
        <f t="shared" ref="AD3:AD66" si="2">Y3-Z3</f>
        <v>4.490000000000002</v>
      </c>
      <c r="AE3" s="170">
        <f t="shared" ref="AE3:AE66" si="3">AC3/AC4-1</f>
        <v>2.4591603723871369E-3</v>
      </c>
    </row>
    <row r="4" spans="1:31" x14ac:dyDescent="0.25">
      <c r="B4" s="142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76">
        <v>56.14</v>
      </c>
      <c r="T4" s="156"/>
      <c r="U4" s="43"/>
      <c r="V4" s="48"/>
      <c r="W4" s="132">
        <v>42304</v>
      </c>
      <c r="X4" s="54">
        <v>57.78</v>
      </c>
      <c r="Y4" s="54">
        <v>57.87</v>
      </c>
      <c r="Z4" s="54">
        <v>55.74</v>
      </c>
      <c r="AA4" s="54">
        <v>56.93</v>
      </c>
      <c r="AB4" s="126">
        <v>4278000</v>
      </c>
      <c r="AC4" s="54">
        <v>56.93</v>
      </c>
      <c r="AD4" s="2">
        <f t="shared" si="2"/>
        <v>2.1299999999999955</v>
      </c>
      <c r="AE4" s="170">
        <f t="shared" si="3"/>
        <v>-3.0318514733435498E-2</v>
      </c>
    </row>
    <row r="5" spans="1:31" x14ac:dyDescent="0.25">
      <c r="B5" s="142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7017.5</v>
      </c>
      <c r="U5" t="s">
        <v>160</v>
      </c>
      <c r="W5" s="132">
        <v>42303</v>
      </c>
      <c r="X5" s="54">
        <v>60.58</v>
      </c>
      <c r="Y5" s="54">
        <v>60.64</v>
      </c>
      <c r="Z5" s="54">
        <v>58.6</v>
      </c>
      <c r="AA5" s="54">
        <v>58.71</v>
      </c>
      <c r="AB5" s="126">
        <v>2232900</v>
      </c>
      <c r="AC5" s="54">
        <v>58.71</v>
      </c>
      <c r="AD5" s="2">
        <f t="shared" si="2"/>
        <v>2.0399999999999991</v>
      </c>
      <c r="AE5" s="170">
        <f t="shared" si="3"/>
        <v>-3.5485460818136971E-2</v>
      </c>
    </row>
    <row r="6" spans="1:31" x14ac:dyDescent="0.25">
      <c r="B6" s="142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6312.5499999999956</v>
      </c>
      <c r="W6" s="132">
        <v>42300</v>
      </c>
      <c r="X6" s="54">
        <v>60.71</v>
      </c>
      <c r="Y6" s="54">
        <v>61.8</v>
      </c>
      <c r="Z6" s="54">
        <v>60.01</v>
      </c>
      <c r="AA6" s="54">
        <v>60.87</v>
      </c>
      <c r="AB6" s="126">
        <v>2159900</v>
      </c>
      <c r="AC6" s="54">
        <v>60.87</v>
      </c>
      <c r="AD6" s="2">
        <f t="shared" si="2"/>
        <v>1.7899999999999991</v>
      </c>
      <c r="AE6" s="170">
        <f t="shared" si="3"/>
        <v>-4.2532308195649682E-3</v>
      </c>
    </row>
    <row r="7" spans="1:31" ht="15.75" x14ac:dyDescent="0.25">
      <c r="B7" s="142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704.95000000000437</v>
      </c>
      <c r="R7" s="268" t="s">
        <v>268</v>
      </c>
      <c r="W7" s="132">
        <v>42299</v>
      </c>
      <c r="X7" s="54">
        <v>59.75</v>
      </c>
      <c r="Y7" s="54">
        <v>61.18</v>
      </c>
      <c r="Z7" s="54">
        <v>59.59</v>
      </c>
      <c r="AA7" s="54">
        <v>61.13</v>
      </c>
      <c r="AB7" s="126">
        <v>2711200</v>
      </c>
      <c r="AC7" s="54">
        <v>61.13</v>
      </c>
      <c r="AD7" s="2">
        <f t="shared" si="2"/>
        <v>1.5899999999999963</v>
      </c>
      <c r="AE7" s="170">
        <f t="shared" si="3"/>
        <v>3.4698713608666276E-2</v>
      </c>
    </row>
    <row r="8" spans="1:31" x14ac:dyDescent="0.25">
      <c r="B8" s="142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42298</v>
      </c>
      <c r="X8" s="54">
        <v>60.05</v>
      </c>
      <c r="Y8" s="54">
        <v>60.37</v>
      </c>
      <c r="Z8" s="54">
        <v>58.97</v>
      </c>
      <c r="AA8" s="54">
        <v>59.08</v>
      </c>
      <c r="AB8" s="126">
        <v>1738500</v>
      </c>
      <c r="AC8" s="54">
        <v>59.08</v>
      </c>
      <c r="AD8" s="2">
        <f t="shared" si="2"/>
        <v>1.3999999999999986</v>
      </c>
      <c r="AE8" s="170">
        <f t="shared" si="3"/>
        <v>-2.1043910521955311E-2</v>
      </c>
    </row>
    <row r="9" spans="1:31" x14ac:dyDescent="0.25">
      <c r="B9" s="142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42297</v>
      </c>
      <c r="X9" s="54">
        <v>59.36</v>
      </c>
      <c r="Y9" s="54">
        <v>60.64</v>
      </c>
      <c r="Z9" s="54">
        <v>59.13</v>
      </c>
      <c r="AA9" s="54">
        <v>60.35</v>
      </c>
      <c r="AB9" s="126">
        <v>3060600</v>
      </c>
      <c r="AC9" s="54">
        <v>60.35</v>
      </c>
      <c r="AD9" s="2">
        <f t="shared" si="2"/>
        <v>1.509999999999998</v>
      </c>
      <c r="AE9" s="170">
        <f t="shared" si="3"/>
        <v>8.8599130725510733E-3</v>
      </c>
    </row>
    <row r="10" spans="1:31" x14ac:dyDescent="0.25">
      <c r="B10" s="142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42296</v>
      </c>
      <c r="X10" s="54">
        <v>60.23</v>
      </c>
      <c r="Y10" s="54">
        <v>60.49</v>
      </c>
      <c r="Z10" s="54">
        <v>59.23</v>
      </c>
      <c r="AA10" s="54">
        <v>59.82</v>
      </c>
      <c r="AB10" s="126">
        <v>2380100</v>
      </c>
      <c r="AC10" s="54">
        <v>59.82</v>
      </c>
      <c r="AD10" s="2">
        <f t="shared" si="2"/>
        <v>1.2600000000000051</v>
      </c>
      <c r="AE10" s="170">
        <f t="shared" si="3"/>
        <v>-1.9826314927085087E-2</v>
      </c>
    </row>
    <row r="11" spans="1:31" x14ac:dyDescent="0.25">
      <c r="B11" s="142">
        <v>42226</v>
      </c>
      <c r="C11" s="20">
        <v>5</v>
      </c>
      <c r="D11" s="273">
        <v>56.2</v>
      </c>
      <c r="E11" s="3">
        <v>0</v>
      </c>
      <c r="F11" s="3">
        <f t="shared" si="0"/>
        <v>281</v>
      </c>
      <c r="G11" s="1">
        <v>42294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227</v>
      </c>
      <c r="W11" s="132">
        <v>42293</v>
      </c>
      <c r="X11" s="54">
        <v>61.74</v>
      </c>
      <c r="Y11" s="54">
        <v>62.32</v>
      </c>
      <c r="Z11" s="54">
        <v>60.21</v>
      </c>
      <c r="AA11" s="54">
        <v>61.03</v>
      </c>
      <c r="AB11" s="126">
        <v>2151900</v>
      </c>
      <c r="AC11" s="54">
        <v>61.03</v>
      </c>
      <c r="AD11" s="2">
        <f t="shared" si="2"/>
        <v>2.1099999999999994</v>
      </c>
      <c r="AE11" s="170">
        <f t="shared" si="3"/>
        <v>-6.3497232171930706E-3</v>
      </c>
    </row>
    <row r="12" spans="1:31" x14ac:dyDescent="0.25">
      <c r="B12" s="142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M12" s="2"/>
      <c r="W12" s="132">
        <v>42292</v>
      </c>
      <c r="X12" s="54">
        <v>60.15</v>
      </c>
      <c r="Y12" s="54">
        <v>61.55</v>
      </c>
      <c r="Z12" s="54">
        <v>59.6</v>
      </c>
      <c r="AA12" s="54">
        <v>61.42</v>
      </c>
      <c r="AB12" s="126">
        <v>1659400</v>
      </c>
      <c r="AC12" s="54">
        <v>61.42</v>
      </c>
      <c r="AD12" s="2">
        <f t="shared" si="2"/>
        <v>1.9499999999999957</v>
      </c>
      <c r="AE12" s="170">
        <f t="shared" si="3"/>
        <v>2.0096329513369815E-2</v>
      </c>
    </row>
    <row r="13" spans="1:31" x14ac:dyDescent="0.25">
      <c r="B13" s="142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42291</v>
      </c>
      <c r="X13" s="54">
        <v>59.97</v>
      </c>
      <c r="Y13" s="54">
        <v>60.59</v>
      </c>
      <c r="Z13" s="54">
        <v>59.5</v>
      </c>
      <c r="AA13" s="54">
        <v>60.21</v>
      </c>
      <c r="AB13" s="126">
        <v>1993500</v>
      </c>
      <c r="AC13" s="54">
        <v>60.21</v>
      </c>
      <c r="AD13" s="2">
        <f t="shared" si="2"/>
        <v>1.0900000000000034</v>
      </c>
      <c r="AE13" s="170">
        <f t="shared" si="3"/>
        <v>-1.1612475116125065E-3</v>
      </c>
    </row>
    <row r="14" spans="1:31" x14ac:dyDescent="0.25">
      <c r="B14" s="142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42290</v>
      </c>
      <c r="X14" s="54">
        <v>59.53</v>
      </c>
      <c r="Y14" s="54">
        <v>60.85</v>
      </c>
      <c r="Z14" s="54">
        <v>58.92</v>
      </c>
      <c r="AA14" s="54">
        <v>60.28</v>
      </c>
      <c r="AB14" s="126">
        <v>3312500</v>
      </c>
      <c r="AC14" s="54">
        <v>60.28</v>
      </c>
      <c r="AD14" s="2">
        <f t="shared" si="2"/>
        <v>1.9299999999999997</v>
      </c>
      <c r="AE14" s="170">
        <f t="shared" si="3"/>
        <v>2.494595044071124E-3</v>
      </c>
    </row>
    <row r="15" spans="1:31" x14ac:dyDescent="0.25">
      <c r="B15" s="142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42289</v>
      </c>
      <c r="X15" s="54">
        <v>61.91</v>
      </c>
      <c r="Y15" s="54">
        <v>62.13</v>
      </c>
      <c r="Z15" s="54">
        <v>59.59</v>
      </c>
      <c r="AA15" s="54">
        <v>60.13</v>
      </c>
      <c r="AB15" s="126">
        <v>2539600</v>
      </c>
      <c r="AC15" s="54">
        <v>60.13</v>
      </c>
      <c r="AD15" s="2">
        <f t="shared" si="2"/>
        <v>2.5399999999999991</v>
      </c>
      <c r="AE15" s="170">
        <f t="shared" si="3"/>
        <v>-2.8751413341947862E-2</v>
      </c>
    </row>
    <row r="16" spans="1:31" x14ac:dyDescent="0.25">
      <c r="B16" s="314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42286</v>
      </c>
      <c r="X16" s="54">
        <v>62.51</v>
      </c>
      <c r="Y16" s="54">
        <v>63.21</v>
      </c>
      <c r="Z16" s="54">
        <v>61.03</v>
      </c>
      <c r="AA16" s="54">
        <v>61.91</v>
      </c>
      <c r="AB16" s="126">
        <v>3051600</v>
      </c>
      <c r="AC16" s="54">
        <v>61.91</v>
      </c>
      <c r="AD16" s="2">
        <f t="shared" si="2"/>
        <v>2.1799999999999997</v>
      </c>
      <c r="AE16" s="170">
        <f t="shared" si="3"/>
        <v>-1.0548186031644646E-2</v>
      </c>
    </row>
    <row r="17" spans="1:31" x14ac:dyDescent="0.25">
      <c r="B17" s="314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42285</v>
      </c>
      <c r="X17" s="54">
        <v>59.95</v>
      </c>
      <c r="Y17" s="54">
        <v>63.16</v>
      </c>
      <c r="Z17" s="54">
        <v>59.84</v>
      </c>
      <c r="AA17" s="54">
        <v>62.57</v>
      </c>
      <c r="AB17" s="126">
        <v>5267300</v>
      </c>
      <c r="AC17" s="54">
        <v>62.57</v>
      </c>
      <c r="AD17" s="2">
        <f t="shared" si="2"/>
        <v>3.3199999999999932</v>
      </c>
      <c r="AE17" s="170">
        <f t="shared" si="3"/>
        <v>4.3181060353451262E-2</v>
      </c>
    </row>
    <row r="18" spans="1:31" x14ac:dyDescent="0.25">
      <c r="B18" s="312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42284</v>
      </c>
      <c r="X18" s="54">
        <v>60.23</v>
      </c>
      <c r="Y18" s="54">
        <v>61.31</v>
      </c>
      <c r="Z18" s="54">
        <v>57.95</v>
      </c>
      <c r="AA18" s="54">
        <v>59.98</v>
      </c>
      <c r="AB18" s="126">
        <v>4463900</v>
      </c>
      <c r="AC18" s="54">
        <v>59.98</v>
      </c>
      <c r="AD18" s="2">
        <f t="shared" si="2"/>
        <v>3.3599999999999994</v>
      </c>
      <c r="AE18" s="170">
        <f t="shared" si="3"/>
        <v>2.0415107179312608E-2</v>
      </c>
    </row>
    <row r="19" spans="1:31" x14ac:dyDescent="0.25">
      <c r="B19" s="312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42283</v>
      </c>
      <c r="X19" s="54">
        <v>55.91</v>
      </c>
      <c r="Y19" s="54">
        <v>59.19</v>
      </c>
      <c r="Z19" s="54">
        <v>55.7</v>
      </c>
      <c r="AA19" s="54">
        <v>58.78</v>
      </c>
      <c r="AB19" s="126">
        <v>4361500</v>
      </c>
      <c r="AC19" s="54">
        <v>58.78</v>
      </c>
      <c r="AD19" s="2">
        <f t="shared" si="2"/>
        <v>3.4899999999999949</v>
      </c>
      <c r="AE19" s="170">
        <f t="shared" si="3"/>
        <v>5.1896921975662202E-2</v>
      </c>
    </row>
    <row r="20" spans="1:31" x14ac:dyDescent="0.25">
      <c r="B20" s="22">
        <v>42263</v>
      </c>
      <c r="C20" s="4">
        <v>50</v>
      </c>
      <c r="D20" s="273">
        <v>52.05</v>
      </c>
      <c r="E20" s="3">
        <v>0</v>
      </c>
      <c r="F20" s="3">
        <f t="shared" si="0"/>
        <v>2602.5</v>
      </c>
      <c r="W20" s="132">
        <v>42282</v>
      </c>
      <c r="X20" s="54">
        <v>53.95</v>
      </c>
      <c r="Y20" s="54">
        <v>56.29</v>
      </c>
      <c r="Z20" s="54">
        <v>53.95</v>
      </c>
      <c r="AA20" s="54">
        <v>55.88</v>
      </c>
      <c r="AB20" s="126">
        <v>4755800</v>
      </c>
      <c r="AC20" s="54">
        <v>55.88</v>
      </c>
      <c r="AD20" s="2">
        <f t="shared" si="2"/>
        <v>2.3399999999999963</v>
      </c>
      <c r="AE20" s="170">
        <f t="shared" si="3"/>
        <v>4.0789718755820603E-2</v>
      </c>
    </row>
    <row r="21" spans="1:31" x14ac:dyDescent="0.25">
      <c r="B21" s="312">
        <v>42270</v>
      </c>
      <c r="C21" s="4">
        <v>30</v>
      </c>
      <c r="D21" s="273">
        <v>52.5</v>
      </c>
      <c r="E21" s="3">
        <v>0</v>
      </c>
      <c r="F21" s="3">
        <f t="shared" si="0"/>
        <v>1575</v>
      </c>
      <c r="W21" s="132">
        <v>42279</v>
      </c>
      <c r="X21" s="54">
        <v>49.64</v>
      </c>
      <c r="Y21" s="54">
        <v>53.92</v>
      </c>
      <c r="Z21" s="54">
        <v>49.64</v>
      </c>
      <c r="AA21" s="54">
        <v>53.69</v>
      </c>
      <c r="AB21" s="126">
        <v>3098100</v>
      </c>
      <c r="AC21" s="54">
        <v>53.69</v>
      </c>
      <c r="AD21" s="2">
        <f t="shared" si="2"/>
        <v>4.2800000000000011</v>
      </c>
      <c r="AE21" s="170">
        <f t="shared" si="3"/>
        <v>5.7931034482758603E-2</v>
      </c>
    </row>
    <row r="22" spans="1:31" x14ac:dyDescent="0.25">
      <c r="B22" s="312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42278</v>
      </c>
      <c r="X22" s="54">
        <v>50.81</v>
      </c>
      <c r="Y22" s="54">
        <v>51.56</v>
      </c>
      <c r="Z22" s="54">
        <v>50.02</v>
      </c>
      <c r="AA22" s="54">
        <v>50.75</v>
      </c>
      <c r="AB22" s="126">
        <v>3373900</v>
      </c>
      <c r="AC22" s="54">
        <v>50.75</v>
      </c>
      <c r="AD22" s="2">
        <f t="shared" si="2"/>
        <v>1.5399999999999991</v>
      </c>
      <c r="AE22" s="170">
        <f t="shared" si="3"/>
        <v>1.3783459848182078E-2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42277</v>
      </c>
      <c r="X23" s="54">
        <v>48.64</v>
      </c>
      <c r="Y23" s="54">
        <v>50.15</v>
      </c>
      <c r="Z23" s="54">
        <v>48.45</v>
      </c>
      <c r="AA23" s="54">
        <v>50.06</v>
      </c>
      <c r="AB23" s="126">
        <v>3301600</v>
      </c>
      <c r="AC23" s="54">
        <v>50.06</v>
      </c>
      <c r="AD23" s="2">
        <f t="shared" si="2"/>
        <v>1.6999999999999957</v>
      </c>
      <c r="AE23" s="170">
        <f t="shared" si="3"/>
        <v>3.6868268434134155E-2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42276</v>
      </c>
      <c r="X24" s="54">
        <v>48.47</v>
      </c>
      <c r="Y24" s="54">
        <v>48.89</v>
      </c>
      <c r="Z24" s="54">
        <v>47.84</v>
      </c>
      <c r="AA24" s="54">
        <v>48.28</v>
      </c>
      <c r="AB24" s="126">
        <v>2216800</v>
      </c>
      <c r="AC24" s="54">
        <v>48.28</v>
      </c>
      <c r="AD24" s="2">
        <f t="shared" si="2"/>
        <v>1.0499999999999972</v>
      </c>
      <c r="AE24" s="170">
        <f t="shared" si="3"/>
        <v>4.1442188147544634E-4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42275</v>
      </c>
      <c r="X25" s="54">
        <v>49.41</v>
      </c>
      <c r="Y25" s="54">
        <v>49.89</v>
      </c>
      <c r="Z25" s="54">
        <v>48.23</v>
      </c>
      <c r="AA25" s="54">
        <v>48.26</v>
      </c>
      <c r="AB25" s="126">
        <v>2607500</v>
      </c>
      <c r="AC25" s="54">
        <v>48.26</v>
      </c>
      <c r="AD25" s="2">
        <f t="shared" si="2"/>
        <v>1.6600000000000037</v>
      </c>
      <c r="AE25" s="170">
        <f t="shared" si="3"/>
        <v>-3.9984085935946045E-2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42272</v>
      </c>
      <c r="X26" s="54">
        <v>50.53</v>
      </c>
      <c r="Y26" s="54">
        <v>50.81</v>
      </c>
      <c r="Z26" s="54">
        <v>49.71</v>
      </c>
      <c r="AA26" s="54">
        <v>50.27</v>
      </c>
      <c r="AB26" s="126">
        <v>2767400</v>
      </c>
      <c r="AC26" s="54">
        <v>50.27</v>
      </c>
      <c r="AD26" s="2">
        <f t="shared" si="2"/>
        <v>1.1000000000000014</v>
      </c>
      <c r="AE26" s="170">
        <f t="shared" si="3"/>
        <v>4.395604395604602E-3</v>
      </c>
    </row>
    <row r="27" spans="1:31" x14ac:dyDescent="0.25">
      <c r="W27" s="132">
        <v>42271</v>
      </c>
      <c r="X27" s="54">
        <v>49.86</v>
      </c>
      <c r="Y27" s="54">
        <v>50.4</v>
      </c>
      <c r="Z27" s="54">
        <v>49.31</v>
      </c>
      <c r="AA27" s="54">
        <v>50.05</v>
      </c>
      <c r="AB27" s="126">
        <v>3662400</v>
      </c>
      <c r="AC27" s="54">
        <v>50.05</v>
      </c>
      <c r="AD27" s="2">
        <f t="shared" si="2"/>
        <v>1.0899999999999963</v>
      </c>
      <c r="AE27" s="170">
        <f t="shared" si="3"/>
        <v>-3.9944078290399254E-4</v>
      </c>
    </row>
    <row r="28" spans="1:31" x14ac:dyDescent="0.25">
      <c r="W28" s="132">
        <v>42270</v>
      </c>
      <c r="X28" s="54">
        <v>51.46</v>
      </c>
      <c r="Y28" s="54">
        <v>51.73</v>
      </c>
      <c r="Z28" s="54">
        <v>49.91</v>
      </c>
      <c r="AA28" s="54">
        <v>50.07</v>
      </c>
      <c r="AB28" s="126">
        <v>1853100</v>
      </c>
      <c r="AC28" s="54">
        <v>50.07</v>
      </c>
      <c r="AD28" s="2">
        <f t="shared" si="2"/>
        <v>1.8200000000000003</v>
      </c>
      <c r="AE28" s="170">
        <f t="shared" si="3"/>
        <v>-2.1114369501466279E-2</v>
      </c>
    </row>
    <row r="29" spans="1:31" x14ac:dyDescent="0.25">
      <c r="W29" s="132">
        <v>42269</v>
      </c>
      <c r="X29" s="54">
        <v>51.36</v>
      </c>
      <c r="Y29" s="54">
        <v>52.65</v>
      </c>
      <c r="Z29" s="54">
        <v>50.71</v>
      </c>
      <c r="AA29" s="54">
        <v>51.15</v>
      </c>
      <c r="AB29" s="126">
        <v>2705300</v>
      </c>
      <c r="AC29" s="54">
        <v>51.15</v>
      </c>
      <c r="AD29" s="2">
        <f t="shared" si="2"/>
        <v>1.9399999999999977</v>
      </c>
      <c r="AE29" s="170">
        <f t="shared" si="3"/>
        <v>-2.1988527724665419E-2</v>
      </c>
    </row>
    <row r="30" spans="1:31" x14ac:dyDescent="0.25">
      <c r="A30" s="45" t="s">
        <v>85</v>
      </c>
      <c r="B30" s="143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695</v>
      </c>
      <c r="I30" s="16"/>
      <c r="J30" s="16"/>
      <c r="K30" s="21">
        <f>SUM(K2:K25)</f>
        <v>40432.6</v>
      </c>
      <c r="L30" s="16"/>
      <c r="M30" s="21">
        <f>SUM(M2:M25)</f>
        <v>42.5</v>
      </c>
      <c r="W30" s="132">
        <v>42268</v>
      </c>
      <c r="X30" s="54">
        <v>52.96</v>
      </c>
      <c r="Y30" s="54">
        <v>53.15</v>
      </c>
      <c r="Z30" s="54">
        <v>52.07</v>
      </c>
      <c r="AA30" s="54">
        <v>52.3</v>
      </c>
      <c r="AB30" s="126">
        <v>4019900</v>
      </c>
      <c r="AC30" s="54">
        <v>52.3</v>
      </c>
      <c r="AD30" s="2">
        <f t="shared" si="2"/>
        <v>1.0799999999999983</v>
      </c>
      <c r="AE30" s="170">
        <f t="shared" si="3"/>
        <v>-2.4794964714858203E-3</v>
      </c>
    </row>
    <row r="31" spans="1:31" x14ac:dyDescent="0.25">
      <c r="W31" s="132">
        <v>42265</v>
      </c>
      <c r="X31" s="271">
        <v>53.6</v>
      </c>
      <c r="Y31" s="54">
        <v>53.98</v>
      </c>
      <c r="Z31" s="54">
        <v>52.07</v>
      </c>
      <c r="AA31" s="54">
        <v>52.43</v>
      </c>
      <c r="AB31" s="126">
        <v>3553600</v>
      </c>
      <c r="AC31" s="54">
        <v>52.43</v>
      </c>
      <c r="AD31" s="2">
        <f t="shared" si="2"/>
        <v>1.9099999999999966</v>
      </c>
      <c r="AE31" s="170">
        <f t="shared" si="3"/>
        <v>-3.9743589743589824E-2</v>
      </c>
    </row>
    <row r="32" spans="1:31" x14ac:dyDescent="0.25">
      <c r="B32" s="260" t="s">
        <v>139</v>
      </c>
      <c r="C32" s="260" t="s">
        <v>261</v>
      </c>
      <c r="D32" s="274" t="s">
        <v>260</v>
      </c>
      <c r="E32" s="263" t="s">
        <v>262</v>
      </c>
      <c r="F32" s="264" t="s">
        <v>65</v>
      </c>
      <c r="J32" s="2" t="s">
        <v>156</v>
      </c>
      <c r="W32" s="132">
        <v>42264</v>
      </c>
      <c r="X32" s="54">
        <v>54.49</v>
      </c>
      <c r="Y32" s="54">
        <v>56.04</v>
      </c>
      <c r="Z32" s="54">
        <v>53.81</v>
      </c>
      <c r="AA32" s="54">
        <v>54.6</v>
      </c>
      <c r="AB32" s="126">
        <v>2818600</v>
      </c>
      <c r="AC32" s="54">
        <v>54.6</v>
      </c>
      <c r="AD32" s="2">
        <f t="shared" si="2"/>
        <v>2.2299999999999969</v>
      </c>
      <c r="AE32" s="170" t="e">
        <f t="shared" si="3"/>
        <v>#DIV/0!</v>
      </c>
    </row>
    <row r="33" spans="2:31" x14ac:dyDescent="0.25">
      <c r="B33" s="262">
        <v>42304</v>
      </c>
      <c r="C33" s="12">
        <v>5</v>
      </c>
      <c r="D33" s="275">
        <v>-47.95</v>
      </c>
      <c r="E33" s="53">
        <v>56.93</v>
      </c>
      <c r="F33" s="53">
        <v>524.4</v>
      </c>
      <c r="W33" s="132">
        <v>42264</v>
      </c>
      <c r="X33" s="54" t="s">
        <v>161</v>
      </c>
      <c r="Y33" s="54"/>
      <c r="Z33" s="54"/>
      <c r="AA33" s="54"/>
      <c r="AB33" s="126"/>
      <c r="AC33" s="54"/>
      <c r="AD33" s="2">
        <f t="shared" si="2"/>
        <v>0</v>
      </c>
      <c r="AE33" s="170">
        <f t="shared" si="3"/>
        <v>-1</v>
      </c>
    </row>
    <row r="34" spans="2:31" x14ac:dyDescent="0.25">
      <c r="B34" s="262">
        <v>42305</v>
      </c>
      <c r="C34" s="12">
        <v>125</v>
      </c>
      <c r="D34" s="275">
        <v>50.5</v>
      </c>
      <c r="E34" s="53">
        <v>57.07</v>
      </c>
      <c r="F34" s="53">
        <v>821.2</v>
      </c>
      <c r="W34" s="132">
        <v>42263</v>
      </c>
      <c r="X34" s="54">
        <v>53.49</v>
      </c>
      <c r="Y34" s="54">
        <v>54.84</v>
      </c>
      <c r="Z34" s="54">
        <v>53.32</v>
      </c>
      <c r="AA34" s="54">
        <v>54.69</v>
      </c>
      <c r="AB34" s="126">
        <v>2531700</v>
      </c>
      <c r="AC34" s="54">
        <v>54.44</v>
      </c>
      <c r="AD34" s="2">
        <f t="shared" si="2"/>
        <v>1.5200000000000031</v>
      </c>
      <c r="AE34" s="170">
        <f t="shared" si="3"/>
        <v>3.5965746907707041E-2</v>
      </c>
    </row>
    <row r="35" spans="2:31" x14ac:dyDescent="0.25">
      <c r="B35" s="262"/>
      <c r="C35" s="12"/>
      <c r="D35" s="275"/>
      <c r="E35" s="53"/>
      <c r="F35" s="53"/>
      <c r="W35" s="132">
        <v>42262</v>
      </c>
      <c r="X35" s="54">
        <v>52.3</v>
      </c>
      <c r="Y35" s="54">
        <v>53.58</v>
      </c>
      <c r="Z35" s="54">
        <v>52.17</v>
      </c>
      <c r="AA35" s="54">
        <v>52.79</v>
      </c>
      <c r="AB35" s="126">
        <v>2975400</v>
      </c>
      <c r="AC35" s="54">
        <v>52.55</v>
      </c>
      <c r="AD35" s="2">
        <f t="shared" si="2"/>
        <v>1.4099999999999966</v>
      </c>
      <c r="AE35" s="170">
        <f t="shared" si="3"/>
        <v>1.5655199072284409E-2</v>
      </c>
    </row>
    <row r="36" spans="2:31" x14ac:dyDescent="0.25">
      <c r="B36" s="12"/>
      <c r="C36" s="12"/>
      <c r="D36" s="275"/>
      <c r="E36" s="53"/>
      <c r="F36" s="53"/>
      <c r="W36" s="132">
        <v>42261</v>
      </c>
      <c r="X36" s="54">
        <v>52.36</v>
      </c>
      <c r="Y36" s="54">
        <v>52.4</v>
      </c>
      <c r="Z36" s="54">
        <v>51.09</v>
      </c>
      <c r="AA36" s="54">
        <v>51.98</v>
      </c>
      <c r="AB36" s="126">
        <v>3609000</v>
      </c>
      <c r="AC36" s="54">
        <v>51.74</v>
      </c>
      <c r="AD36" s="2">
        <f t="shared" si="2"/>
        <v>1.3099999999999952</v>
      </c>
      <c r="AE36" s="170">
        <f t="shared" si="3"/>
        <v>-9.9502487562188602E-3</v>
      </c>
    </row>
    <row r="37" spans="2:31" x14ac:dyDescent="0.25">
      <c r="B37" s="12"/>
      <c r="C37" s="12"/>
      <c r="D37" s="275"/>
      <c r="E37" s="53"/>
      <c r="F37" s="53"/>
      <c r="W37" s="132">
        <v>42258</v>
      </c>
      <c r="X37" s="54">
        <v>53.08</v>
      </c>
      <c r="Y37" s="54">
        <v>53.17</v>
      </c>
      <c r="Z37" s="54">
        <v>51.41</v>
      </c>
      <c r="AA37" s="54">
        <v>52.5</v>
      </c>
      <c r="AB37" s="126">
        <v>3932700</v>
      </c>
      <c r="AC37" s="54">
        <v>52.26</v>
      </c>
      <c r="AD37" s="2">
        <f t="shared" si="2"/>
        <v>1.7600000000000051</v>
      </c>
      <c r="AE37" s="170">
        <f t="shared" si="3"/>
        <v>-2.952646239554324E-2</v>
      </c>
    </row>
    <row r="38" spans="2:31" x14ac:dyDescent="0.25">
      <c r="B38" s="12"/>
      <c r="C38" s="12"/>
      <c r="D38" s="275"/>
      <c r="E38" s="53"/>
      <c r="F38" s="53"/>
      <c r="W38" s="132">
        <v>42257</v>
      </c>
      <c r="X38" s="54">
        <v>55.14</v>
      </c>
      <c r="Y38" s="54">
        <v>55.6</v>
      </c>
      <c r="Z38" s="54">
        <v>53.64</v>
      </c>
      <c r="AA38" s="54">
        <v>54.1</v>
      </c>
      <c r="AB38" s="126">
        <v>3943400</v>
      </c>
      <c r="AC38" s="54">
        <v>53.85</v>
      </c>
      <c r="AD38" s="2">
        <f t="shared" si="2"/>
        <v>1.9600000000000009</v>
      </c>
      <c r="AE38" s="170">
        <f t="shared" si="3"/>
        <v>-1.499908542162065E-2</v>
      </c>
    </row>
    <row r="39" spans="2:31" x14ac:dyDescent="0.25">
      <c r="B39" s="12"/>
      <c r="C39" s="12"/>
      <c r="D39" s="275"/>
      <c r="E39" s="53"/>
      <c r="F39" s="53"/>
      <c r="W39" s="132">
        <v>42256</v>
      </c>
      <c r="X39" s="54">
        <v>56.99</v>
      </c>
      <c r="Y39" s="54">
        <v>58.24</v>
      </c>
      <c r="Z39" s="54">
        <v>54.8</v>
      </c>
      <c r="AA39" s="54">
        <v>54.92</v>
      </c>
      <c r="AB39" s="126">
        <v>2710400</v>
      </c>
      <c r="AC39" s="54">
        <v>54.67</v>
      </c>
      <c r="AD39" s="2">
        <f t="shared" si="2"/>
        <v>3.4400000000000048</v>
      </c>
      <c r="AE39" s="170">
        <f t="shared" si="3"/>
        <v>-2.8434334458859123E-2</v>
      </c>
    </row>
    <row r="40" spans="2:31" x14ac:dyDescent="0.25">
      <c r="B40" s="12"/>
      <c r="C40" s="12"/>
      <c r="D40" s="275"/>
      <c r="E40" s="53"/>
      <c r="F40" s="53"/>
      <c r="W40" s="132">
        <v>42255</v>
      </c>
      <c r="X40" s="54">
        <v>56.91</v>
      </c>
      <c r="Y40" s="54">
        <v>57.1</v>
      </c>
      <c r="Z40" s="54">
        <v>55.19</v>
      </c>
      <c r="AA40" s="54">
        <v>56.53</v>
      </c>
      <c r="AB40" s="126">
        <v>2957200</v>
      </c>
      <c r="AC40" s="54">
        <v>56.27</v>
      </c>
      <c r="AD40" s="2">
        <f t="shared" si="2"/>
        <v>1.9100000000000037</v>
      </c>
      <c r="AE40" s="170">
        <f t="shared" si="3"/>
        <v>3.2091281868424915E-3</v>
      </c>
    </row>
    <row r="41" spans="2:31" x14ac:dyDescent="0.25">
      <c r="B41" s="12"/>
      <c r="C41" s="12"/>
      <c r="D41" s="275"/>
      <c r="E41" s="53"/>
      <c r="F41" s="53"/>
      <c r="W41" s="132">
        <v>42251</v>
      </c>
      <c r="X41" s="54">
        <v>56.41</v>
      </c>
      <c r="Y41" s="54">
        <v>57</v>
      </c>
      <c r="Z41" s="54">
        <v>55.85</v>
      </c>
      <c r="AA41" s="54">
        <v>56.35</v>
      </c>
      <c r="AB41" s="126">
        <v>2173300</v>
      </c>
      <c r="AC41" s="54">
        <v>56.09</v>
      </c>
      <c r="AD41" s="2">
        <f t="shared" si="2"/>
        <v>1.1499999999999986</v>
      </c>
      <c r="AE41" s="170">
        <f t="shared" si="3"/>
        <v>-1.8375918795939694E-2</v>
      </c>
    </row>
    <row r="42" spans="2:31" x14ac:dyDescent="0.25">
      <c r="B42" s="12"/>
      <c r="C42" s="12"/>
      <c r="D42" s="275"/>
      <c r="E42" s="53"/>
      <c r="F42" s="53"/>
      <c r="W42" s="132">
        <v>42250</v>
      </c>
      <c r="X42" s="54">
        <v>58</v>
      </c>
      <c r="Y42" s="54">
        <v>59.28</v>
      </c>
      <c r="Z42" s="54">
        <v>56.63</v>
      </c>
      <c r="AA42" s="54">
        <v>57.4</v>
      </c>
      <c r="AB42" s="126">
        <v>3289500</v>
      </c>
      <c r="AC42" s="54">
        <v>57.14</v>
      </c>
      <c r="AD42" s="2">
        <f t="shared" si="2"/>
        <v>2.6499999999999986</v>
      </c>
      <c r="AE42" s="170">
        <f t="shared" si="3"/>
        <v>-1.9213973799127038E-3</v>
      </c>
    </row>
    <row r="43" spans="2:31" x14ac:dyDescent="0.25">
      <c r="W43" s="132">
        <v>42249</v>
      </c>
      <c r="X43" s="54">
        <v>57.82</v>
      </c>
      <c r="Y43" s="54">
        <v>57.86</v>
      </c>
      <c r="Z43" s="54">
        <v>55.35</v>
      </c>
      <c r="AA43" s="54">
        <v>57.51</v>
      </c>
      <c r="AB43" s="126">
        <v>3555000</v>
      </c>
      <c r="AC43" s="54">
        <v>57.25</v>
      </c>
      <c r="AD43" s="2">
        <f t="shared" si="2"/>
        <v>2.509999999999998</v>
      </c>
      <c r="AE43" s="170">
        <f t="shared" si="3"/>
        <v>7.7451152966026005E-3</v>
      </c>
    </row>
    <row r="44" spans="2:31" ht="20.25" thickBot="1" x14ac:dyDescent="0.35">
      <c r="O44" s="311" t="s">
        <v>81</v>
      </c>
      <c r="P44" s="311"/>
      <c r="T44" s="127" t="s">
        <v>107</v>
      </c>
      <c r="U44" s="47"/>
      <c r="W44" s="132">
        <v>42248</v>
      </c>
      <c r="X44" s="54">
        <v>57.27</v>
      </c>
      <c r="Y44" s="54">
        <v>58.61</v>
      </c>
      <c r="Z44" s="54">
        <v>56.53</v>
      </c>
      <c r="AA44" s="54">
        <v>57.07</v>
      </c>
      <c r="AB44" s="126">
        <v>3903200</v>
      </c>
      <c r="AC44" s="54">
        <v>56.81</v>
      </c>
      <c r="AD44" s="2">
        <f t="shared" si="2"/>
        <v>2.0799999999999983</v>
      </c>
      <c r="AE44" s="170">
        <f t="shared" si="3"/>
        <v>-4.0047313281514008E-2</v>
      </c>
    </row>
    <row r="45" spans="2:31" ht="15.75" thickTop="1" x14ac:dyDescent="0.25">
      <c r="O45" s="105">
        <v>1.1000000000000001</v>
      </c>
      <c r="P45" s="105">
        <f>O45*$Q$4</f>
        <v>61.754000000000005</v>
      </c>
      <c r="R45" s="47"/>
      <c r="T45" s="130" t="s">
        <v>122</v>
      </c>
      <c r="U45" s="128">
        <v>57.07</v>
      </c>
      <c r="W45" s="132">
        <v>42247</v>
      </c>
      <c r="X45" s="54">
        <v>56.11</v>
      </c>
      <c r="Y45" s="54">
        <v>59.8</v>
      </c>
      <c r="Z45" s="54">
        <v>55.33</v>
      </c>
      <c r="AA45" s="54">
        <v>59.45</v>
      </c>
      <c r="AB45" s="126">
        <v>4186300</v>
      </c>
      <c r="AC45" s="54">
        <v>59.18</v>
      </c>
      <c r="AD45" s="2">
        <f t="shared" si="2"/>
        <v>4.4699999999999989</v>
      </c>
      <c r="AE45" s="170">
        <f t="shared" si="3"/>
        <v>3.4615384615384492E-2</v>
      </c>
    </row>
    <row r="46" spans="2:31" x14ac:dyDescent="0.25">
      <c r="O46" s="105">
        <v>1.0900000000000001</v>
      </c>
      <c r="P46" s="105">
        <f t="shared" ref="P46:P65" si="4">O46*$Q$4</f>
        <v>61.192600000000006</v>
      </c>
      <c r="Q46" s="2"/>
      <c r="R46" s="47"/>
      <c r="T46" s="130" t="s">
        <v>123</v>
      </c>
      <c r="U46" s="128">
        <v>57.05</v>
      </c>
      <c r="W46" s="132">
        <v>42244</v>
      </c>
      <c r="X46" s="54">
        <v>55.51</v>
      </c>
      <c r="Y46" s="54">
        <v>58.6</v>
      </c>
      <c r="Z46" s="54">
        <v>54.5</v>
      </c>
      <c r="AA46" s="54">
        <v>57.46</v>
      </c>
      <c r="AB46" s="126">
        <v>3963100</v>
      </c>
      <c r="AC46" s="54">
        <v>57.2</v>
      </c>
      <c r="AD46" s="2">
        <f t="shared" si="2"/>
        <v>4.1000000000000014</v>
      </c>
      <c r="AE46" s="170">
        <f t="shared" si="3"/>
        <v>3.0444964871194413E-2</v>
      </c>
    </row>
    <row r="47" spans="2:31" x14ac:dyDescent="0.25">
      <c r="O47" s="105">
        <v>1.08</v>
      </c>
      <c r="P47" s="105">
        <f t="shared" si="4"/>
        <v>60.631200000000007</v>
      </c>
      <c r="Q47" s="2"/>
      <c r="R47" s="47"/>
      <c r="T47" s="130" t="s">
        <v>124</v>
      </c>
      <c r="U47" s="128" t="s">
        <v>294</v>
      </c>
      <c r="W47" s="132">
        <v>42243</v>
      </c>
      <c r="X47" s="54">
        <v>52.57</v>
      </c>
      <c r="Y47" s="54">
        <v>56.06</v>
      </c>
      <c r="Z47" s="54">
        <v>52.36</v>
      </c>
      <c r="AA47" s="54">
        <v>55.76</v>
      </c>
      <c r="AB47" s="126">
        <v>5105000</v>
      </c>
      <c r="AC47" s="54">
        <v>55.51</v>
      </c>
      <c r="AD47" s="2">
        <f t="shared" si="2"/>
        <v>3.7000000000000028</v>
      </c>
      <c r="AE47" s="170">
        <f t="shared" si="3"/>
        <v>8.8644832320062594E-2</v>
      </c>
    </row>
    <row r="48" spans="2:31" x14ac:dyDescent="0.25">
      <c r="O48" s="105">
        <v>1.07</v>
      </c>
      <c r="P48" s="105">
        <f t="shared" si="4"/>
        <v>60.069800000000001</v>
      </c>
      <c r="Q48" s="2"/>
      <c r="R48" s="47"/>
      <c r="T48" s="130" t="s">
        <v>125</v>
      </c>
      <c r="U48" s="128" t="s">
        <v>295</v>
      </c>
      <c r="W48" s="132">
        <v>42242</v>
      </c>
      <c r="X48" s="54">
        <v>51.23</v>
      </c>
      <c r="Y48" s="54">
        <v>51.58</v>
      </c>
      <c r="Z48" s="54">
        <v>49.86</v>
      </c>
      <c r="AA48" s="54">
        <v>51.22</v>
      </c>
      <c r="AB48" s="126">
        <v>4019300</v>
      </c>
      <c r="AC48" s="54">
        <v>50.99</v>
      </c>
      <c r="AD48" s="2">
        <f t="shared" si="2"/>
        <v>1.7199999999999989</v>
      </c>
      <c r="AE48" s="170">
        <f t="shared" si="3"/>
        <v>2.5749346208006507E-2</v>
      </c>
    </row>
    <row r="49" spans="15:31" x14ac:dyDescent="0.25">
      <c r="O49" s="105">
        <v>1.06</v>
      </c>
      <c r="P49" s="105">
        <f t="shared" si="4"/>
        <v>59.508400000000002</v>
      </c>
      <c r="Q49" s="2"/>
      <c r="R49" s="47"/>
      <c r="T49" s="130" t="s">
        <v>126</v>
      </c>
      <c r="U49" s="128">
        <v>71.08</v>
      </c>
      <c r="W49" s="132">
        <v>42241</v>
      </c>
      <c r="X49" s="54">
        <v>53.01</v>
      </c>
      <c r="Y49" s="54">
        <v>53.84</v>
      </c>
      <c r="Z49" s="54">
        <v>49.9</v>
      </c>
      <c r="AA49" s="54">
        <v>49.94</v>
      </c>
      <c r="AB49" s="126">
        <v>3798500</v>
      </c>
      <c r="AC49" s="54">
        <v>49.71</v>
      </c>
      <c r="AD49" s="2">
        <f t="shared" si="2"/>
        <v>3.9400000000000048</v>
      </c>
      <c r="AE49" s="170">
        <f t="shared" si="3"/>
        <v>-2.0492610837438363E-2</v>
      </c>
    </row>
    <row r="50" spans="15:31" x14ac:dyDescent="0.25">
      <c r="O50" s="105">
        <v>1.05</v>
      </c>
      <c r="P50" s="105">
        <f t="shared" si="4"/>
        <v>58.947000000000003</v>
      </c>
      <c r="Q50" s="2"/>
      <c r="R50" s="47"/>
      <c r="T50" s="130" t="s">
        <v>127</v>
      </c>
      <c r="U50" s="128">
        <v>1.5036499999999999</v>
      </c>
      <c r="W50" s="132">
        <v>42240</v>
      </c>
      <c r="X50" s="54">
        <v>51.78</v>
      </c>
      <c r="Y50" s="54">
        <v>54</v>
      </c>
      <c r="Z50" s="54">
        <v>50.38</v>
      </c>
      <c r="AA50" s="54">
        <v>50.98</v>
      </c>
      <c r="AB50" s="126">
        <v>5732100</v>
      </c>
      <c r="AC50" s="54">
        <v>50.75</v>
      </c>
      <c r="AD50" s="2">
        <f t="shared" si="2"/>
        <v>3.6199999999999974</v>
      </c>
      <c r="AE50" s="170">
        <f t="shared" si="3"/>
        <v>-7.2890025575447659E-2</v>
      </c>
    </row>
    <row r="51" spans="15:31" x14ac:dyDescent="0.25">
      <c r="O51" s="105">
        <v>1.04</v>
      </c>
      <c r="P51" s="105">
        <f t="shared" si="4"/>
        <v>58.385600000000004</v>
      </c>
      <c r="Q51" s="2"/>
      <c r="R51" s="47"/>
      <c r="T51" s="130" t="s">
        <v>128</v>
      </c>
      <c r="U51" s="128" t="s">
        <v>172</v>
      </c>
      <c r="W51" s="132">
        <v>42237</v>
      </c>
      <c r="X51" s="54">
        <v>55.31</v>
      </c>
      <c r="Y51" s="54">
        <v>56.16</v>
      </c>
      <c r="Z51" s="54">
        <v>54.81</v>
      </c>
      <c r="AA51" s="54">
        <v>54.99</v>
      </c>
      <c r="AB51" s="126">
        <v>3426800</v>
      </c>
      <c r="AC51" s="54">
        <v>54.74</v>
      </c>
      <c r="AD51" s="2">
        <f t="shared" si="2"/>
        <v>1.3499999999999943</v>
      </c>
      <c r="AE51" s="170">
        <f t="shared" si="3"/>
        <v>-1.351594881960716E-2</v>
      </c>
    </row>
    <row r="52" spans="15:31" x14ac:dyDescent="0.25">
      <c r="O52" s="105">
        <v>1.03</v>
      </c>
      <c r="P52" s="105">
        <f t="shared" si="4"/>
        <v>57.824200000000005</v>
      </c>
      <c r="Q52" s="2"/>
      <c r="R52" s="47"/>
      <c r="T52" s="130"/>
      <c r="U52" s="128"/>
      <c r="W52" s="132">
        <v>42236</v>
      </c>
      <c r="X52" s="54">
        <v>56.53</v>
      </c>
      <c r="Y52" s="54">
        <v>57.24</v>
      </c>
      <c r="Z52" s="54">
        <v>55.7</v>
      </c>
      <c r="AA52" s="54">
        <v>55.74</v>
      </c>
      <c r="AB52" s="126">
        <v>2640300</v>
      </c>
      <c r="AC52" s="54">
        <v>55.49</v>
      </c>
      <c r="AD52" s="2">
        <f t="shared" si="2"/>
        <v>1.5399999999999991</v>
      </c>
      <c r="AE52" s="170">
        <f t="shared" si="3"/>
        <v>-1.7354347441119078E-2</v>
      </c>
    </row>
    <row r="53" spans="15:31" x14ac:dyDescent="0.25">
      <c r="O53" s="105">
        <v>1.02</v>
      </c>
      <c r="P53" s="105">
        <f t="shared" si="4"/>
        <v>57.262799999999999</v>
      </c>
      <c r="Q53" s="2"/>
      <c r="R53" s="47"/>
      <c r="T53" s="130" t="s">
        <v>129</v>
      </c>
      <c r="U53" s="128" t="s">
        <v>296</v>
      </c>
      <c r="W53" s="132">
        <v>42235</v>
      </c>
      <c r="X53" s="54">
        <v>58.75</v>
      </c>
      <c r="Y53" s="54">
        <v>59.18</v>
      </c>
      <c r="Z53" s="54">
        <v>56.31</v>
      </c>
      <c r="AA53" s="54">
        <v>56.73</v>
      </c>
      <c r="AB53" s="126">
        <v>2471700</v>
      </c>
      <c r="AC53" s="54">
        <v>56.47</v>
      </c>
      <c r="AD53" s="2">
        <f t="shared" si="2"/>
        <v>2.8699999999999974</v>
      </c>
      <c r="AE53" s="170">
        <f t="shared" si="3"/>
        <v>-4.1907024092297185E-2</v>
      </c>
    </row>
    <row r="54" spans="15:31" x14ac:dyDescent="0.25">
      <c r="O54" s="105">
        <v>1.01</v>
      </c>
      <c r="P54" s="105">
        <f t="shared" si="4"/>
        <v>56.7014</v>
      </c>
      <c r="Q54" s="2"/>
      <c r="R54" s="47"/>
      <c r="T54" s="130" t="s">
        <v>130</v>
      </c>
      <c r="U54" s="128" t="s">
        <v>236</v>
      </c>
      <c r="W54" s="132">
        <v>42234</v>
      </c>
      <c r="X54" s="54">
        <v>59.51</v>
      </c>
      <c r="Y54" s="54">
        <v>59.8</v>
      </c>
      <c r="Z54" s="54">
        <v>58.44</v>
      </c>
      <c r="AA54" s="54">
        <v>59.21</v>
      </c>
      <c r="AB54" s="126">
        <v>1773600</v>
      </c>
      <c r="AC54" s="54">
        <v>58.94</v>
      </c>
      <c r="AD54" s="2">
        <f t="shared" si="2"/>
        <v>1.3599999999999994</v>
      </c>
      <c r="AE54" s="170">
        <f t="shared" si="3"/>
        <v>7.3491710818662792E-3</v>
      </c>
    </row>
    <row r="55" spans="15:31" x14ac:dyDescent="0.25">
      <c r="O55" s="105">
        <v>1</v>
      </c>
      <c r="P55" s="105">
        <f t="shared" si="4"/>
        <v>56.14</v>
      </c>
      <c r="Q55" s="2"/>
      <c r="R55" s="47"/>
      <c r="T55" s="130" t="s">
        <v>131</v>
      </c>
      <c r="U55" s="129">
        <v>4218655</v>
      </c>
      <c r="W55" s="132">
        <v>42233</v>
      </c>
      <c r="X55" s="54">
        <v>58.62</v>
      </c>
      <c r="Y55" s="54">
        <v>59.62</v>
      </c>
      <c r="Z55" s="54">
        <v>58.38</v>
      </c>
      <c r="AA55" s="54">
        <v>58.78</v>
      </c>
      <c r="AB55" s="126">
        <v>1776300</v>
      </c>
      <c r="AC55" s="54">
        <v>58.51</v>
      </c>
      <c r="AD55" s="2">
        <f t="shared" si="2"/>
        <v>1.2399999999999949</v>
      </c>
      <c r="AE55" s="170">
        <f t="shared" si="3"/>
        <v>-5.101173269852155E-3</v>
      </c>
    </row>
    <row r="56" spans="15:31" x14ac:dyDescent="0.25">
      <c r="O56" s="105">
        <v>0.99</v>
      </c>
      <c r="P56" s="105">
        <f t="shared" si="4"/>
        <v>55.578600000000002</v>
      </c>
      <c r="Q56" s="2"/>
      <c r="R56" s="47"/>
      <c r="T56" s="130" t="s">
        <v>135</v>
      </c>
      <c r="U56" s="129">
        <v>3319910</v>
      </c>
      <c r="W56" s="132">
        <v>42230</v>
      </c>
      <c r="X56" s="54">
        <v>58.73</v>
      </c>
      <c r="Y56" s="54">
        <v>60</v>
      </c>
      <c r="Z56" s="54">
        <v>58.7</v>
      </c>
      <c r="AA56" s="54">
        <v>59.08</v>
      </c>
      <c r="AB56" s="126">
        <v>2663200</v>
      </c>
      <c r="AC56" s="54">
        <v>58.81</v>
      </c>
      <c r="AD56" s="2">
        <f t="shared" si="2"/>
        <v>1.2999999999999972</v>
      </c>
      <c r="AE56" s="170">
        <f t="shared" si="3"/>
        <v>4.9555707450443798E-3</v>
      </c>
    </row>
    <row r="57" spans="15:31" x14ac:dyDescent="0.25">
      <c r="O57" s="105">
        <v>0.98</v>
      </c>
      <c r="P57" s="105">
        <f t="shared" si="4"/>
        <v>55.017200000000003</v>
      </c>
      <c r="Q57" s="2"/>
      <c r="R57" s="47"/>
      <c r="T57" s="130" t="s">
        <v>132</v>
      </c>
      <c r="U57" s="128" t="s">
        <v>297</v>
      </c>
      <c r="W57" s="132">
        <v>42229</v>
      </c>
      <c r="X57" s="54">
        <v>59.11</v>
      </c>
      <c r="Y57" s="54">
        <v>59.55</v>
      </c>
      <c r="Z57" s="54">
        <v>58.45</v>
      </c>
      <c r="AA57" s="54">
        <v>58.79</v>
      </c>
      <c r="AB57" s="126">
        <v>3258400</v>
      </c>
      <c r="AC57" s="54">
        <v>58.52</v>
      </c>
      <c r="AD57" s="2">
        <f t="shared" si="2"/>
        <v>1.0999999999999943</v>
      </c>
      <c r="AE57" s="170">
        <f t="shared" si="3"/>
        <v>-1.0650887573964374E-2</v>
      </c>
    </row>
    <row r="58" spans="15:31" x14ac:dyDescent="0.25">
      <c r="O58" s="105">
        <v>0.97</v>
      </c>
      <c r="P58" s="105">
        <f t="shared" si="4"/>
        <v>54.455799999999996</v>
      </c>
      <c r="Q58" s="2"/>
      <c r="R58" s="47"/>
      <c r="T58" s="130" t="s">
        <v>136</v>
      </c>
      <c r="U58" s="128">
        <v>369.34</v>
      </c>
      <c r="W58" s="132">
        <v>42228</v>
      </c>
      <c r="X58" s="54">
        <v>57.42</v>
      </c>
      <c r="Y58" s="54">
        <v>59.49</v>
      </c>
      <c r="Z58" s="54">
        <v>57.07</v>
      </c>
      <c r="AA58" s="54">
        <v>59.42</v>
      </c>
      <c r="AB58" s="126">
        <v>4753900</v>
      </c>
      <c r="AC58" s="54">
        <v>59.15</v>
      </c>
      <c r="AD58" s="2">
        <f t="shared" si="2"/>
        <v>2.4200000000000017</v>
      </c>
      <c r="AE58" s="170">
        <f t="shared" si="3"/>
        <v>2.6375151830643651E-2</v>
      </c>
    </row>
    <row r="59" spans="15:31" x14ac:dyDescent="0.25">
      <c r="O59" s="105">
        <v>0.96</v>
      </c>
      <c r="P59" s="105">
        <f t="shared" si="4"/>
        <v>53.894399999999997</v>
      </c>
      <c r="T59" s="130" t="s">
        <v>137</v>
      </c>
      <c r="U59" s="128">
        <v>0.15</v>
      </c>
      <c r="W59" s="132">
        <v>42227</v>
      </c>
      <c r="X59" s="54">
        <v>57.22</v>
      </c>
      <c r="Y59" s="54">
        <v>57.99</v>
      </c>
      <c r="Z59" s="54">
        <v>56.6</v>
      </c>
      <c r="AA59" s="54">
        <v>57.89</v>
      </c>
      <c r="AB59" s="126">
        <v>2393600</v>
      </c>
      <c r="AC59" s="54">
        <v>57.63</v>
      </c>
      <c r="AD59" s="2">
        <f t="shared" si="2"/>
        <v>1.3900000000000006</v>
      </c>
      <c r="AE59" s="170">
        <f t="shared" si="3"/>
        <v>-9.2831356369262874E-3</v>
      </c>
    </row>
    <row r="60" spans="15:31" x14ac:dyDescent="0.25">
      <c r="O60" s="105">
        <v>0.95</v>
      </c>
      <c r="P60" s="105">
        <f t="shared" si="4"/>
        <v>53.332999999999998</v>
      </c>
      <c r="T60" s="130" t="s">
        <v>133</v>
      </c>
      <c r="U60" s="128" t="s">
        <v>298</v>
      </c>
      <c r="W60" s="132">
        <v>42226</v>
      </c>
      <c r="X60" s="54">
        <v>56.12</v>
      </c>
      <c r="Y60" s="54">
        <v>58.5</v>
      </c>
      <c r="Z60" s="54">
        <v>56.09</v>
      </c>
      <c r="AA60" s="54">
        <v>58.44</v>
      </c>
      <c r="AB60" s="126">
        <v>2678300</v>
      </c>
      <c r="AC60" s="54">
        <v>58.17</v>
      </c>
      <c r="AD60" s="2">
        <f t="shared" si="2"/>
        <v>2.4099999999999966</v>
      </c>
      <c r="AE60" s="170">
        <f t="shared" si="3"/>
        <v>4.5095220984549211E-2</v>
      </c>
    </row>
    <row r="61" spans="15:31" x14ac:dyDescent="0.25">
      <c r="O61" s="105">
        <v>0.94</v>
      </c>
      <c r="P61" s="105">
        <f t="shared" si="4"/>
        <v>52.771599999999999</v>
      </c>
      <c r="W61" s="132">
        <v>42223</v>
      </c>
      <c r="X61" s="54">
        <v>56.6</v>
      </c>
      <c r="Y61" s="54">
        <v>57.74</v>
      </c>
      <c r="Z61" s="54">
        <v>55.69</v>
      </c>
      <c r="AA61" s="54">
        <v>55.92</v>
      </c>
      <c r="AB61" s="126">
        <v>3174800</v>
      </c>
      <c r="AC61" s="54">
        <v>55.66</v>
      </c>
      <c r="AD61" s="2">
        <f t="shared" si="2"/>
        <v>2.0500000000000043</v>
      </c>
      <c r="AE61" s="170">
        <f t="shared" si="3"/>
        <v>-1.5738284703802008E-2</v>
      </c>
    </row>
    <row r="62" spans="15:31" x14ac:dyDescent="0.25">
      <c r="O62" s="105">
        <v>0.93</v>
      </c>
      <c r="P62" s="105">
        <f t="shared" si="4"/>
        <v>52.2102</v>
      </c>
      <c r="W62" s="132">
        <v>42222</v>
      </c>
      <c r="X62" s="54">
        <v>55.58</v>
      </c>
      <c r="Y62" s="54">
        <v>56.9</v>
      </c>
      <c r="Z62" s="54">
        <v>54.65</v>
      </c>
      <c r="AA62" s="54">
        <v>56.81</v>
      </c>
      <c r="AB62" s="126">
        <v>3819200</v>
      </c>
      <c r="AC62" s="54">
        <v>56.55</v>
      </c>
      <c r="AD62" s="2">
        <f t="shared" si="2"/>
        <v>2.25</v>
      </c>
      <c r="AE62" s="170">
        <f t="shared" si="3"/>
        <v>1.5989938914840129E-2</v>
      </c>
    </row>
    <row r="63" spans="15:31" x14ac:dyDescent="0.25">
      <c r="O63" s="105">
        <v>0.92</v>
      </c>
      <c r="P63" s="105">
        <f t="shared" si="4"/>
        <v>51.648800000000001</v>
      </c>
      <c r="W63" s="132">
        <v>42221</v>
      </c>
      <c r="X63" s="54">
        <v>58.46</v>
      </c>
      <c r="Y63" s="54">
        <v>58.95</v>
      </c>
      <c r="Z63" s="54">
        <v>55.92</v>
      </c>
      <c r="AA63" s="54">
        <v>55.92</v>
      </c>
      <c r="AB63" s="126">
        <v>3877900</v>
      </c>
      <c r="AC63" s="54">
        <v>55.66</v>
      </c>
      <c r="AD63" s="2">
        <f t="shared" si="2"/>
        <v>3.0300000000000011</v>
      </c>
      <c r="AE63" s="170">
        <f t="shared" si="3"/>
        <v>-2.8451736777797221E-2</v>
      </c>
    </row>
    <row r="64" spans="15:31" x14ac:dyDescent="0.25">
      <c r="O64" s="105">
        <v>0.91</v>
      </c>
      <c r="P64" s="105">
        <f t="shared" si="4"/>
        <v>51.087400000000002</v>
      </c>
      <c r="W64" s="132">
        <v>42220</v>
      </c>
      <c r="X64" s="54">
        <v>58.07</v>
      </c>
      <c r="Y64" s="54">
        <v>58.99</v>
      </c>
      <c r="Z64" s="54">
        <v>57.31</v>
      </c>
      <c r="AA64" s="54">
        <v>57.55</v>
      </c>
      <c r="AB64" s="126">
        <v>2991200</v>
      </c>
      <c r="AC64" s="54">
        <v>57.29</v>
      </c>
      <c r="AD64" s="2">
        <f t="shared" si="2"/>
        <v>1.6799999999999997</v>
      </c>
      <c r="AE64" s="170">
        <f t="shared" si="3"/>
        <v>-2.6114206128133866E-3</v>
      </c>
    </row>
    <row r="65" spans="15:31" x14ac:dyDescent="0.25">
      <c r="O65" s="105">
        <v>0.9</v>
      </c>
      <c r="P65" s="105">
        <f t="shared" si="4"/>
        <v>50.526000000000003</v>
      </c>
      <c r="W65" s="132">
        <v>42219</v>
      </c>
      <c r="X65" s="54">
        <v>58.21</v>
      </c>
      <c r="Y65" s="54">
        <v>58.89</v>
      </c>
      <c r="Z65" s="54">
        <v>57.32</v>
      </c>
      <c r="AA65" s="54">
        <v>57.7</v>
      </c>
      <c r="AB65" s="126">
        <v>3295800</v>
      </c>
      <c r="AC65" s="54">
        <v>57.44</v>
      </c>
      <c r="AD65" s="2">
        <f t="shared" si="2"/>
        <v>1.5700000000000003</v>
      </c>
      <c r="AE65" s="170">
        <f t="shared" si="3"/>
        <v>-2.2131426625808692E-2</v>
      </c>
    </row>
    <row r="66" spans="15:31" x14ac:dyDescent="0.25">
      <c r="W66" s="132">
        <v>42216</v>
      </c>
      <c r="X66" s="54">
        <v>59.72</v>
      </c>
      <c r="Y66" s="54">
        <v>60.3</v>
      </c>
      <c r="Z66" s="54">
        <v>58.81</v>
      </c>
      <c r="AA66" s="54">
        <v>59.01</v>
      </c>
      <c r="AB66" s="126">
        <v>3033100</v>
      </c>
      <c r="AC66" s="54">
        <v>58.74</v>
      </c>
      <c r="AD66" s="2">
        <f t="shared" si="2"/>
        <v>1.4899999999999949</v>
      </c>
      <c r="AE66" s="170">
        <f t="shared" si="3"/>
        <v>-2.1815154038301365E-2</v>
      </c>
    </row>
    <row r="67" spans="15:31" x14ac:dyDescent="0.25">
      <c r="W67" s="132">
        <v>42215</v>
      </c>
      <c r="X67" s="54">
        <v>60.04</v>
      </c>
      <c r="Y67" s="54">
        <v>60.78</v>
      </c>
      <c r="Z67" s="54">
        <v>59.68</v>
      </c>
      <c r="AA67" s="54">
        <v>60.33</v>
      </c>
      <c r="AB67" s="126">
        <v>2984100</v>
      </c>
      <c r="AC67" s="54">
        <v>60.05</v>
      </c>
      <c r="AD67" s="2">
        <f>Y67-Z67</f>
        <v>1.1000000000000014</v>
      </c>
      <c r="AE67" s="170">
        <f>AC67/AC68-1</f>
        <v>4.6846243935083631E-3</v>
      </c>
    </row>
    <row r="68" spans="15:31" x14ac:dyDescent="0.25">
      <c r="W68" s="132">
        <v>42214</v>
      </c>
      <c r="X68" s="54">
        <v>59.95</v>
      </c>
      <c r="Y68" s="54">
        <v>61.88</v>
      </c>
      <c r="Z68" s="54">
        <v>59.2</v>
      </c>
      <c r="AA68" s="54">
        <v>60.04</v>
      </c>
      <c r="AB68" s="126">
        <v>6091700</v>
      </c>
      <c r="AC68" s="54">
        <v>59.77</v>
      </c>
      <c r="AD68" s="2">
        <f>Y68-Z68</f>
        <v>2.6799999999999997</v>
      </c>
      <c r="AE68" s="170" t="e">
        <f>AC68/AC69-1</f>
        <v>#DIV/0!</v>
      </c>
    </row>
    <row r="69" spans="15:31" x14ac:dyDescent="0.25">
      <c r="W69" s="11" t="s">
        <v>147</v>
      </c>
      <c r="X69" s="54"/>
      <c r="Y69" s="54"/>
      <c r="Z69" s="54"/>
      <c r="AA69" s="54"/>
      <c r="AB69" s="11"/>
      <c r="AC69" s="54"/>
      <c r="AD69" s="2">
        <f>Y69-Z69</f>
        <v>0</v>
      </c>
      <c r="AE69" s="170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7" priority="8">
      <formula>Q7&gt;0</formula>
    </cfRule>
    <cfRule type="expression" dxfId="76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5" priority="1">
      <formula>F33&gt;0</formula>
    </cfRule>
    <cfRule type="expression" dxfId="74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98</v>
      </c>
      <c r="W2" s="165">
        <v>42306</v>
      </c>
      <c r="X2" s="12">
        <v>90.03</v>
      </c>
      <c r="Y2" s="12">
        <v>91.51</v>
      </c>
      <c r="Z2" s="12">
        <v>89.76</v>
      </c>
      <c r="AA2" s="12">
        <v>90.52</v>
      </c>
      <c r="AB2" s="117">
        <v>5274600</v>
      </c>
      <c r="AC2" s="12">
        <v>90.52</v>
      </c>
      <c r="AD2" s="2">
        <f>Y2-Z2</f>
        <v>1.75</v>
      </c>
      <c r="AE2" s="170">
        <f>AC2/AC3-1</f>
        <v>4.6614872364039162E-3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90.52</v>
      </c>
      <c r="T3" s="55">
        <v>42229</v>
      </c>
      <c r="U3" s="47" t="s">
        <v>167</v>
      </c>
      <c r="W3" s="165">
        <v>42305</v>
      </c>
      <c r="X3" s="12">
        <v>90.75</v>
      </c>
      <c r="Y3" s="12">
        <v>91.39</v>
      </c>
      <c r="Z3" s="12">
        <v>89.14</v>
      </c>
      <c r="AA3" s="12">
        <v>90.1</v>
      </c>
      <c r="AB3" s="117">
        <v>7340500</v>
      </c>
      <c r="AC3" s="12">
        <v>90.1</v>
      </c>
      <c r="AD3" s="2">
        <f t="shared" ref="AD3:AD66" si="1">Y3-Z3</f>
        <v>2.25</v>
      </c>
      <c r="AE3" s="170">
        <f t="shared" ref="AE3:AE66" si="2">AC3/AC4-1</f>
        <v>-1.55141843971629E-3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90.52</v>
      </c>
      <c r="W4" s="165">
        <v>42304</v>
      </c>
      <c r="X4" s="12">
        <v>94.2</v>
      </c>
      <c r="Y4" s="12">
        <v>94.2</v>
      </c>
      <c r="Z4" s="12">
        <v>90.22</v>
      </c>
      <c r="AA4" s="12">
        <v>90.24</v>
      </c>
      <c r="AB4" s="117">
        <v>9776300</v>
      </c>
      <c r="AC4" s="12">
        <v>90.24</v>
      </c>
      <c r="AD4" s="2">
        <f t="shared" si="1"/>
        <v>3.980000000000004</v>
      </c>
      <c r="AE4" s="170">
        <f t="shared" si="2"/>
        <v>-5.1802038457497201E-2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5">
        <v>42303</v>
      </c>
      <c r="X5" s="12">
        <v>96.62</v>
      </c>
      <c r="Y5" s="12">
        <v>97.19</v>
      </c>
      <c r="Z5" s="12">
        <v>95.01</v>
      </c>
      <c r="AA5" s="12">
        <v>95.17</v>
      </c>
      <c r="AB5" s="117">
        <v>4537000</v>
      </c>
      <c r="AC5" s="12">
        <v>95.17</v>
      </c>
      <c r="AD5" s="2">
        <f t="shared" si="1"/>
        <v>2.1799999999999926</v>
      </c>
      <c r="AE5" s="170">
        <f t="shared" si="2"/>
        <v>-1.8056128765992607E-2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5">
        <v>42300</v>
      </c>
      <c r="X6" s="12">
        <v>97.42</v>
      </c>
      <c r="Y6" s="12">
        <v>98.26</v>
      </c>
      <c r="Z6" s="12">
        <v>96.16</v>
      </c>
      <c r="AA6" s="12">
        <v>96.92</v>
      </c>
      <c r="AB6" s="117">
        <v>4868500</v>
      </c>
      <c r="AC6" s="12">
        <v>96.92</v>
      </c>
      <c r="AD6" s="2">
        <f t="shared" si="1"/>
        <v>2.1000000000000085</v>
      </c>
      <c r="AE6" s="170">
        <f t="shared" si="2"/>
        <v>-9.2773940830848112E-4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7" t="s">
        <v>267</v>
      </c>
      <c r="W7" s="165">
        <v>42299</v>
      </c>
      <c r="X7" s="12">
        <v>96.51</v>
      </c>
      <c r="Y7" s="12">
        <v>97.57</v>
      </c>
      <c r="Z7" s="12">
        <v>95.54</v>
      </c>
      <c r="AA7" s="12">
        <v>97.01</v>
      </c>
      <c r="AB7" s="117">
        <v>6934800</v>
      </c>
      <c r="AC7" s="12">
        <v>97.01</v>
      </c>
      <c r="AD7" s="2">
        <f t="shared" si="1"/>
        <v>2.0299999999999869</v>
      </c>
      <c r="AE7" s="170">
        <f t="shared" si="2"/>
        <v>3.8539770902473069E-2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5">
        <v>42298</v>
      </c>
      <c r="X8" s="12">
        <v>94.3</v>
      </c>
      <c r="Y8" s="12">
        <v>94.88</v>
      </c>
      <c r="Z8" s="12">
        <v>93.19</v>
      </c>
      <c r="AA8" s="12">
        <v>93.41</v>
      </c>
      <c r="AB8" s="117">
        <v>4248400</v>
      </c>
      <c r="AC8" s="12">
        <v>93.41</v>
      </c>
      <c r="AD8" s="2">
        <f t="shared" si="1"/>
        <v>1.6899999999999977</v>
      </c>
      <c r="AE8" s="170">
        <f t="shared" si="2"/>
        <v>-3.5203755067206854E-3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5">
        <v>42297</v>
      </c>
      <c r="X9" s="12">
        <v>92.71</v>
      </c>
      <c r="Y9" s="12">
        <v>94.23</v>
      </c>
      <c r="Z9" s="12">
        <v>92.14</v>
      </c>
      <c r="AA9" s="12">
        <v>93.74</v>
      </c>
      <c r="AB9" s="117">
        <v>3290400</v>
      </c>
      <c r="AC9" s="12">
        <v>93.74</v>
      </c>
      <c r="AD9" s="2">
        <f t="shared" si="1"/>
        <v>2.0900000000000034</v>
      </c>
      <c r="AE9" s="170">
        <f t="shared" si="2"/>
        <v>1.1109912630784091E-2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5">
        <v>42296</v>
      </c>
      <c r="X10" s="12">
        <v>92.56</v>
      </c>
      <c r="Y10" s="12">
        <v>92.79</v>
      </c>
      <c r="Z10" s="12">
        <v>91.55</v>
      </c>
      <c r="AA10" s="12">
        <v>92.71</v>
      </c>
      <c r="AB10" s="117">
        <v>3991800</v>
      </c>
      <c r="AC10" s="12">
        <v>92.71</v>
      </c>
      <c r="AD10" s="2">
        <f t="shared" si="1"/>
        <v>1.2400000000000091</v>
      </c>
      <c r="AE10" s="170">
        <f t="shared" si="2"/>
        <v>-2.4747148698085475E-3</v>
      </c>
    </row>
    <row r="11" spans="1:31" x14ac:dyDescent="0.25">
      <c r="T11" s="56" t="s">
        <v>95</v>
      </c>
      <c r="U11" s="46"/>
      <c r="V11" s="13"/>
      <c r="W11" s="121">
        <v>42293</v>
      </c>
      <c r="X11" s="12">
        <v>94.63</v>
      </c>
      <c r="Y11" s="12">
        <v>94.73</v>
      </c>
      <c r="Z11" s="12">
        <v>92.55</v>
      </c>
      <c r="AA11" s="12">
        <v>92.94</v>
      </c>
      <c r="AB11" s="117">
        <v>4580800</v>
      </c>
      <c r="AC11" s="12">
        <v>92.94</v>
      </c>
      <c r="AD11" s="2">
        <f t="shared" si="1"/>
        <v>2.1800000000000068</v>
      </c>
      <c r="AE11" s="170">
        <f t="shared" si="2"/>
        <v>-1.4003819223424641E-2</v>
      </c>
    </row>
    <row r="12" spans="1:31" x14ac:dyDescent="0.25">
      <c r="T12" s="55">
        <v>42338</v>
      </c>
      <c r="U12" s="169" t="s">
        <v>97</v>
      </c>
      <c r="W12" s="165">
        <v>42292</v>
      </c>
      <c r="X12" s="12">
        <v>93.67</v>
      </c>
      <c r="Y12" s="12">
        <v>94.53</v>
      </c>
      <c r="Z12" s="12">
        <v>93</v>
      </c>
      <c r="AA12" s="12">
        <v>94.26</v>
      </c>
      <c r="AB12" s="117">
        <v>3267000</v>
      </c>
      <c r="AC12" s="12">
        <v>94.26</v>
      </c>
      <c r="AD12" s="2">
        <f t="shared" si="1"/>
        <v>1.5300000000000011</v>
      </c>
      <c r="AE12" s="170">
        <f t="shared" si="2"/>
        <v>1.4530190506942375E-2</v>
      </c>
    </row>
    <row r="13" spans="1:31" x14ac:dyDescent="0.25">
      <c r="T13" s="87">
        <v>42299</v>
      </c>
      <c r="U13" s="47" t="s">
        <v>223</v>
      </c>
      <c r="W13" s="165">
        <v>42291</v>
      </c>
      <c r="X13" s="12">
        <v>93.44</v>
      </c>
      <c r="Y13" s="12">
        <v>93.75</v>
      </c>
      <c r="Z13" s="12">
        <v>92.6</v>
      </c>
      <c r="AA13" s="12">
        <v>92.91</v>
      </c>
      <c r="AB13" s="117">
        <v>5321800</v>
      </c>
      <c r="AC13" s="12">
        <v>92.91</v>
      </c>
      <c r="AD13" s="2">
        <f t="shared" si="1"/>
        <v>1.1500000000000057</v>
      </c>
      <c r="AE13" s="170">
        <f t="shared" si="2"/>
        <v>-9.4882729211087646E-3</v>
      </c>
    </row>
    <row r="14" spans="1:31" x14ac:dyDescent="0.25">
      <c r="T14" s="55">
        <v>42370</v>
      </c>
      <c r="U14" s="47" t="s">
        <v>99</v>
      </c>
      <c r="W14" s="165">
        <v>42290</v>
      </c>
      <c r="X14" s="12">
        <v>94.44</v>
      </c>
      <c r="Y14" s="12">
        <v>95.25</v>
      </c>
      <c r="Z14" s="12">
        <v>93.75</v>
      </c>
      <c r="AA14" s="12">
        <v>93.8</v>
      </c>
      <c r="AB14" s="117">
        <v>3537900</v>
      </c>
      <c r="AC14" s="12">
        <v>93.8</v>
      </c>
      <c r="AD14" s="2">
        <f t="shared" si="1"/>
        <v>1.5</v>
      </c>
      <c r="AE14" s="170">
        <f t="shared" si="2"/>
        <v>-1.532647491077066E-2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5">
        <v>42289</v>
      </c>
      <c r="X15" s="12">
        <v>96.76</v>
      </c>
      <c r="Y15" s="12">
        <v>97</v>
      </c>
      <c r="Z15" s="12">
        <v>94.2</v>
      </c>
      <c r="AA15" s="12">
        <v>95.26</v>
      </c>
      <c r="AB15" s="117">
        <v>5471700</v>
      </c>
      <c r="AC15" s="12">
        <v>95.26</v>
      </c>
      <c r="AD15" s="2">
        <f t="shared" si="1"/>
        <v>2.7999999999999972</v>
      </c>
      <c r="AE15" s="170">
        <f t="shared" si="2"/>
        <v>-1.8342951360263871E-2</v>
      </c>
    </row>
    <row r="16" spans="1:31" x14ac:dyDescent="0.25">
      <c r="W16" s="165">
        <v>42286</v>
      </c>
      <c r="X16" s="12">
        <v>97.75</v>
      </c>
      <c r="Y16" s="12">
        <v>98.28</v>
      </c>
      <c r="Z16" s="12">
        <v>96.17</v>
      </c>
      <c r="AA16" s="12">
        <v>97.04</v>
      </c>
      <c r="AB16" s="117">
        <v>4431600</v>
      </c>
      <c r="AC16" s="12">
        <v>97.04</v>
      </c>
      <c r="AD16" s="2">
        <f t="shared" si="1"/>
        <v>2.1099999999999994</v>
      </c>
      <c r="AE16" s="170">
        <f t="shared" si="2"/>
        <v>-1.0303967027291971E-4</v>
      </c>
    </row>
    <row r="17" spans="23:31" x14ac:dyDescent="0.25">
      <c r="W17" s="165">
        <v>42285</v>
      </c>
      <c r="X17" s="12">
        <v>94.57</v>
      </c>
      <c r="Y17" s="12">
        <v>97.29</v>
      </c>
      <c r="Z17" s="12">
        <v>94.49</v>
      </c>
      <c r="AA17" s="12">
        <v>97.05</v>
      </c>
      <c r="AB17" s="117">
        <v>4137700</v>
      </c>
      <c r="AC17" s="12">
        <v>97.05</v>
      </c>
      <c r="AD17" s="2">
        <f t="shared" si="1"/>
        <v>2.8000000000000114</v>
      </c>
      <c r="AE17" s="170">
        <f t="shared" si="2"/>
        <v>2.0397434549469073E-2</v>
      </c>
    </row>
    <row r="18" spans="23:31" x14ac:dyDescent="0.25">
      <c r="W18" s="165">
        <v>42284</v>
      </c>
      <c r="X18" s="12">
        <v>94.21</v>
      </c>
      <c r="Y18" s="12">
        <v>96.25</v>
      </c>
      <c r="Z18" s="12">
        <v>93.75</v>
      </c>
      <c r="AA18" s="12">
        <v>95.11</v>
      </c>
      <c r="AB18" s="117">
        <v>4270600</v>
      </c>
      <c r="AC18" s="12">
        <v>95.11</v>
      </c>
      <c r="AD18" s="2">
        <f t="shared" si="1"/>
        <v>2.5</v>
      </c>
      <c r="AE18" s="170">
        <f t="shared" si="2"/>
        <v>1.8417389442124454E-2</v>
      </c>
    </row>
    <row r="19" spans="23:31" x14ac:dyDescent="0.25">
      <c r="W19" s="165">
        <v>42283</v>
      </c>
      <c r="X19" s="12">
        <v>93.81</v>
      </c>
      <c r="Y19" s="12">
        <v>94.09</v>
      </c>
      <c r="Z19" s="12">
        <v>93.16</v>
      </c>
      <c r="AA19" s="12">
        <v>93.39</v>
      </c>
      <c r="AB19" s="117">
        <v>3796000</v>
      </c>
      <c r="AC19" s="12">
        <v>93.39</v>
      </c>
      <c r="AD19" s="2">
        <f t="shared" si="1"/>
        <v>0.93000000000000682</v>
      </c>
      <c r="AE19" s="170">
        <f t="shared" si="2"/>
        <v>-3.4147903105323785E-3</v>
      </c>
    </row>
    <row r="20" spans="23:31" x14ac:dyDescent="0.25">
      <c r="W20" s="165">
        <v>42282</v>
      </c>
      <c r="X20" s="12">
        <v>91.73</v>
      </c>
      <c r="Y20" s="12">
        <v>94.09</v>
      </c>
      <c r="Z20" s="12">
        <v>91.62</v>
      </c>
      <c r="AA20" s="12">
        <v>93.71</v>
      </c>
      <c r="AB20" s="117">
        <v>5263000</v>
      </c>
      <c r="AC20" s="12">
        <v>93.71</v>
      </c>
      <c r="AD20" s="2">
        <f t="shared" si="1"/>
        <v>2.4699999999999989</v>
      </c>
      <c r="AE20" s="170">
        <f t="shared" si="2"/>
        <v>1.9695321001087951E-2</v>
      </c>
    </row>
    <row r="21" spans="23:31" x14ac:dyDescent="0.25">
      <c r="W21" s="53">
        <v>42279</v>
      </c>
      <c r="X21" s="12">
        <v>88.75</v>
      </c>
      <c r="Y21" s="12">
        <v>91.93</v>
      </c>
      <c r="Z21" s="12">
        <v>88.56</v>
      </c>
      <c r="AA21" s="12">
        <v>91.9</v>
      </c>
      <c r="AB21" s="117">
        <v>5332000</v>
      </c>
      <c r="AC21" s="12">
        <v>91.9</v>
      </c>
      <c r="AD21" s="2">
        <f t="shared" si="1"/>
        <v>3.3700000000000045</v>
      </c>
      <c r="AE21" s="170">
        <f t="shared" si="2"/>
        <v>1.6592920353982299E-2</v>
      </c>
    </row>
    <row r="22" spans="23:31" x14ac:dyDescent="0.25">
      <c r="W22" s="165">
        <v>42278</v>
      </c>
      <c r="X22" s="12">
        <v>89.24</v>
      </c>
      <c r="Y22" s="12">
        <v>90.64</v>
      </c>
      <c r="Z22" s="12">
        <v>89.11</v>
      </c>
      <c r="AA22" s="12">
        <v>90.4</v>
      </c>
      <c r="AB22" s="117">
        <v>6912600</v>
      </c>
      <c r="AC22" s="12">
        <v>90.4</v>
      </c>
      <c r="AD22" s="2">
        <f t="shared" si="1"/>
        <v>1.5300000000000011</v>
      </c>
      <c r="AE22" s="170">
        <f t="shared" si="2"/>
        <v>2.2508765976699596E-2</v>
      </c>
    </row>
    <row r="23" spans="23:31" x14ac:dyDescent="0.25">
      <c r="W23" s="165">
        <v>42277</v>
      </c>
      <c r="X23" s="12">
        <v>87.9</v>
      </c>
      <c r="Y23" s="12">
        <v>88.53</v>
      </c>
      <c r="Z23" s="12">
        <v>86.99</v>
      </c>
      <c r="AA23" s="12">
        <v>88.41</v>
      </c>
      <c r="AB23" s="117">
        <v>5187900</v>
      </c>
      <c r="AC23" s="12">
        <v>88.41</v>
      </c>
      <c r="AD23" s="2">
        <f t="shared" si="1"/>
        <v>1.5400000000000063</v>
      </c>
      <c r="AE23" s="170">
        <f t="shared" si="2"/>
        <v>2.1490467937608226E-2</v>
      </c>
    </row>
    <row r="24" spans="23:31" x14ac:dyDescent="0.25">
      <c r="W24" s="165">
        <v>42276</v>
      </c>
      <c r="X24" s="12">
        <v>85.24</v>
      </c>
      <c r="Y24" s="12">
        <v>86.65</v>
      </c>
      <c r="Z24" s="12">
        <v>84.94</v>
      </c>
      <c r="AA24" s="12">
        <v>86.55</v>
      </c>
      <c r="AB24" s="117">
        <v>4936600</v>
      </c>
      <c r="AC24" s="12">
        <v>86.55</v>
      </c>
      <c r="AD24" s="2">
        <f t="shared" si="1"/>
        <v>1.710000000000008</v>
      </c>
      <c r="AE24" s="170">
        <f t="shared" si="2"/>
        <v>1.8594798164057957E-2</v>
      </c>
    </row>
    <row r="25" spans="23:31" x14ac:dyDescent="0.25">
      <c r="W25" s="165">
        <v>42275</v>
      </c>
      <c r="X25" s="12">
        <v>85.68</v>
      </c>
      <c r="Y25" s="12">
        <v>86.66</v>
      </c>
      <c r="Z25" s="12">
        <v>84.85</v>
      </c>
      <c r="AA25" s="12">
        <v>84.97</v>
      </c>
      <c r="AB25" s="117">
        <v>5428100</v>
      </c>
      <c r="AC25" s="12">
        <v>84.97</v>
      </c>
      <c r="AD25" s="2">
        <f t="shared" si="1"/>
        <v>1.8100000000000023</v>
      </c>
      <c r="AE25" s="170">
        <f t="shared" si="2"/>
        <v>-1.8708857835777803E-2</v>
      </c>
    </row>
    <row r="26" spans="23:31" x14ac:dyDescent="0.25">
      <c r="W26" s="165">
        <v>42272</v>
      </c>
      <c r="X26" s="12">
        <v>86.25</v>
      </c>
      <c r="Y26" s="12">
        <v>87.32</v>
      </c>
      <c r="Z26" s="12">
        <v>85.58</v>
      </c>
      <c r="AA26" s="12">
        <v>86.59</v>
      </c>
      <c r="AB26" s="117">
        <v>5349000</v>
      </c>
      <c r="AC26" s="12">
        <v>86.59</v>
      </c>
      <c r="AD26" s="2">
        <f t="shared" si="1"/>
        <v>1.7399999999999949</v>
      </c>
      <c r="AE26" s="170">
        <f t="shared" si="2"/>
        <v>2.0747377107155573E-2</v>
      </c>
    </row>
    <row r="27" spans="23:31" x14ac:dyDescent="0.25">
      <c r="W27" s="165">
        <v>42271</v>
      </c>
      <c r="X27" s="12">
        <v>84.77</v>
      </c>
      <c r="Y27" s="12">
        <v>85.21</v>
      </c>
      <c r="Z27" s="12">
        <v>83.87</v>
      </c>
      <c r="AA27" s="12">
        <v>84.83</v>
      </c>
      <c r="AB27" s="117">
        <v>5498600</v>
      </c>
      <c r="AC27" s="12">
        <v>84.83</v>
      </c>
      <c r="AD27" s="2">
        <f t="shared" si="1"/>
        <v>1.3399999999999892</v>
      </c>
      <c r="AE27" s="170">
        <f t="shared" si="2"/>
        <v>-9.9206349206349964E-3</v>
      </c>
    </row>
    <row r="28" spans="23:31" x14ac:dyDescent="0.25">
      <c r="W28" s="165">
        <v>42270</v>
      </c>
      <c r="X28" s="12">
        <v>86.4</v>
      </c>
      <c r="Y28" s="12">
        <v>87.04</v>
      </c>
      <c r="Z28" s="12">
        <v>85.49</v>
      </c>
      <c r="AA28" s="12">
        <v>85.68</v>
      </c>
      <c r="AB28" s="117">
        <v>3441500</v>
      </c>
      <c r="AC28" s="12">
        <v>85.68</v>
      </c>
      <c r="AD28" s="2">
        <f t="shared" si="1"/>
        <v>1.5500000000000114</v>
      </c>
      <c r="AE28" s="170">
        <f t="shared" si="2"/>
        <v>-1.1422637590861817E-2</v>
      </c>
    </row>
    <row r="29" spans="23:31" x14ac:dyDescent="0.25">
      <c r="W29" s="165">
        <v>42269</v>
      </c>
      <c r="X29" s="12">
        <v>86.97</v>
      </c>
      <c r="Y29" s="12">
        <v>87.06</v>
      </c>
      <c r="Z29" s="12">
        <v>85.64</v>
      </c>
      <c r="AA29" s="12">
        <v>86.67</v>
      </c>
      <c r="AB29" s="117">
        <v>4763600</v>
      </c>
      <c r="AC29" s="12">
        <v>86.67</v>
      </c>
      <c r="AD29" s="2">
        <f t="shared" si="1"/>
        <v>1.4200000000000017</v>
      </c>
      <c r="AE29" s="170">
        <f t="shared" si="2"/>
        <v>-1.7903682719546676E-2</v>
      </c>
    </row>
    <row r="30" spans="23:31" x14ac:dyDescent="0.25">
      <c r="W30" s="165">
        <v>42268</v>
      </c>
      <c r="X30" s="12">
        <v>87.97</v>
      </c>
      <c r="Y30" s="12">
        <v>89.34</v>
      </c>
      <c r="Z30" s="12">
        <v>87.66</v>
      </c>
      <c r="AA30" s="12">
        <v>88.25</v>
      </c>
      <c r="AB30" s="117">
        <v>4682100</v>
      </c>
      <c r="AC30" s="12">
        <v>88.25</v>
      </c>
      <c r="AD30" s="2">
        <f t="shared" si="1"/>
        <v>1.6800000000000068</v>
      </c>
      <c r="AE30" s="170">
        <f t="shared" si="2"/>
        <v>5.3542948279790004E-3</v>
      </c>
    </row>
    <row r="31" spans="23:31" x14ac:dyDescent="0.25">
      <c r="W31" s="165">
        <v>42265</v>
      </c>
      <c r="X31" s="12">
        <v>88.6</v>
      </c>
      <c r="Y31" s="12">
        <v>89.06</v>
      </c>
      <c r="Z31" s="12">
        <v>87.58</v>
      </c>
      <c r="AA31" s="12">
        <v>87.78</v>
      </c>
      <c r="AB31" s="117">
        <v>7337800</v>
      </c>
      <c r="AC31" s="12">
        <v>87.78</v>
      </c>
      <c r="AD31" s="2">
        <f t="shared" si="1"/>
        <v>1.480000000000004</v>
      </c>
      <c r="AE31" s="170">
        <f t="shared" si="2"/>
        <v>-2.1622826571555898E-2</v>
      </c>
    </row>
    <row r="32" spans="23:31" x14ac:dyDescent="0.25">
      <c r="W32" s="165">
        <v>42264</v>
      </c>
      <c r="X32" s="12">
        <v>89.33</v>
      </c>
      <c r="Y32" s="12">
        <v>91.16</v>
      </c>
      <c r="Z32" s="12">
        <v>89.31</v>
      </c>
      <c r="AA32" s="12">
        <v>89.72</v>
      </c>
      <c r="AB32" s="117">
        <v>4457300</v>
      </c>
      <c r="AC32" s="12">
        <v>89.72</v>
      </c>
      <c r="AD32" s="2">
        <f t="shared" si="1"/>
        <v>1.8499999999999943</v>
      </c>
      <c r="AE32" s="170">
        <f t="shared" si="2"/>
        <v>-7.7959683706430027E-4</v>
      </c>
    </row>
    <row r="33" spans="4:31" x14ac:dyDescent="0.25">
      <c r="W33" s="165">
        <v>42263</v>
      </c>
      <c r="X33" s="12">
        <v>87.92</v>
      </c>
      <c r="Y33" s="12">
        <v>90.16</v>
      </c>
      <c r="Z33" s="12">
        <v>87.9</v>
      </c>
      <c r="AA33" s="12">
        <v>89.79</v>
      </c>
      <c r="AB33" s="117">
        <v>5988000</v>
      </c>
      <c r="AC33" s="12">
        <v>89.79</v>
      </c>
      <c r="AD33" s="2">
        <f t="shared" si="1"/>
        <v>2.2599999999999909</v>
      </c>
      <c r="AE33" s="170">
        <f t="shared" si="2"/>
        <v>2.0572857467606287E-2</v>
      </c>
    </row>
    <row r="34" spans="4:31" x14ac:dyDescent="0.25">
      <c r="W34" s="165">
        <v>42262</v>
      </c>
      <c r="X34" s="12">
        <v>86.18</v>
      </c>
      <c r="Y34" s="12">
        <v>88.19</v>
      </c>
      <c r="Z34" s="12">
        <v>85.94</v>
      </c>
      <c r="AA34" s="12">
        <v>87.98</v>
      </c>
      <c r="AB34" s="117">
        <v>5066400</v>
      </c>
      <c r="AC34" s="12">
        <v>87.98</v>
      </c>
      <c r="AD34" s="2">
        <f t="shared" si="1"/>
        <v>2.25</v>
      </c>
      <c r="AE34" s="170">
        <f t="shared" si="2"/>
        <v>2.6245188382129969E-2</v>
      </c>
    </row>
    <row r="35" spans="4:31" x14ac:dyDescent="0.25">
      <c r="W35" s="165">
        <v>42261</v>
      </c>
      <c r="X35" s="12">
        <v>86.52</v>
      </c>
      <c r="Y35" s="12">
        <v>86.52</v>
      </c>
      <c r="Z35" s="12">
        <v>85.53</v>
      </c>
      <c r="AA35" s="12">
        <v>85.73</v>
      </c>
      <c r="AB35" s="117">
        <v>4430500</v>
      </c>
      <c r="AC35" s="12">
        <v>85.73</v>
      </c>
      <c r="AD35" s="2">
        <f t="shared" si="1"/>
        <v>0.98999999999999488</v>
      </c>
      <c r="AE35" s="170">
        <f t="shared" si="2"/>
        <v>-4.5285647933116513E-3</v>
      </c>
    </row>
    <row r="36" spans="4:31" x14ac:dyDescent="0.25">
      <c r="W36" s="165">
        <v>42258</v>
      </c>
      <c r="X36" s="12">
        <v>87.08</v>
      </c>
      <c r="Y36" s="12">
        <v>87.08</v>
      </c>
      <c r="Z36" s="12">
        <v>85.74</v>
      </c>
      <c r="AA36" s="12">
        <v>86.12</v>
      </c>
      <c r="AB36" s="117">
        <v>5092700</v>
      </c>
      <c r="AC36" s="12">
        <v>86.12</v>
      </c>
      <c r="AD36" s="2">
        <f t="shared" si="1"/>
        <v>1.3400000000000034</v>
      </c>
      <c r="AE36" s="170">
        <f t="shared" si="2"/>
        <v>-1.1251435132032084E-2</v>
      </c>
    </row>
    <row r="37" spans="4:31" x14ac:dyDescent="0.25">
      <c r="W37" s="165">
        <v>42257</v>
      </c>
      <c r="X37" s="12">
        <v>86.9</v>
      </c>
      <c r="Y37" s="12">
        <v>87.58</v>
      </c>
      <c r="Z37" s="12">
        <v>86.5</v>
      </c>
      <c r="AA37" s="12">
        <v>87.1</v>
      </c>
      <c r="AB37" s="117">
        <v>4138200</v>
      </c>
      <c r="AC37" s="12">
        <v>87.1</v>
      </c>
      <c r="AD37" s="2">
        <f t="shared" si="1"/>
        <v>1.0799999999999983</v>
      </c>
      <c r="AE37" s="170">
        <f t="shared" si="2"/>
        <v>1.7251293847038163E-3</v>
      </c>
    </row>
    <row r="38" spans="4:31" x14ac:dyDescent="0.25">
      <c r="D38" s="88"/>
      <c r="W38" s="165">
        <v>42256</v>
      </c>
      <c r="X38" s="12">
        <v>88.35</v>
      </c>
      <c r="Y38" s="12">
        <v>89.07</v>
      </c>
      <c r="Z38" s="12">
        <v>86.77</v>
      </c>
      <c r="AA38" s="12">
        <v>86.95</v>
      </c>
      <c r="AB38" s="117">
        <v>5125100</v>
      </c>
      <c r="AC38" s="12">
        <v>86.95</v>
      </c>
      <c r="AD38" s="2">
        <f t="shared" si="1"/>
        <v>2.2999999999999972</v>
      </c>
      <c r="AE38" s="170">
        <f t="shared" si="2"/>
        <v>-1.0357386751650322E-2</v>
      </c>
    </row>
    <row r="39" spans="4:31" x14ac:dyDescent="0.25">
      <c r="W39" s="165">
        <v>42255</v>
      </c>
      <c r="X39" s="12">
        <v>87</v>
      </c>
      <c r="Y39" s="12">
        <v>88.03</v>
      </c>
      <c r="Z39" s="12">
        <v>86.5</v>
      </c>
      <c r="AA39" s="12">
        <v>87.86</v>
      </c>
      <c r="AB39" s="117">
        <v>8112500</v>
      </c>
      <c r="AC39" s="12">
        <v>87.86</v>
      </c>
      <c r="AD39" s="2">
        <f t="shared" si="1"/>
        <v>1.5300000000000011</v>
      </c>
      <c r="AE39" s="170">
        <f t="shared" si="2"/>
        <v>3.6329322953526644E-2</v>
      </c>
    </row>
    <row r="40" spans="4:31" x14ac:dyDescent="0.25">
      <c r="W40" s="165">
        <v>42251</v>
      </c>
      <c r="X40" s="12">
        <v>85</v>
      </c>
      <c r="Y40" s="12">
        <v>85.75</v>
      </c>
      <c r="Z40" s="12">
        <v>84.45</v>
      </c>
      <c r="AA40" s="12">
        <v>84.78</v>
      </c>
      <c r="AB40" s="117">
        <v>5643400</v>
      </c>
      <c r="AC40" s="12">
        <v>84.78</v>
      </c>
      <c r="AD40" s="2">
        <f t="shared" si="1"/>
        <v>1.2999999999999972</v>
      </c>
      <c r="AE40" s="170">
        <f t="shared" si="2"/>
        <v>-1.0735122520420082E-2</v>
      </c>
    </row>
    <row r="41" spans="4:31" x14ac:dyDescent="0.25">
      <c r="W41" s="165">
        <v>42250</v>
      </c>
      <c r="X41" s="12">
        <v>85.94</v>
      </c>
      <c r="Y41" s="12">
        <v>86.37</v>
      </c>
      <c r="Z41" s="12">
        <v>85.49</v>
      </c>
      <c r="AA41" s="12">
        <v>85.7</v>
      </c>
      <c r="AB41" s="117">
        <v>6023500</v>
      </c>
      <c r="AC41" s="12">
        <v>85.7</v>
      </c>
      <c r="AD41" s="2">
        <f t="shared" si="1"/>
        <v>0.88000000000000966</v>
      </c>
      <c r="AE41" s="170">
        <f t="shared" si="2"/>
        <v>6.9322053812712614E-3</v>
      </c>
    </row>
    <row r="42" spans="4:31" x14ac:dyDescent="0.25">
      <c r="W42" s="165">
        <v>42249</v>
      </c>
      <c r="X42" s="12">
        <v>84.36</v>
      </c>
      <c r="Y42" s="12">
        <v>85.12</v>
      </c>
      <c r="Z42" s="12">
        <v>83.16</v>
      </c>
      <c r="AA42" s="12">
        <v>85.11</v>
      </c>
      <c r="AB42" s="117">
        <v>6912000</v>
      </c>
      <c r="AC42" s="12">
        <v>85.11</v>
      </c>
      <c r="AD42" s="2">
        <f t="shared" si="1"/>
        <v>1.960000000000008</v>
      </c>
      <c r="AE42" s="170">
        <f t="shared" si="2"/>
        <v>2.0748380906692399E-2</v>
      </c>
    </row>
    <row r="43" spans="4:31" x14ac:dyDescent="0.25">
      <c r="W43" s="165">
        <v>42248</v>
      </c>
      <c r="X43" s="12">
        <v>83.63</v>
      </c>
      <c r="Y43" s="12">
        <v>84.5</v>
      </c>
      <c r="Z43" s="12">
        <v>83</v>
      </c>
      <c r="AA43" s="12">
        <v>83.38</v>
      </c>
      <c r="AB43" s="117">
        <v>5579900</v>
      </c>
      <c r="AC43" s="12">
        <v>83.38</v>
      </c>
      <c r="AD43" s="2">
        <f t="shared" si="1"/>
        <v>1.5</v>
      </c>
      <c r="AE43" s="170">
        <f t="shared" si="2"/>
        <v>-2.7525075810590161E-2</v>
      </c>
    </row>
    <row r="44" spans="4:31" x14ac:dyDescent="0.25">
      <c r="W44" s="165">
        <v>42247</v>
      </c>
      <c r="X44" s="12">
        <v>86.9</v>
      </c>
      <c r="Y44" s="12">
        <v>87.08</v>
      </c>
      <c r="Z44" s="12">
        <v>85.73</v>
      </c>
      <c r="AA44" s="12">
        <v>85.74</v>
      </c>
      <c r="AB44" s="117">
        <v>5335200</v>
      </c>
      <c r="AC44" s="12">
        <v>85.74</v>
      </c>
      <c r="AD44" s="2">
        <f t="shared" si="1"/>
        <v>1.3499999999999943</v>
      </c>
      <c r="AE44" s="170">
        <f t="shared" si="2"/>
        <v>-1.3235124870526027E-2</v>
      </c>
    </row>
    <row r="45" spans="4:31" x14ac:dyDescent="0.25">
      <c r="W45" s="165">
        <v>42244</v>
      </c>
      <c r="X45" s="12">
        <v>86.1</v>
      </c>
      <c r="Y45" s="12">
        <v>87.19</v>
      </c>
      <c r="Z45" s="12">
        <v>86.01</v>
      </c>
      <c r="AA45" s="12">
        <v>86.89</v>
      </c>
      <c r="AB45" s="117">
        <v>5652200</v>
      </c>
      <c r="AC45" s="12">
        <v>86.89</v>
      </c>
      <c r="AD45" s="2">
        <f t="shared" si="1"/>
        <v>1.1799999999999926</v>
      </c>
      <c r="AE45" s="170">
        <f t="shared" si="2"/>
        <v>7.0700046360685498E-3</v>
      </c>
    </row>
    <row r="46" spans="4:31" ht="20.25" thickBot="1" x14ac:dyDescent="0.35">
      <c r="O46" s="311" t="s">
        <v>81</v>
      </c>
      <c r="P46" s="311"/>
      <c r="Q46" s="47"/>
      <c r="R46"/>
      <c r="T46" s="113" t="s">
        <v>138</v>
      </c>
      <c r="W46" s="165">
        <v>42243</v>
      </c>
      <c r="X46" s="12">
        <v>84.35</v>
      </c>
      <c r="Y46" s="12">
        <v>86.33</v>
      </c>
      <c r="Z46" s="12">
        <v>84.14</v>
      </c>
      <c r="AA46" s="12">
        <v>86.28</v>
      </c>
      <c r="AB46" s="117">
        <v>10741600</v>
      </c>
      <c r="AC46" s="12">
        <v>86.28</v>
      </c>
      <c r="AD46" s="2">
        <f t="shared" si="1"/>
        <v>2.1899999999999977</v>
      </c>
      <c r="AE46" s="170" t="e">
        <f t="shared" si="2"/>
        <v>#DIV/0!</v>
      </c>
    </row>
    <row r="47" spans="4:31" ht="15.75" thickTop="1" x14ac:dyDescent="0.25">
      <c r="O47" s="105">
        <v>1.1000000000000001</v>
      </c>
      <c r="P47" s="105">
        <f>O47*$Q$4</f>
        <v>99.572000000000003</v>
      </c>
      <c r="Q47" s="47"/>
      <c r="R47"/>
      <c r="T47" s="119" t="s">
        <v>122</v>
      </c>
      <c r="U47" s="161">
        <v>81.599999999999994</v>
      </c>
      <c r="W47" s="165">
        <v>42243</v>
      </c>
      <c r="X47" s="12" t="s">
        <v>173</v>
      </c>
      <c r="Y47" s="12"/>
      <c r="Z47" s="12"/>
      <c r="AA47" s="12"/>
      <c r="AB47" s="117"/>
      <c r="AC47" s="12"/>
      <c r="AD47" s="2">
        <f t="shared" si="1"/>
        <v>0</v>
      </c>
      <c r="AE47" s="170">
        <f t="shared" si="2"/>
        <v>-1</v>
      </c>
    </row>
    <row r="48" spans="4:31" x14ac:dyDescent="0.25">
      <c r="O48" s="105">
        <v>1.0900000000000001</v>
      </c>
      <c r="P48" s="105">
        <f t="shared" ref="P48:P67" si="4">O48*$Q$4</f>
        <v>98.666800000000009</v>
      </c>
      <c r="Q48" s="47"/>
      <c r="R48"/>
      <c r="T48" s="109" t="s">
        <v>123</v>
      </c>
      <c r="U48" s="162">
        <v>81.2</v>
      </c>
      <c r="W48" s="165">
        <v>42242</v>
      </c>
      <c r="X48" s="12">
        <v>82.63</v>
      </c>
      <c r="Y48" s="12">
        <v>84.31</v>
      </c>
      <c r="Z48" s="12">
        <v>81.73</v>
      </c>
      <c r="AA48" s="12">
        <v>83.55</v>
      </c>
      <c r="AB48" s="117">
        <v>12302500</v>
      </c>
      <c r="AC48" s="12">
        <v>83</v>
      </c>
      <c r="AD48" s="2">
        <f t="shared" si="1"/>
        <v>2.5799999999999983</v>
      </c>
      <c r="AE48" s="170">
        <f t="shared" si="2"/>
        <v>3.7111083343746021E-2</v>
      </c>
    </row>
    <row r="49" spans="15:31" x14ac:dyDescent="0.25">
      <c r="O49" s="105">
        <v>1.08</v>
      </c>
      <c r="P49" s="105">
        <f t="shared" si="4"/>
        <v>97.761600000000001</v>
      </c>
      <c r="Q49" s="47"/>
      <c r="R49"/>
      <c r="T49" s="109" t="s">
        <v>124</v>
      </c>
      <c r="U49" s="162" t="s">
        <v>299</v>
      </c>
      <c r="W49" s="165">
        <v>42241</v>
      </c>
      <c r="X49" s="12">
        <v>85.2</v>
      </c>
      <c r="Y49" s="12">
        <v>85.25</v>
      </c>
      <c r="Z49" s="12">
        <v>80.510000000000005</v>
      </c>
      <c r="AA49" s="12">
        <v>80.56</v>
      </c>
      <c r="AB49" s="117">
        <v>9192100</v>
      </c>
      <c r="AC49" s="12">
        <v>80.03</v>
      </c>
      <c r="AD49" s="2">
        <f t="shared" si="1"/>
        <v>4.7399999999999949</v>
      </c>
      <c r="AE49" s="170">
        <f t="shared" si="2"/>
        <v>-2.545056015586955E-2</v>
      </c>
    </row>
    <row r="50" spans="15:31" x14ac:dyDescent="0.25">
      <c r="O50" s="105">
        <v>1.07</v>
      </c>
      <c r="P50" s="105">
        <f t="shared" si="4"/>
        <v>96.856400000000008</v>
      </c>
      <c r="Q50" s="105"/>
      <c r="R50"/>
      <c r="T50" s="109" t="s">
        <v>125</v>
      </c>
      <c r="U50" s="162" t="s">
        <v>300</v>
      </c>
      <c r="W50" s="165">
        <v>42240</v>
      </c>
      <c r="X50" s="12">
        <v>81.180000000000007</v>
      </c>
      <c r="Y50" s="12">
        <v>85.19</v>
      </c>
      <c r="Z50" s="12">
        <v>79.31</v>
      </c>
      <c r="AA50" s="12">
        <v>82.66</v>
      </c>
      <c r="AB50" s="117">
        <v>10316400</v>
      </c>
      <c r="AC50" s="12">
        <v>82.12</v>
      </c>
      <c r="AD50" s="2">
        <f t="shared" si="1"/>
        <v>5.8799999999999955</v>
      </c>
      <c r="AE50" s="170">
        <f t="shared" si="2"/>
        <v>-4.3782021425244455E-2</v>
      </c>
    </row>
    <row r="51" spans="15:31" x14ac:dyDescent="0.25">
      <c r="O51" s="105">
        <v>1.06</v>
      </c>
      <c r="P51" s="105">
        <f t="shared" si="4"/>
        <v>95.9512</v>
      </c>
      <c r="Q51" s="105"/>
      <c r="R51"/>
      <c r="T51" s="109" t="s">
        <v>126</v>
      </c>
      <c r="U51" s="162">
        <v>88.35</v>
      </c>
      <c r="W51" s="165">
        <v>42237</v>
      </c>
      <c r="X51" s="12">
        <v>88.36</v>
      </c>
      <c r="Y51" s="12">
        <v>88.89</v>
      </c>
      <c r="Z51" s="12">
        <v>86.41</v>
      </c>
      <c r="AA51" s="12">
        <v>86.45</v>
      </c>
      <c r="AB51" s="117">
        <v>9589500</v>
      </c>
      <c r="AC51" s="12">
        <v>85.88</v>
      </c>
      <c r="AD51" s="2">
        <f t="shared" si="1"/>
        <v>2.480000000000004</v>
      </c>
      <c r="AE51" s="170">
        <f t="shared" si="2"/>
        <v>-3.2119914346895206E-2</v>
      </c>
    </row>
    <row r="52" spans="15:31" x14ac:dyDescent="0.25">
      <c r="O52" s="105">
        <v>1.05</v>
      </c>
      <c r="P52" s="105">
        <f t="shared" si="4"/>
        <v>95.046000000000006</v>
      </c>
      <c r="Q52" s="105"/>
      <c r="R52"/>
      <c r="T52" s="109" t="s">
        <v>127</v>
      </c>
      <c r="U52" s="162">
        <v>1.2169399999999999</v>
      </c>
      <c r="W52" s="165">
        <v>42236</v>
      </c>
      <c r="X52" s="12">
        <v>90.62</v>
      </c>
      <c r="Y52" s="12">
        <v>90.85</v>
      </c>
      <c r="Z52" s="12">
        <v>89.32</v>
      </c>
      <c r="AA52" s="12">
        <v>89.32</v>
      </c>
      <c r="AB52" s="117">
        <v>8294300</v>
      </c>
      <c r="AC52" s="12">
        <v>88.73</v>
      </c>
      <c r="AD52" s="2">
        <f t="shared" si="1"/>
        <v>1.5300000000000011</v>
      </c>
      <c r="AE52" s="170">
        <f t="shared" si="2"/>
        <v>-3.0802839978153917E-2</v>
      </c>
    </row>
    <row r="53" spans="15:31" x14ac:dyDescent="0.25">
      <c r="O53" s="105">
        <v>1.04</v>
      </c>
      <c r="P53" s="105">
        <f t="shared" si="4"/>
        <v>94.140799999999999</v>
      </c>
      <c r="Q53" s="105"/>
      <c r="R53"/>
      <c r="T53" s="109" t="s">
        <v>128</v>
      </c>
      <c r="U53" s="116" t="s">
        <v>172</v>
      </c>
      <c r="W53" s="165">
        <v>42235</v>
      </c>
      <c r="X53" s="12">
        <v>92.25</v>
      </c>
      <c r="Y53" s="12">
        <v>93.09</v>
      </c>
      <c r="Z53" s="12">
        <v>91.88</v>
      </c>
      <c r="AA53" s="12">
        <v>92.16</v>
      </c>
      <c r="AB53" s="117">
        <v>3900400</v>
      </c>
      <c r="AC53" s="12">
        <v>91.55</v>
      </c>
      <c r="AD53" s="2">
        <f t="shared" si="1"/>
        <v>1.210000000000008</v>
      </c>
      <c r="AE53" s="170">
        <f t="shared" si="2"/>
        <v>-6.7267006618205727E-3</v>
      </c>
    </row>
    <row r="54" spans="15:31" x14ac:dyDescent="0.25">
      <c r="O54" s="105">
        <v>1.03</v>
      </c>
      <c r="P54" s="105">
        <f t="shared" si="4"/>
        <v>93.235600000000005</v>
      </c>
      <c r="Q54" s="105"/>
      <c r="R54"/>
      <c r="T54" s="109"/>
      <c r="U54" s="162"/>
      <c r="W54" s="165">
        <v>42234</v>
      </c>
      <c r="X54" s="12">
        <v>92.66</v>
      </c>
      <c r="Y54" s="12">
        <v>92.89</v>
      </c>
      <c r="Z54" s="12">
        <v>92.38</v>
      </c>
      <c r="AA54" s="12">
        <v>92.78</v>
      </c>
      <c r="AB54" s="117">
        <v>3853400</v>
      </c>
      <c r="AC54" s="12">
        <v>92.17</v>
      </c>
      <c r="AD54" s="2">
        <f t="shared" si="1"/>
        <v>0.51000000000000512</v>
      </c>
      <c r="AE54" s="170">
        <f t="shared" si="2"/>
        <v>4.3416910886806548E-4</v>
      </c>
    </row>
    <row r="55" spans="15:31" x14ac:dyDescent="0.25">
      <c r="O55" s="105">
        <v>1.02</v>
      </c>
      <c r="P55" s="105">
        <f t="shared" si="4"/>
        <v>92.330399999999997</v>
      </c>
      <c r="Q55" s="105"/>
      <c r="R55"/>
      <c r="T55" s="109" t="s">
        <v>129</v>
      </c>
      <c r="U55" s="162" t="s">
        <v>301</v>
      </c>
      <c r="W55" s="165">
        <v>42233</v>
      </c>
      <c r="X55" s="12">
        <v>92.46</v>
      </c>
      <c r="Y55" s="12">
        <v>92.96</v>
      </c>
      <c r="Z55" s="12">
        <v>92.01</v>
      </c>
      <c r="AA55" s="12">
        <v>92.74</v>
      </c>
      <c r="AB55" s="117">
        <v>2777400</v>
      </c>
      <c r="AC55" s="12">
        <v>92.13</v>
      </c>
      <c r="AD55" s="2">
        <f t="shared" si="1"/>
        <v>0.94999999999998863</v>
      </c>
      <c r="AE55" s="170">
        <f t="shared" si="2"/>
        <v>0</v>
      </c>
    </row>
    <row r="56" spans="15:31" x14ac:dyDescent="0.25">
      <c r="O56" s="105">
        <v>1.01</v>
      </c>
      <c r="P56" s="105">
        <f t="shared" si="4"/>
        <v>91.425200000000004</v>
      </c>
      <c r="Q56" s="105"/>
      <c r="R56"/>
      <c r="T56" s="109" t="s">
        <v>130</v>
      </c>
      <c r="U56" s="162" t="s">
        <v>168</v>
      </c>
      <c r="W56" s="165">
        <v>42230</v>
      </c>
      <c r="X56" s="12">
        <v>92.32</v>
      </c>
      <c r="Y56" s="12">
        <v>93.08</v>
      </c>
      <c r="Z56" s="12">
        <v>92.32</v>
      </c>
      <c r="AA56" s="12">
        <v>92.74</v>
      </c>
      <c r="AB56" s="117">
        <v>2277500</v>
      </c>
      <c r="AC56" s="12">
        <v>92.13</v>
      </c>
      <c r="AD56" s="2">
        <f t="shared" si="1"/>
        <v>0.76000000000000512</v>
      </c>
      <c r="AE56" s="170">
        <f t="shared" si="2"/>
        <v>4.3435769356059417E-4</v>
      </c>
    </row>
    <row r="57" spans="15:31" x14ac:dyDescent="0.25">
      <c r="O57" s="105">
        <v>1</v>
      </c>
      <c r="P57" s="105">
        <f t="shared" si="4"/>
        <v>90.52</v>
      </c>
      <c r="Q57" s="105"/>
      <c r="R57"/>
      <c r="T57" s="109" t="s">
        <v>131</v>
      </c>
      <c r="U57" s="163">
        <v>2172365</v>
      </c>
      <c r="W57" s="165">
        <v>42229</v>
      </c>
      <c r="X57" s="12">
        <v>92.64</v>
      </c>
      <c r="Y57" s="12">
        <v>93.03</v>
      </c>
      <c r="Z57" s="12">
        <v>92.12</v>
      </c>
      <c r="AA57" s="12">
        <v>92.7</v>
      </c>
      <c r="AB57" s="117">
        <v>3017300</v>
      </c>
      <c r="AC57" s="12">
        <v>92.09</v>
      </c>
      <c r="AD57" s="2">
        <f t="shared" si="1"/>
        <v>0.90999999999999659</v>
      </c>
      <c r="AE57" s="170">
        <f t="shared" si="2"/>
        <v>-1.3013772909661325E-3</v>
      </c>
    </row>
    <row r="58" spans="15:31" x14ac:dyDescent="0.25">
      <c r="O58" s="105">
        <v>0.99</v>
      </c>
      <c r="P58" s="105">
        <f t="shared" si="4"/>
        <v>89.614799999999988</v>
      </c>
      <c r="Q58" s="105"/>
      <c r="R58"/>
      <c r="T58" s="109" t="s">
        <v>135</v>
      </c>
      <c r="U58" s="163">
        <v>2209960</v>
      </c>
      <c r="W58" s="165">
        <v>42228</v>
      </c>
      <c r="X58" s="12">
        <v>91.61</v>
      </c>
      <c r="Y58" s="12">
        <v>93.08</v>
      </c>
      <c r="Z58" s="12">
        <v>91.26</v>
      </c>
      <c r="AA58" s="12">
        <v>92.82</v>
      </c>
      <c r="AB58" s="117">
        <v>3800200</v>
      </c>
      <c r="AC58" s="12">
        <v>92.21</v>
      </c>
      <c r="AD58" s="2">
        <f t="shared" si="1"/>
        <v>1.8199999999999932</v>
      </c>
      <c r="AE58" s="170">
        <f t="shared" si="2"/>
        <v>5.561613958560363E-3</v>
      </c>
    </row>
    <row r="59" spans="15:31" x14ac:dyDescent="0.25">
      <c r="O59" s="105">
        <v>0.98</v>
      </c>
      <c r="P59" s="105">
        <f t="shared" si="4"/>
        <v>88.709599999999995</v>
      </c>
      <c r="Q59" s="105"/>
      <c r="R59"/>
      <c r="T59" s="109" t="s">
        <v>132</v>
      </c>
      <c r="U59" s="162" t="s">
        <v>302</v>
      </c>
      <c r="W59" s="165">
        <v>42227</v>
      </c>
      <c r="X59" s="12">
        <v>92.75</v>
      </c>
      <c r="Y59" s="12">
        <v>93.17</v>
      </c>
      <c r="Z59" s="12">
        <v>92.01</v>
      </c>
      <c r="AA59" s="12">
        <v>92.31</v>
      </c>
      <c r="AB59" s="117">
        <v>3966000</v>
      </c>
      <c r="AC59" s="12">
        <v>91.7</v>
      </c>
      <c r="AD59" s="2">
        <f t="shared" si="1"/>
        <v>1.1599999999999966</v>
      </c>
      <c r="AE59" s="170">
        <f t="shared" si="2"/>
        <v>-1.2491923325436138E-2</v>
      </c>
    </row>
    <row r="60" spans="15:31" x14ac:dyDescent="0.25">
      <c r="O60" s="105">
        <v>0.97</v>
      </c>
      <c r="P60" s="105">
        <f t="shared" si="4"/>
        <v>87.804399999999987</v>
      </c>
      <c r="Q60" s="105"/>
      <c r="R60"/>
      <c r="T60" s="109" t="s">
        <v>136</v>
      </c>
      <c r="U60" s="162">
        <v>13.89</v>
      </c>
      <c r="W60" s="165">
        <v>42226</v>
      </c>
      <c r="X60" s="12">
        <v>93.05</v>
      </c>
      <c r="Y60" s="12">
        <v>93.87</v>
      </c>
      <c r="Z60" s="12">
        <v>93.05</v>
      </c>
      <c r="AA60" s="12">
        <v>93.48</v>
      </c>
      <c r="AB60" s="117">
        <v>4878800</v>
      </c>
      <c r="AC60" s="12">
        <v>92.86</v>
      </c>
      <c r="AD60" s="2">
        <f t="shared" si="1"/>
        <v>0.82000000000000739</v>
      </c>
      <c r="AE60" s="170">
        <f t="shared" si="2"/>
        <v>1.0556099684405185E-2</v>
      </c>
    </row>
    <row r="61" spans="15:31" x14ac:dyDescent="0.25">
      <c r="O61" s="105">
        <v>0.96</v>
      </c>
      <c r="P61" s="105">
        <f t="shared" si="4"/>
        <v>86.899199999999993</v>
      </c>
      <c r="Q61" s="105"/>
      <c r="R61"/>
      <c r="T61" s="109" t="s">
        <v>137</v>
      </c>
      <c r="U61" s="162">
        <v>5.84</v>
      </c>
      <c r="W61" s="165">
        <v>42223</v>
      </c>
      <c r="X61" s="12">
        <v>93.55</v>
      </c>
      <c r="Y61" s="12">
        <v>93.85</v>
      </c>
      <c r="Z61" s="12">
        <v>92.41</v>
      </c>
      <c r="AA61" s="12">
        <v>92.5</v>
      </c>
      <c r="AB61" s="117">
        <v>3542100</v>
      </c>
      <c r="AC61" s="12">
        <v>91.89</v>
      </c>
      <c r="AD61" s="2">
        <f t="shared" si="1"/>
        <v>1.4399999999999977</v>
      </c>
      <c r="AE61" s="170">
        <f t="shared" si="2"/>
        <v>-1.3844172569220881E-2</v>
      </c>
    </row>
    <row r="62" spans="15:31" x14ac:dyDescent="0.25">
      <c r="O62" s="105">
        <v>0.95</v>
      </c>
      <c r="P62" s="105">
        <f t="shared" si="4"/>
        <v>85.993999999999986</v>
      </c>
      <c r="Q62" s="105"/>
      <c r="R62"/>
      <c r="T62" s="109" t="s">
        <v>133</v>
      </c>
      <c r="U62" s="162" t="s">
        <v>303</v>
      </c>
      <c r="W62" s="165">
        <v>42222</v>
      </c>
      <c r="X62" s="12">
        <v>95.18</v>
      </c>
      <c r="Y62" s="12">
        <v>95.26</v>
      </c>
      <c r="Z62" s="12">
        <v>93.63</v>
      </c>
      <c r="AA62" s="12">
        <v>93.8</v>
      </c>
      <c r="AB62" s="117">
        <v>5661200</v>
      </c>
      <c r="AC62" s="12">
        <v>93.18</v>
      </c>
      <c r="AD62" s="2">
        <f t="shared" si="1"/>
        <v>1.6300000000000097</v>
      </c>
      <c r="AE62" s="170">
        <f t="shared" si="2"/>
        <v>-1.3341804320203154E-2</v>
      </c>
    </row>
    <row r="63" spans="15:31" x14ac:dyDescent="0.25">
      <c r="O63" s="105">
        <v>0.94</v>
      </c>
      <c r="P63" s="105">
        <f t="shared" si="4"/>
        <v>85.088799999999992</v>
      </c>
      <c r="Q63" s="105"/>
      <c r="R63"/>
      <c r="T63" s="108"/>
      <c r="W63" s="165">
        <v>42221</v>
      </c>
      <c r="X63" s="12">
        <v>96.4</v>
      </c>
      <c r="Y63" s="12">
        <v>96.98</v>
      </c>
      <c r="Z63" s="12">
        <v>94.98</v>
      </c>
      <c r="AA63" s="12">
        <v>95.07</v>
      </c>
      <c r="AB63" s="117">
        <v>4631000</v>
      </c>
      <c r="AC63" s="12">
        <v>94.44</v>
      </c>
      <c r="AD63" s="2">
        <f t="shared" si="1"/>
        <v>2</v>
      </c>
      <c r="AE63" s="170">
        <f t="shared" si="2"/>
        <v>-6.8356294037228427E-3</v>
      </c>
    </row>
    <row r="64" spans="15:31" x14ac:dyDescent="0.25">
      <c r="O64" s="105">
        <v>0.93</v>
      </c>
      <c r="P64" s="105">
        <f t="shared" si="4"/>
        <v>84.183599999999998</v>
      </c>
      <c r="Q64" s="105"/>
      <c r="R64"/>
      <c r="S64" s="108"/>
      <c r="T64"/>
      <c r="W64" s="165">
        <v>42220</v>
      </c>
      <c r="X64" s="12">
        <v>96.2</v>
      </c>
      <c r="Y64" s="12">
        <v>96.79</v>
      </c>
      <c r="Z64" s="12">
        <v>94.97</v>
      </c>
      <c r="AA64" s="12">
        <v>95.72</v>
      </c>
      <c r="AB64" s="117">
        <v>6053500</v>
      </c>
      <c r="AC64" s="12">
        <v>95.09</v>
      </c>
      <c r="AD64" s="2">
        <f t="shared" si="1"/>
        <v>1.8200000000000074</v>
      </c>
      <c r="AE64" s="170">
        <f t="shared" si="2"/>
        <v>-7.7220077220077066E-3</v>
      </c>
    </row>
    <row r="65" spans="15:31" x14ac:dyDescent="0.25">
      <c r="O65" s="105">
        <v>0.92</v>
      </c>
      <c r="P65" s="105">
        <f t="shared" si="4"/>
        <v>83.278400000000005</v>
      </c>
      <c r="Q65" s="105"/>
      <c r="R65"/>
      <c r="S65" s="108"/>
      <c r="T65"/>
      <c r="W65" s="165">
        <v>42219</v>
      </c>
      <c r="X65" s="12">
        <v>97.56</v>
      </c>
      <c r="Y65" s="12">
        <v>97.69</v>
      </c>
      <c r="Z65" s="12">
        <v>95.96</v>
      </c>
      <c r="AA65" s="12">
        <v>96.47</v>
      </c>
      <c r="AB65" s="117">
        <v>4137500</v>
      </c>
      <c r="AC65" s="12">
        <v>95.83</v>
      </c>
      <c r="AD65" s="2">
        <f t="shared" si="1"/>
        <v>1.730000000000004</v>
      </c>
      <c r="AE65" s="170">
        <f t="shared" si="2"/>
        <v>-1.1552346570397165E-2</v>
      </c>
    </row>
    <row r="66" spans="15:31" x14ac:dyDescent="0.25">
      <c r="O66" s="105">
        <v>0.91</v>
      </c>
      <c r="P66" s="105">
        <f t="shared" si="4"/>
        <v>82.373199999999997</v>
      </c>
      <c r="Q66" s="105"/>
      <c r="R66"/>
      <c r="S66" s="108"/>
      <c r="T66"/>
      <c r="W66" s="165">
        <v>42216</v>
      </c>
      <c r="X66" s="12">
        <v>97.69</v>
      </c>
      <c r="Y66" s="12">
        <v>98.26</v>
      </c>
      <c r="Z66" s="12">
        <v>97.22</v>
      </c>
      <c r="AA66" s="12">
        <v>97.59</v>
      </c>
      <c r="AB66" s="117">
        <v>3925000</v>
      </c>
      <c r="AC66" s="12">
        <v>96.95</v>
      </c>
      <c r="AD66" s="2">
        <f t="shared" si="1"/>
        <v>1.0400000000000063</v>
      </c>
      <c r="AE66" s="170">
        <f t="shared" si="2"/>
        <v>-1.1333195961260589E-3</v>
      </c>
    </row>
    <row r="67" spans="15:31" x14ac:dyDescent="0.25">
      <c r="O67" s="105">
        <v>0.9</v>
      </c>
      <c r="P67" s="105">
        <f t="shared" si="4"/>
        <v>81.468000000000004</v>
      </c>
      <c r="Q67" s="105"/>
      <c r="R67"/>
      <c r="S67" s="108"/>
      <c r="T67"/>
      <c r="W67" s="165">
        <v>42215</v>
      </c>
      <c r="X67" s="12">
        <v>97.85</v>
      </c>
      <c r="Y67" s="12">
        <v>98.05</v>
      </c>
      <c r="Z67" s="12">
        <v>97.15</v>
      </c>
      <c r="AA67" s="12">
        <v>97.7</v>
      </c>
      <c r="AB67" s="117">
        <v>4527100</v>
      </c>
      <c r="AC67" s="12">
        <v>97.06</v>
      </c>
      <c r="AD67" s="2">
        <f>Y67-Z67</f>
        <v>0.89999999999999147</v>
      </c>
      <c r="AE67" s="170">
        <f>AC67/AC68-1</f>
        <v>-8.3776052308949245E-3</v>
      </c>
    </row>
    <row r="68" spans="15:31" x14ac:dyDescent="0.25">
      <c r="W68" s="165">
        <v>42214</v>
      </c>
      <c r="X68" s="12">
        <v>96.41</v>
      </c>
      <c r="Y68" s="12">
        <v>98.73</v>
      </c>
      <c r="Z68" s="12">
        <v>95.87</v>
      </c>
      <c r="AA68" s="12">
        <v>98.53</v>
      </c>
      <c r="AB68" s="117">
        <v>6109200</v>
      </c>
      <c r="AC68" s="12">
        <v>97.88</v>
      </c>
      <c r="AD68" s="2">
        <f>Y68-Z68</f>
        <v>2.8599999999999994</v>
      </c>
      <c r="AE68" s="170" t="e">
        <f>AC68/AC69-1</f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>Y69-Z69</f>
        <v>0</v>
      </c>
      <c r="AE69" s="170" t="e">
        <f>AC69/AC70-1</f>
        <v>#DIV/0!</v>
      </c>
    </row>
  </sheetData>
  <mergeCells count="1">
    <mergeCell ref="O46:P46"/>
  </mergeCells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109</v>
      </c>
      <c r="W1" s="114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8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186</v>
      </c>
      <c r="W2" s="116">
        <v>42306</v>
      </c>
      <c r="X2" s="12">
        <v>8.9</v>
      </c>
      <c r="Y2" s="12">
        <v>9.01</v>
      </c>
      <c r="Z2" s="12">
        <v>8.82</v>
      </c>
      <c r="AA2" s="12">
        <v>8.9499999999999993</v>
      </c>
      <c r="AB2" s="117">
        <v>29417800</v>
      </c>
      <c r="AC2" s="12">
        <v>8.9499999999999993</v>
      </c>
      <c r="AD2" s="2">
        <f>Y2-Z2</f>
        <v>0.1899999999999995</v>
      </c>
      <c r="AE2" s="170">
        <f>AC2/AC3-1</f>
        <v>-4.4493882091213299E-3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4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9.7566324324324309</v>
      </c>
      <c r="T3" s="153">
        <v>42285</v>
      </c>
      <c r="U3" t="s">
        <v>121</v>
      </c>
      <c r="W3" s="116">
        <v>42305</v>
      </c>
      <c r="X3" s="12">
        <v>8.75</v>
      </c>
      <c r="Y3" s="12">
        <v>9.1300000000000008</v>
      </c>
      <c r="Z3" s="12">
        <v>8.7100000000000009</v>
      </c>
      <c r="AA3" s="12">
        <v>8.99</v>
      </c>
      <c r="AB3" s="117">
        <v>33232700</v>
      </c>
      <c r="AC3" s="12">
        <v>8.99</v>
      </c>
      <c r="AD3" s="2">
        <f>Y3-Z3</f>
        <v>0.41999999999999993</v>
      </c>
      <c r="AE3" s="170">
        <f>AC3/AC4-1</f>
        <v>2.978235967926679E-2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8.9499999999999993</v>
      </c>
      <c r="T4" s="153">
        <v>42293</v>
      </c>
      <c r="U4" t="s">
        <v>244</v>
      </c>
      <c r="W4" s="116">
        <v>42304</v>
      </c>
      <c r="X4" s="12">
        <v>8.7899999999999991</v>
      </c>
      <c r="Y4" s="12">
        <v>8.94</v>
      </c>
      <c r="Z4" s="12">
        <v>8.6199999999999992</v>
      </c>
      <c r="AA4" s="12">
        <v>8.73</v>
      </c>
      <c r="AB4" s="117">
        <v>26921400</v>
      </c>
      <c r="AC4" s="12">
        <v>8.73</v>
      </c>
      <c r="AD4" s="2">
        <f t="shared" ref="AD4:AD67" si="2">Y4-Z4</f>
        <v>0.32000000000000028</v>
      </c>
      <c r="AE4" s="170">
        <f t="shared" ref="AE4:AE67" si="3">AC4/AC5-1</f>
        <v>-4.5610034207524963E-3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33115</v>
      </c>
      <c r="W5" s="116">
        <v>42303</v>
      </c>
      <c r="X5" s="12">
        <v>9.1300000000000008</v>
      </c>
      <c r="Y5" s="12">
        <v>9.19</v>
      </c>
      <c r="Z5" s="12">
        <v>8.7100000000000009</v>
      </c>
      <c r="AA5" s="12">
        <v>8.77</v>
      </c>
      <c r="AB5" s="117">
        <v>25864800</v>
      </c>
      <c r="AC5" s="12">
        <v>8.77</v>
      </c>
      <c r="AD5" s="2">
        <f t="shared" si="2"/>
        <v>0.47999999999999865</v>
      </c>
      <c r="AE5" s="170">
        <f t="shared" si="3"/>
        <v>-4.0481400437636816E-2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36099.539999999994</v>
      </c>
      <c r="W6" s="116">
        <v>42300</v>
      </c>
      <c r="X6" s="12">
        <v>9.16</v>
      </c>
      <c r="Y6" s="12">
        <v>9.2799999999999994</v>
      </c>
      <c r="Z6" s="12">
        <v>9.06</v>
      </c>
      <c r="AA6" s="12">
        <v>9.14</v>
      </c>
      <c r="AB6" s="117">
        <v>20197400</v>
      </c>
      <c r="AC6" s="12">
        <v>9.14</v>
      </c>
      <c r="AD6" s="2">
        <f t="shared" si="2"/>
        <v>0.21999999999999886</v>
      </c>
      <c r="AE6" s="170">
        <f t="shared" si="3"/>
        <v>5.5005500550056041E-3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-2984.5399999999936</v>
      </c>
      <c r="R7" s="270" t="s">
        <v>255</v>
      </c>
      <c r="T7" s="107">
        <v>42015</v>
      </c>
      <c r="U7" t="s">
        <v>225</v>
      </c>
      <c r="W7" s="116">
        <v>42299</v>
      </c>
      <c r="X7" s="12">
        <v>9.16</v>
      </c>
      <c r="Y7" s="12">
        <v>9.49</v>
      </c>
      <c r="Z7" s="12">
        <v>9.0500000000000007</v>
      </c>
      <c r="AA7" s="12">
        <v>9.09</v>
      </c>
      <c r="AB7" s="117">
        <v>34001600</v>
      </c>
      <c r="AC7" s="12">
        <v>9.09</v>
      </c>
      <c r="AD7" s="2">
        <f t="shared" si="2"/>
        <v>0.4399999999999995</v>
      </c>
      <c r="AE7" s="170">
        <f t="shared" si="3"/>
        <v>-2.195389681668436E-3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42298</v>
      </c>
      <c r="X8" s="12">
        <v>9.39</v>
      </c>
      <c r="Y8" s="12">
        <v>9.43</v>
      </c>
      <c r="Z8" s="12">
        <v>9.11</v>
      </c>
      <c r="AA8" s="12">
        <v>9.11</v>
      </c>
      <c r="AB8" s="117">
        <v>20398400</v>
      </c>
      <c r="AC8" s="12">
        <v>9.11</v>
      </c>
      <c r="AD8" s="2">
        <f t="shared" si="2"/>
        <v>0.32000000000000028</v>
      </c>
      <c r="AE8" s="170">
        <f t="shared" si="3"/>
        <v>-3.1880977683315659E-2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W9" s="116">
        <v>42297</v>
      </c>
      <c r="X9" s="12">
        <v>9.36</v>
      </c>
      <c r="Y9" s="12">
        <v>9.4600000000000009</v>
      </c>
      <c r="Z9" s="12">
        <v>9.31</v>
      </c>
      <c r="AA9" s="12">
        <v>9.41</v>
      </c>
      <c r="AB9" s="117">
        <v>25598500</v>
      </c>
      <c r="AC9" s="12">
        <v>9.41</v>
      </c>
      <c r="AD9" s="2">
        <f t="shared" si="2"/>
        <v>0.15000000000000036</v>
      </c>
      <c r="AE9" s="170">
        <f t="shared" si="3"/>
        <v>-1.0615711252653925E-3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42296</v>
      </c>
      <c r="X10" s="12">
        <v>9.43</v>
      </c>
      <c r="Y10" s="12">
        <v>9.57</v>
      </c>
      <c r="Z10" s="12">
        <v>9.36</v>
      </c>
      <c r="AA10" s="12">
        <v>9.42</v>
      </c>
      <c r="AB10" s="117">
        <v>23063000</v>
      </c>
      <c r="AC10" s="12">
        <v>9.42</v>
      </c>
      <c r="AD10" s="2">
        <f t="shared" si="2"/>
        <v>0.21000000000000085</v>
      </c>
      <c r="AE10" s="170">
        <f t="shared" si="3"/>
        <v>-1.3612565445026203E-2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42293</v>
      </c>
      <c r="X11" s="12">
        <v>9.7799999999999994</v>
      </c>
      <c r="Y11" s="12">
        <v>9.7899999999999991</v>
      </c>
      <c r="Z11" s="12">
        <v>9.43</v>
      </c>
      <c r="AA11" s="12">
        <v>9.5500000000000007</v>
      </c>
      <c r="AB11" s="117">
        <v>27304000</v>
      </c>
      <c r="AC11" s="12">
        <v>9.5500000000000007</v>
      </c>
      <c r="AD11" s="2">
        <f t="shared" si="2"/>
        <v>0.35999999999999943</v>
      </c>
      <c r="AE11" s="170">
        <f t="shared" si="3"/>
        <v>-1.546391752577303E-2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42292</v>
      </c>
      <c r="X12" s="12">
        <v>9.93</v>
      </c>
      <c r="Y12" s="12">
        <v>10</v>
      </c>
      <c r="Z12" s="12">
        <v>9.6300000000000008</v>
      </c>
      <c r="AA12" s="12">
        <v>9.6999999999999993</v>
      </c>
      <c r="AB12" s="117">
        <v>49802300</v>
      </c>
      <c r="AC12" s="12">
        <v>9.6999999999999993</v>
      </c>
      <c r="AD12" s="2">
        <f t="shared" si="2"/>
        <v>0.36999999999999922</v>
      </c>
      <c r="AE12" s="170">
        <f t="shared" si="3"/>
        <v>-2.5125628140703515E-2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42291</v>
      </c>
      <c r="X13" s="12">
        <v>10.09</v>
      </c>
      <c r="Y13" s="12">
        <v>10.11</v>
      </c>
      <c r="Z13" s="12">
        <v>9.91</v>
      </c>
      <c r="AA13" s="12">
        <v>9.9499999999999993</v>
      </c>
      <c r="AB13" s="117">
        <v>42258600</v>
      </c>
      <c r="AC13" s="12">
        <v>9.9499999999999993</v>
      </c>
      <c r="AD13" s="2">
        <f t="shared" si="2"/>
        <v>0.19999999999999929</v>
      </c>
      <c r="AE13" s="170">
        <f t="shared" si="3"/>
        <v>-7.9760717846460993E-3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42290</v>
      </c>
      <c r="X14" s="12">
        <v>9.9600000000000009</v>
      </c>
      <c r="Y14" s="12">
        <v>10.220000000000001</v>
      </c>
      <c r="Z14" s="12">
        <v>9.86</v>
      </c>
      <c r="AA14" s="12">
        <v>10.029999999999999</v>
      </c>
      <c r="AB14" s="117">
        <v>36236700</v>
      </c>
      <c r="AC14" s="12">
        <v>10.029999999999999</v>
      </c>
      <c r="AD14" s="2">
        <f t="shared" si="2"/>
        <v>0.36000000000000121</v>
      </c>
      <c r="AE14" s="170">
        <f t="shared" si="3"/>
        <v>-4.9603174603175537E-3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42289</v>
      </c>
      <c r="X15" s="12">
        <v>10.28</v>
      </c>
      <c r="Y15" s="12">
        <v>10.29</v>
      </c>
      <c r="Z15" s="12">
        <v>9.9700000000000006</v>
      </c>
      <c r="AA15" s="12">
        <v>10.08</v>
      </c>
      <c r="AB15" s="117">
        <v>31444100</v>
      </c>
      <c r="AC15" s="12">
        <v>10.08</v>
      </c>
      <c r="AD15" s="2">
        <f t="shared" si="2"/>
        <v>0.31999999999999851</v>
      </c>
      <c r="AE15" s="170">
        <f t="shared" si="3"/>
        <v>-1.7543859649122751E-2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42286</v>
      </c>
      <c r="X16" s="12">
        <v>10.67</v>
      </c>
      <c r="Y16" s="12">
        <v>10.92</v>
      </c>
      <c r="Z16" s="12">
        <v>10.25</v>
      </c>
      <c r="AA16" s="12">
        <v>10.26</v>
      </c>
      <c r="AB16" s="117">
        <v>78717500</v>
      </c>
      <c r="AC16" s="12">
        <v>10.26</v>
      </c>
      <c r="AD16" s="2">
        <f t="shared" si="2"/>
        <v>0.66999999999999993</v>
      </c>
      <c r="AE16" s="170">
        <f t="shared" si="3"/>
        <v>-6.8119891008174394E-2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42285</v>
      </c>
      <c r="X17" s="12">
        <v>10.85</v>
      </c>
      <c r="Y17" s="12">
        <v>11.11</v>
      </c>
      <c r="Z17" s="12">
        <v>10.63</v>
      </c>
      <c r="AA17" s="12">
        <v>11.01</v>
      </c>
      <c r="AB17" s="117">
        <v>36373200</v>
      </c>
      <c r="AC17" s="12">
        <v>11.01</v>
      </c>
      <c r="AD17" s="2">
        <f t="shared" si="2"/>
        <v>0.47999999999999865</v>
      </c>
      <c r="AE17" s="170">
        <f t="shared" si="3"/>
        <v>6.3985374771480252E-3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42284</v>
      </c>
      <c r="X18" s="12">
        <v>11.15</v>
      </c>
      <c r="Y18" s="12">
        <v>11.18</v>
      </c>
      <c r="Z18" s="12">
        <v>10.66</v>
      </c>
      <c r="AA18" s="12">
        <v>10.94</v>
      </c>
      <c r="AB18" s="117">
        <v>41579500</v>
      </c>
      <c r="AC18" s="12">
        <v>10.94</v>
      </c>
      <c r="AD18" s="2">
        <f t="shared" si="2"/>
        <v>0.51999999999999957</v>
      </c>
      <c r="AE18" s="170">
        <f t="shared" si="3"/>
        <v>-3.6429872495447047E-3</v>
      </c>
    </row>
    <row r="19" spans="1:31" x14ac:dyDescent="0.25">
      <c r="B19" s="96">
        <v>42297</v>
      </c>
      <c r="C19" s="246">
        <v>900</v>
      </c>
      <c r="D19" s="2">
        <v>9.74</v>
      </c>
      <c r="E19" s="2">
        <v>0</v>
      </c>
      <c r="F19" s="2">
        <f t="shared" si="1"/>
        <v>8766</v>
      </c>
      <c r="W19" s="116">
        <v>42283</v>
      </c>
      <c r="X19" s="12">
        <v>10.43</v>
      </c>
      <c r="Y19" s="12">
        <v>11.03</v>
      </c>
      <c r="Z19" s="12">
        <v>10.41</v>
      </c>
      <c r="AA19" s="12">
        <v>10.98</v>
      </c>
      <c r="AB19" s="117">
        <v>57268300</v>
      </c>
      <c r="AC19" s="12">
        <v>10.98</v>
      </c>
      <c r="AD19" s="2">
        <f t="shared" si="2"/>
        <v>0.61999999999999922</v>
      </c>
      <c r="AE19" s="170">
        <f t="shared" si="3"/>
        <v>5.4755043227665778E-2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42282</v>
      </c>
      <c r="X20" s="12">
        <v>9.61</v>
      </c>
      <c r="Y20" s="12">
        <v>10.45</v>
      </c>
      <c r="Z20" s="12">
        <v>9.6</v>
      </c>
      <c r="AA20" s="12">
        <v>10.41</v>
      </c>
      <c r="AB20" s="117">
        <v>48445400</v>
      </c>
      <c r="AC20" s="12">
        <v>10.41</v>
      </c>
      <c r="AD20" s="2">
        <f t="shared" si="2"/>
        <v>0.84999999999999964</v>
      </c>
      <c r="AE20" s="170">
        <f t="shared" si="3"/>
        <v>9.3487394957983305E-2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42279</v>
      </c>
      <c r="X21" s="12">
        <v>9.15</v>
      </c>
      <c r="Y21" s="12">
        <v>9.52</v>
      </c>
      <c r="Z21" s="12">
        <v>9.1</v>
      </c>
      <c r="AA21" s="12">
        <v>9.52</v>
      </c>
      <c r="AB21" s="117">
        <v>28139600</v>
      </c>
      <c r="AC21" s="12">
        <v>9.52</v>
      </c>
      <c r="AD21" s="2">
        <f t="shared" si="2"/>
        <v>0.41999999999999993</v>
      </c>
      <c r="AE21" s="170">
        <f t="shared" si="3"/>
        <v>2.8077753779697678E-2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42278</v>
      </c>
      <c r="X22" s="12">
        <v>9.7100000000000009</v>
      </c>
      <c r="Y22" s="12">
        <v>9.85</v>
      </c>
      <c r="Z22" s="12">
        <v>9.19</v>
      </c>
      <c r="AA22" s="12">
        <v>9.26</v>
      </c>
      <c r="AB22" s="117">
        <v>36865000</v>
      </c>
      <c r="AC22" s="12">
        <v>9.26</v>
      </c>
      <c r="AD22" s="2">
        <f t="shared" si="2"/>
        <v>0.66000000000000014</v>
      </c>
      <c r="AE22" s="170">
        <f t="shared" si="3"/>
        <v>-4.1407867494824058E-2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42277</v>
      </c>
      <c r="X23" s="12">
        <v>9.61</v>
      </c>
      <c r="Y23" s="12">
        <v>9.7100000000000009</v>
      </c>
      <c r="Z23" s="12">
        <v>9.43</v>
      </c>
      <c r="AA23" s="12">
        <v>9.66</v>
      </c>
      <c r="AB23" s="117">
        <v>41955500</v>
      </c>
      <c r="AC23" s="12">
        <v>9.66</v>
      </c>
      <c r="AD23" s="2">
        <f t="shared" si="2"/>
        <v>0.28000000000000114</v>
      </c>
      <c r="AE23" s="170">
        <f t="shared" si="3"/>
        <v>2.2222222222222365E-2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42276</v>
      </c>
      <c r="X24" s="12">
        <v>9.6199999999999992</v>
      </c>
      <c r="Y24" s="12">
        <v>9.77</v>
      </c>
      <c r="Z24" s="12">
        <v>9.36</v>
      </c>
      <c r="AA24" s="12">
        <v>9.4499999999999993</v>
      </c>
      <c r="AB24" s="117">
        <v>39300500</v>
      </c>
      <c r="AC24" s="12">
        <v>9.4499999999999993</v>
      </c>
      <c r="AD24" s="2">
        <f t="shared" si="2"/>
        <v>0.41000000000000014</v>
      </c>
      <c r="AE24" s="170">
        <f t="shared" si="3"/>
        <v>-1.4598540145985495E-2</v>
      </c>
    </row>
    <row r="25" spans="1:31" x14ac:dyDescent="0.25">
      <c r="W25" s="116">
        <v>42275</v>
      </c>
      <c r="X25" s="12">
        <v>9.4600000000000009</v>
      </c>
      <c r="Y25" s="12">
        <v>9.64</v>
      </c>
      <c r="Z25" s="12">
        <v>9.1999999999999993</v>
      </c>
      <c r="AA25" s="12">
        <v>9.59</v>
      </c>
      <c r="AB25" s="117">
        <v>95703500</v>
      </c>
      <c r="AC25" s="12">
        <v>9.59</v>
      </c>
      <c r="AD25" s="2">
        <f t="shared" si="2"/>
        <v>0.44000000000000128</v>
      </c>
      <c r="AE25" s="170">
        <f t="shared" si="3"/>
        <v>5.7331863285556839E-2</v>
      </c>
    </row>
    <row r="26" spans="1:31" x14ac:dyDescent="0.25">
      <c r="A26" s="45" t="s">
        <v>85</v>
      </c>
      <c r="B26" s="16"/>
      <c r="C26" s="16">
        <f>SUM(C2:C25)</f>
        <v>9402</v>
      </c>
      <c r="D26" s="21"/>
      <c r="E26" s="21"/>
      <c r="F26" s="21">
        <f>SUM(F2:F25)</f>
        <v>89186.51999999999</v>
      </c>
      <c r="G26" s="16"/>
      <c r="H26" s="16">
        <f>SUM(H2:H15)</f>
        <v>5702</v>
      </c>
      <c r="I26" s="21"/>
      <c r="J26" s="21"/>
      <c r="K26" s="21">
        <f>SUM(K2:K15)</f>
        <v>53074.979999999996</v>
      </c>
      <c r="L26" s="21"/>
      <c r="M26" s="21">
        <f>SUM(M2:M15)</f>
        <v>12</v>
      </c>
      <c r="W26" s="116">
        <v>42272</v>
      </c>
      <c r="X26" s="12">
        <v>9.25</v>
      </c>
      <c r="Y26" s="12">
        <v>9.2899999999999991</v>
      </c>
      <c r="Z26" s="12">
        <v>8.9600000000000009</v>
      </c>
      <c r="AA26" s="12">
        <v>9.07</v>
      </c>
      <c r="AB26" s="117">
        <v>19005100</v>
      </c>
      <c r="AC26" s="12">
        <v>9.07</v>
      </c>
      <c r="AD26" s="2">
        <f t="shared" si="2"/>
        <v>0.32999999999999829</v>
      </c>
      <c r="AE26" s="170">
        <f t="shared" si="3"/>
        <v>-1.1982570806100101E-2</v>
      </c>
    </row>
    <row r="27" spans="1:31" x14ac:dyDescent="0.25">
      <c r="W27" s="116">
        <v>42271</v>
      </c>
      <c r="X27" s="12">
        <v>9.07</v>
      </c>
      <c r="Y27" s="12">
        <v>9.26</v>
      </c>
      <c r="Z27" s="12">
        <v>8.86</v>
      </c>
      <c r="AA27" s="12">
        <v>9.18</v>
      </c>
      <c r="AB27" s="117">
        <v>25769300</v>
      </c>
      <c r="AC27" s="12">
        <v>9.18</v>
      </c>
      <c r="AD27" s="2">
        <f t="shared" si="2"/>
        <v>0.40000000000000036</v>
      </c>
      <c r="AE27" s="170">
        <f t="shared" si="3"/>
        <v>-2.1739130434782483E-3</v>
      </c>
    </row>
    <row r="28" spans="1:31" x14ac:dyDescent="0.25">
      <c r="W28" s="116">
        <v>42270</v>
      </c>
      <c r="X28" s="12">
        <v>9.58</v>
      </c>
      <c r="Y28" s="12">
        <v>9.59</v>
      </c>
      <c r="Z28" s="12">
        <v>9.19</v>
      </c>
      <c r="AA28" s="12">
        <v>9.1999999999999993</v>
      </c>
      <c r="AB28" s="117">
        <v>20939100</v>
      </c>
      <c r="AC28" s="12">
        <v>9.1999999999999993</v>
      </c>
      <c r="AD28" s="2">
        <f t="shared" si="2"/>
        <v>0.40000000000000036</v>
      </c>
      <c r="AE28" s="170">
        <f t="shared" si="3"/>
        <v>-3.1578947368421151E-2</v>
      </c>
    </row>
    <row r="29" spans="1:31" x14ac:dyDescent="0.25">
      <c r="B29" s="260" t="s">
        <v>139</v>
      </c>
      <c r="C29" s="260" t="s">
        <v>261</v>
      </c>
      <c r="D29" s="261" t="s">
        <v>260</v>
      </c>
      <c r="E29" s="263" t="s">
        <v>262</v>
      </c>
      <c r="F29" s="263" t="s">
        <v>65</v>
      </c>
      <c r="W29" s="116">
        <v>42269</v>
      </c>
      <c r="X29" s="12">
        <v>9.6</v>
      </c>
      <c r="Y29" s="12">
        <v>9.6300000000000008</v>
      </c>
      <c r="Z29" s="12">
        <v>9.3800000000000008</v>
      </c>
      <c r="AA29" s="12">
        <v>9.5</v>
      </c>
      <c r="AB29" s="117">
        <v>25291700</v>
      </c>
      <c r="AC29" s="12">
        <v>9.5</v>
      </c>
      <c r="AD29" s="2">
        <f t="shared" si="2"/>
        <v>0.25</v>
      </c>
      <c r="AE29" s="170">
        <f t="shared" si="3"/>
        <v>-4.0404040404040442E-2</v>
      </c>
    </row>
    <row r="30" spans="1:31" x14ac:dyDescent="0.25">
      <c r="B30" s="262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42268</v>
      </c>
      <c r="X30" s="12">
        <v>9.98</v>
      </c>
      <c r="Y30" s="12">
        <v>10.1</v>
      </c>
      <c r="Z30" s="12">
        <v>9.9</v>
      </c>
      <c r="AA30" s="12">
        <v>9.9</v>
      </c>
      <c r="AB30" s="117">
        <v>17709400</v>
      </c>
      <c r="AC30" s="12">
        <v>9.9</v>
      </c>
      <c r="AD30" s="2">
        <f t="shared" si="2"/>
        <v>0.19999999999999929</v>
      </c>
      <c r="AE30" s="170">
        <f t="shared" si="3"/>
        <v>-7.0210631895687436E-3</v>
      </c>
    </row>
    <row r="31" spans="1:31" x14ac:dyDescent="0.25">
      <c r="B31" s="262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42265</v>
      </c>
      <c r="X31" s="12">
        <v>9.85</v>
      </c>
      <c r="Y31" s="12">
        <v>10.029999999999999</v>
      </c>
      <c r="Z31" s="12">
        <v>9.76</v>
      </c>
      <c r="AA31" s="12">
        <v>9.9700000000000006</v>
      </c>
      <c r="AB31" s="117">
        <v>29097100</v>
      </c>
      <c r="AC31" s="12">
        <v>9.9700000000000006</v>
      </c>
      <c r="AD31" s="2">
        <f t="shared" si="2"/>
        <v>0.26999999999999957</v>
      </c>
      <c r="AE31" s="170">
        <f t="shared" si="3"/>
        <v>2.0100502512563345E-3</v>
      </c>
    </row>
    <row r="32" spans="1:31" x14ac:dyDescent="0.25">
      <c r="B32" s="12"/>
      <c r="C32" s="12"/>
      <c r="D32" s="53"/>
      <c r="E32" s="53"/>
      <c r="F32" s="53"/>
      <c r="W32" s="116">
        <v>42264</v>
      </c>
      <c r="X32" s="12">
        <v>9.81</v>
      </c>
      <c r="Y32" s="12">
        <v>10.16</v>
      </c>
      <c r="Z32" s="12">
        <v>9.75</v>
      </c>
      <c r="AA32" s="12">
        <v>9.9499999999999993</v>
      </c>
      <c r="AB32" s="117">
        <v>24518200</v>
      </c>
      <c r="AC32" s="12">
        <v>9.9499999999999993</v>
      </c>
      <c r="AD32" s="2">
        <f t="shared" si="2"/>
        <v>0.41000000000000014</v>
      </c>
      <c r="AE32" s="170">
        <f t="shared" si="3"/>
        <v>9.1277890466532341E-3</v>
      </c>
    </row>
    <row r="33" spans="2:31" x14ac:dyDescent="0.25">
      <c r="B33" s="12"/>
      <c r="C33" s="12"/>
      <c r="D33" s="53"/>
      <c r="E33" s="53"/>
      <c r="F33" s="53"/>
      <c r="W33" s="116">
        <v>42263</v>
      </c>
      <c r="X33" s="12">
        <v>9.6999999999999993</v>
      </c>
      <c r="Y33" s="12">
        <v>9.8800000000000008</v>
      </c>
      <c r="Z33" s="12">
        <v>9.6999999999999993</v>
      </c>
      <c r="AA33" s="12">
        <v>9.86</v>
      </c>
      <c r="AB33" s="117">
        <v>19895300</v>
      </c>
      <c r="AC33" s="12">
        <v>9.86</v>
      </c>
      <c r="AD33" s="2">
        <f t="shared" si="2"/>
        <v>0.18000000000000149</v>
      </c>
      <c r="AE33" s="170">
        <f t="shared" si="3"/>
        <v>2.388369678089286E-2</v>
      </c>
    </row>
    <row r="34" spans="2:31" x14ac:dyDescent="0.25">
      <c r="B34" s="12"/>
      <c r="C34" s="12"/>
      <c r="D34" s="53"/>
      <c r="E34" s="53"/>
      <c r="F34" s="53"/>
      <c r="W34" s="116">
        <v>42262</v>
      </c>
      <c r="X34" s="12">
        <v>9.39</v>
      </c>
      <c r="Y34" s="12">
        <v>9.7100000000000009</v>
      </c>
      <c r="Z34" s="12">
        <v>9.3699999999999992</v>
      </c>
      <c r="AA34" s="12">
        <v>9.6300000000000008</v>
      </c>
      <c r="AB34" s="117">
        <v>17947800</v>
      </c>
      <c r="AC34" s="12">
        <v>9.6300000000000008</v>
      </c>
      <c r="AD34" s="2">
        <f t="shared" si="2"/>
        <v>0.34000000000000163</v>
      </c>
      <c r="AE34" s="170">
        <f t="shared" si="3"/>
        <v>2.6652452025586415E-2</v>
      </c>
    </row>
    <row r="35" spans="2:31" x14ac:dyDescent="0.25">
      <c r="B35" s="12"/>
      <c r="C35" s="12"/>
      <c r="D35" s="53"/>
      <c r="E35" s="53"/>
      <c r="F35" s="53"/>
      <c r="W35" s="116">
        <v>42261</v>
      </c>
      <c r="X35" s="12">
        <v>9.58</v>
      </c>
      <c r="Y35" s="12">
        <v>9.61</v>
      </c>
      <c r="Z35" s="12">
        <v>9.32</v>
      </c>
      <c r="AA35" s="12">
        <v>9.3800000000000008</v>
      </c>
      <c r="AB35" s="117">
        <v>31266100</v>
      </c>
      <c r="AC35" s="12">
        <v>9.3800000000000008</v>
      </c>
      <c r="AD35" s="2">
        <f t="shared" si="2"/>
        <v>0.28999999999999915</v>
      </c>
      <c r="AE35" s="170">
        <f t="shared" si="3"/>
        <v>-2.797927461139893E-2</v>
      </c>
    </row>
    <row r="36" spans="2:31" x14ac:dyDescent="0.25">
      <c r="B36" s="12"/>
      <c r="C36" s="12"/>
      <c r="D36" s="53"/>
      <c r="E36" s="53"/>
      <c r="F36" s="53"/>
      <c r="W36" s="116">
        <v>42258</v>
      </c>
      <c r="X36" s="12">
        <v>9.6</v>
      </c>
      <c r="Y36" s="12">
        <v>9.75</v>
      </c>
      <c r="Z36" s="12">
        <v>9.5399999999999991</v>
      </c>
      <c r="AA36" s="12">
        <v>9.65</v>
      </c>
      <c r="AB36" s="117">
        <v>19595500</v>
      </c>
      <c r="AC36" s="12">
        <v>9.65</v>
      </c>
      <c r="AD36" s="2">
        <f t="shared" si="2"/>
        <v>0.21000000000000085</v>
      </c>
      <c r="AE36" s="170">
        <f t="shared" si="3"/>
        <v>2.0768431983384517E-3</v>
      </c>
    </row>
    <row r="37" spans="2:31" x14ac:dyDescent="0.25">
      <c r="B37" s="12"/>
      <c r="C37" s="12"/>
      <c r="D37" s="53"/>
      <c r="E37" s="53"/>
      <c r="F37" s="53"/>
      <c r="W37" s="116">
        <v>42257</v>
      </c>
      <c r="X37" s="12">
        <v>9.56</v>
      </c>
      <c r="Y37" s="12">
        <v>9.7200000000000006</v>
      </c>
      <c r="Z37" s="12">
        <v>9.51</v>
      </c>
      <c r="AA37" s="12">
        <v>9.6300000000000008</v>
      </c>
      <c r="AB37" s="117">
        <v>29546600</v>
      </c>
      <c r="AC37" s="12">
        <v>9.6300000000000008</v>
      </c>
      <c r="AD37" s="2">
        <f t="shared" si="2"/>
        <v>0.21000000000000085</v>
      </c>
      <c r="AE37" s="170">
        <f t="shared" si="3"/>
        <v>6.2695924764890609E-3</v>
      </c>
    </row>
    <row r="38" spans="2:31" x14ac:dyDescent="0.25">
      <c r="B38" s="12"/>
      <c r="C38" s="12"/>
      <c r="D38" s="53"/>
      <c r="E38" s="53"/>
      <c r="F38" s="53"/>
      <c r="W38" s="116">
        <v>42256</v>
      </c>
      <c r="X38" s="12">
        <v>9.92</v>
      </c>
      <c r="Y38" s="12">
        <v>9.94</v>
      </c>
      <c r="Z38" s="12">
        <v>9.5299999999999994</v>
      </c>
      <c r="AA38" s="12">
        <v>9.57</v>
      </c>
      <c r="AB38" s="117">
        <v>29463100</v>
      </c>
      <c r="AC38" s="12">
        <v>9.57</v>
      </c>
      <c r="AD38" s="2">
        <f t="shared" si="2"/>
        <v>0.41000000000000014</v>
      </c>
      <c r="AE38" s="170">
        <f t="shared" si="3"/>
        <v>-1.5432098765432167E-2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11" t="s">
        <v>81</v>
      </c>
      <c r="Q39" s="311"/>
      <c r="R39" s="47"/>
      <c r="T39" s="113" t="s">
        <v>138</v>
      </c>
      <c r="W39" s="116">
        <v>42255</v>
      </c>
      <c r="X39" s="12">
        <v>9.8699999999999992</v>
      </c>
      <c r="Y39" s="12">
        <v>9.8699999999999992</v>
      </c>
      <c r="Z39" s="12">
        <v>9.6</v>
      </c>
      <c r="AA39" s="12">
        <v>9.7200000000000006</v>
      </c>
      <c r="AB39" s="117">
        <v>18041200</v>
      </c>
      <c r="AC39" s="12">
        <v>9.7200000000000006</v>
      </c>
      <c r="AD39" s="2">
        <f t="shared" si="2"/>
        <v>0.26999999999999957</v>
      </c>
      <c r="AE39" s="170">
        <f t="shared" si="3"/>
        <v>2.423603793466822E-2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9.8450000000000006</v>
      </c>
      <c r="R40" s="47"/>
      <c r="T40" s="109" t="s">
        <v>122</v>
      </c>
      <c r="U40" s="110">
        <v>8.99</v>
      </c>
      <c r="W40" s="116">
        <v>42251</v>
      </c>
      <c r="X40" s="12">
        <v>9.39</v>
      </c>
      <c r="Y40" s="12">
        <v>9.64</v>
      </c>
      <c r="Z40" s="12">
        <v>9.3000000000000007</v>
      </c>
      <c r="AA40" s="12">
        <v>9.49</v>
      </c>
      <c r="AB40" s="117">
        <v>48097800</v>
      </c>
      <c r="AC40" s="12">
        <v>9.49</v>
      </c>
      <c r="AD40" s="2">
        <f t="shared" si="2"/>
        <v>0.33999999999999986</v>
      </c>
      <c r="AE40" s="170">
        <f t="shared" si="3"/>
        <v>-8.3594566353186739E-3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9.7554999999999996</v>
      </c>
      <c r="R41" s="47"/>
      <c r="T41" s="109" t="s">
        <v>123</v>
      </c>
      <c r="U41" s="110">
        <v>8.9</v>
      </c>
      <c r="W41" s="116">
        <v>42250</v>
      </c>
      <c r="X41" s="12">
        <v>9.4</v>
      </c>
      <c r="Y41" s="12">
        <v>9.75</v>
      </c>
      <c r="Z41" s="12">
        <v>9.35</v>
      </c>
      <c r="AA41" s="12">
        <v>9.57</v>
      </c>
      <c r="AB41" s="117">
        <v>28212600</v>
      </c>
      <c r="AC41" s="12">
        <v>9.57</v>
      </c>
      <c r="AD41" s="2">
        <f t="shared" si="2"/>
        <v>0.40000000000000036</v>
      </c>
      <c r="AE41" s="170">
        <f t="shared" si="3"/>
        <v>2.682403433476388E-2</v>
      </c>
    </row>
    <row r="42" spans="2:31" x14ac:dyDescent="0.25">
      <c r="O42" s="2"/>
      <c r="P42" s="105">
        <v>1.08</v>
      </c>
      <c r="Q42" s="105">
        <f t="shared" si="4"/>
        <v>9.6660000000000004</v>
      </c>
      <c r="R42" s="47"/>
      <c r="T42" s="109" t="s">
        <v>124</v>
      </c>
      <c r="U42" s="110" t="s">
        <v>304</v>
      </c>
      <c r="W42" s="116">
        <v>42249</v>
      </c>
      <c r="X42" s="12">
        <v>9.39</v>
      </c>
      <c r="Y42" s="12">
        <v>9.39</v>
      </c>
      <c r="Z42" s="12">
        <v>9.01</v>
      </c>
      <c r="AA42" s="12">
        <v>9.32</v>
      </c>
      <c r="AB42" s="117">
        <v>40482700</v>
      </c>
      <c r="AC42" s="12">
        <v>9.32</v>
      </c>
      <c r="AD42" s="2">
        <f t="shared" si="2"/>
        <v>0.38000000000000078</v>
      </c>
      <c r="AE42" s="170">
        <f t="shared" si="3"/>
        <v>1.0845986984815648E-2</v>
      </c>
    </row>
    <row r="43" spans="2:31" x14ac:dyDescent="0.25">
      <c r="O43" s="2"/>
      <c r="P43" s="105">
        <v>1.07</v>
      </c>
      <c r="Q43" s="105">
        <f t="shared" si="4"/>
        <v>9.5764999999999993</v>
      </c>
      <c r="R43" s="105"/>
      <c r="T43" s="109" t="s">
        <v>125</v>
      </c>
      <c r="U43" s="110" t="s">
        <v>305</v>
      </c>
      <c r="W43" s="116">
        <v>42248</v>
      </c>
      <c r="X43" s="12">
        <v>9.15</v>
      </c>
      <c r="Y43" s="12">
        <v>9.32</v>
      </c>
      <c r="Z43" s="12">
        <v>9.07</v>
      </c>
      <c r="AA43" s="12">
        <v>9.2200000000000006</v>
      </c>
      <c r="AB43" s="117">
        <v>32623900</v>
      </c>
      <c r="AC43" s="12">
        <v>9.2200000000000006</v>
      </c>
      <c r="AD43" s="2">
        <f t="shared" si="2"/>
        <v>0.25</v>
      </c>
      <c r="AE43" s="170">
        <f t="shared" si="3"/>
        <v>-2.4338624338624215E-2</v>
      </c>
    </row>
    <row r="44" spans="2:31" x14ac:dyDescent="0.25">
      <c r="O44" s="2"/>
      <c r="P44" s="105">
        <v>1.06</v>
      </c>
      <c r="Q44" s="105">
        <f t="shared" si="4"/>
        <v>9.4870000000000001</v>
      </c>
      <c r="R44" s="105"/>
      <c r="T44" s="109" t="s">
        <v>126</v>
      </c>
      <c r="U44" s="110">
        <v>12.46</v>
      </c>
      <c r="W44" s="116">
        <v>42247</v>
      </c>
      <c r="X44" s="12">
        <v>9.27</v>
      </c>
      <c r="Y44" s="12">
        <v>9.5299999999999994</v>
      </c>
      <c r="Z44" s="12">
        <v>9.2200000000000006</v>
      </c>
      <c r="AA44" s="12">
        <v>9.4499999999999993</v>
      </c>
      <c r="AB44" s="117">
        <v>30466400</v>
      </c>
      <c r="AC44" s="12">
        <v>9.4499999999999993</v>
      </c>
      <c r="AD44" s="2">
        <f t="shared" si="2"/>
        <v>0.30999999999999872</v>
      </c>
      <c r="AE44" s="170">
        <f t="shared" si="3"/>
        <v>4.2507970244420878E-3</v>
      </c>
    </row>
    <row r="45" spans="2:31" x14ac:dyDescent="0.25">
      <c r="O45" s="2"/>
      <c r="P45" s="105">
        <v>1.05</v>
      </c>
      <c r="Q45" s="105">
        <f t="shared" si="4"/>
        <v>9.3974999999999991</v>
      </c>
      <c r="R45" s="105"/>
      <c r="T45" s="109" t="s">
        <v>127</v>
      </c>
      <c r="U45" s="110">
        <v>0.65312599999999998</v>
      </c>
      <c r="W45" s="116">
        <v>42244</v>
      </c>
      <c r="X45" s="12">
        <v>8.8800000000000008</v>
      </c>
      <c r="Y45" s="12">
        <v>9.42</v>
      </c>
      <c r="Z45" s="12">
        <v>8.8000000000000007</v>
      </c>
      <c r="AA45" s="12">
        <v>9.41</v>
      </c>
      <c r="AB45" s="117">
        <v>42079000</v>
      </c>
      <c r="AC45" s="12">
        <v>9.41</v>
      </c>
      <c r="AD45" s="2">
        <f t="shared" si="2"/>
        <v>0.61999999999999922</v>
      </c>
      <c r="AE45" s="170">
        <f t="shared" si="3"/>
        <v>6.207674943566599E-2</v>
      </c>
    </row>
    <row r="46" spans="2:31" x14ac:dyDescent="0.25">
      <c r="O46" s="2"/>
      <c r="P46" s="105">
        <v>1.04</v>
      </c>
      <c r="Q46" s="105">
        <f t="shared" si="4"/>
        <v>9.3079999999999998</v>
      </c>
      <c r="R46" s="105"/>
      <c r="T46" s="109" t="s">
        <v>128</v>
      </c>
      <c r="U46" s="111" t="s">
        <v>237</v>
      </c>
      <c r="W46" s="116">
        <v>42243</v>
      </c>
      <c r="X46" s="12">
        <v>8.4</v>
      </c>
      <c r="Y46" s="12">
        <v>8.92</v>
      </c>
      <c r="Z46" s="12">
        <v>8.3800000000000008</v>
      </c>
      <c r="AA46" s="12">
        <v>8.86</v>
      </c>
      <c r="AB46" s="117">
        <v>27421600</v>
      </c>
      <c r="AC46" s="12">
        <v>8.86</v>
      </c>
      <c r="AD46" s="2">
        <f t="shared" si="2"/>
        <v>0.53999999999999915</v>
      </c>
      <c r="AE46" s="170">
        <f t="shared" si="3"/>
        <v>7.2639225181597933E-2</v>
      </c>
    </row>
    <row r="47" spans="2:31" x14ac:dyDescent="0.25">
      <c r="O47" s="2"/>
      <c r="P47" s="105">
        <v>1.03</v>
      </c>
      <c r="Q47" s="105">
        <f t="shared" si="4"/>
        <v>9.2184999999999988</v>
      </c>
      <c r="R47" s="105"/>
      <c r="T47" s="109"/>
      <c r="U47" s="110"/>
      <c r="W47" s="116">
        <v>42242</v>
      </c>
      <c r="X47" s="12">
        <v>8.26</v>
      </c>
      <c r="Y47" s="12">
        <v>8.2899999999999991</v>
      </c>
      <c r="Z47" s="12">
        <v>8.02</v>
      </c>
      <c r="AA47" s="12">
        <v>8.26</v>
      </c>
      <c r="AB47" s="117">
        <v>27813900</v>
      </c>
      <c r="AC47" s="12">
        <v>8.26</v>
      </c>
      <c r="AD47" s="2">
        <f t="shared" si="2"/>
        <v>0.26999999999999957</v>
      </c>
      <c r="AE47" s="170">
        <f t="shared" si="3"/>
        <v>1.8495684340320562E-2</v>
      </c>
    </row>
    <row r="48" spans="2:31" x14ac:dyDescent="0.25">
      <c r="O48" s="2"/>
      <c r="P48" s="105">
        <v>1.02</v>
      </c>
      <c r="Q48" s="105">
        <f t="shared" si="4"/>
        <v>9.1289999999999996</v>
      </c>
      <c r="R48" s="105"/>
      <c r="T48" s="109" t="s">
        <v>129</v>
      </c>
      <c r="U48" s="110" t="s">
        <v>306</v>
      </c>
      <c r="W48" s="116">
        <v>42241</v>
      </c>
      <c r="X48" s="12">
        <v>8.6300000000000008</v>
      </c>
      <c r="Y48" s="12">
        <v>8.66</v>
      </c>
      <c r="Z48" s="12">
        <v>8.11</v>
      </c>
      <c r="AA48" s="12">
        <v>8.11</v>
      </c>
      <c r="AB48" s="117">
        <v>26304900</v>
      </c>
      <c r="AC48" s="12">
        <v>8.11</v>
      </c>
      <c r="AD48" s="2">
        <f t="shared" si="2"/>
        <v>0.55000000000000071</v>
      </c>
      <c r="AE48" s="170">
        <f t="shared" si="3"/>
        <v>-1.0975609756097571E-2</v>
      </c>
    </row>
    <row r="49" spans="15:31" x14ac:dyDescent="0.25">
      <c r="O49" s="2"/>
      <c r="P49" s="105">
        <v>1.01</v>
      </c>
      <c r="Q49" s="105">
        <f t="shared" si="4"/>
        <v>9.0394999999999985</v>
      </c>
      <c r="R49" s="105"/>
      <c r="T49" s="109" t="s">
        <v>130</v>
      </c>
      <c r="U49" s="110" t="s">
        <v>134</v>
      </c>
      <c r="W49" s="116">
        <v>42240</v>
      </c>
      <c r="X49" s="12">
        <v>8.1999999999999993</v>
      </c>
      <c r="Y49" s="12">
        <v>8.5399999999999991</v>
      </c>
      <c r="Z49" s="12">
        <v>7.97</v>
      </c>
      <c r="AA49" s="12">
        <v>8.1999999999999993</v>
      </c>
      <c r="AB49" s="117">
        <v>41143100</v>
      </c>
      <c r="AC49" s="12">
        <v>8.1999999999999993</v>
      </c>
      <c r="AD49" s="2">
        <f t="shared" si="2"/>
        <v>0.5699999999999994</v>
      </c>
      <c r="AE49" s="170">
        <f t="shared" si="3"/>
        <v>-6.0710194730813405E-2</v>
      </c>
    </row>
    <row r="50" spans="15:31" x14ac:dyDescent="0.25">
      <c r="O50" s="2"/>
      <c r="P50" s="105">
        <v>1</v>
      </c>
      <c r="Q50" s="105">
        <f t="shared" si="4"/>
        <v>8.9499999999999993</v>
      </c>
      <c r="R50" s="105"/>
      <c r="T50" s="109" t="s">
        <v>131</v>
      </c>
      <c r="U50" s="112">
        <v>29431796</v>
      </c>
      <c r="W50" s="116">
        <v>42237</v>
      </c>
      <c r="X50" s="12">
        <v>8.9700000000000006</v>
      </c>
      <c r="Y50" s="12">
        <v>8.98</v>
      </c>
      <c r="Z50" s="12">
        <v>8.73</v>
      </c>
      <c r="AA50" s="12">
        <v>8.73</v>
      </c>
      <c r="AB50" s="117">
        <v>25195100</v>
      </c>
      <c r="AC50" s="12">
        <v>8.73</v>
      </c>
      <c r="AD50" s="2">
        <f t="shared" si="2"/>
        <v>0.25</v>
      </c>
      <c r="AE50" s="170">
        <f t="shared" si="3"/>
        <v>-3.322259136212613E-2</v>
      </c>
    </row>
    <row r="51" spans="15:31" x14ac:dyDescent="0.25">
      <c r="O51" s="2"/>
      <c r="P51" s="105">
        <v>0.99</v>
      </c>
      <c r="Q51" s="105">
        <f t="shared" si="4"/>
        <v>8.8605</v>
      </c>
      <c r="R51" s="105"/>
      <c r="T51" s="109" t="s">
        <v>135</v>
      </c>
      <c r="U51" s="112">
        <v>30493500</v>
      </c>
      <c r="W51" s="116">
        <v>42236</v>
      </c>
      <c r="X51" s="12">
        <v>9.19</v>
      </c>
      <c r="Y51" s="12">
        <v>9.2200000000000006</v>
      </c>
      <c r="Z51" s="12">
        <v>8.98</v>
      </c>
      <c r="AA51" s="12">
        <v>9.0299999999999994</v>
      </c>
      <c r="AB51" s="117">
        <v>17703300</v>
      </c>
      <c r="AC51" s="12">
        <v>9.0299999999999994</v>
      </c>
      <c r="AD51" s="2">
        <f t="shared" si="2"/>
        <v>0.24000000000000021</v>
      </c>
      <c r="AE51" s="170">
        <f t="shared" si="3"/>
        <v>-8.7815587266739659E-3</v>
      </c>
    </row>
    <row r="52" spans="15:31" x14ac:dyDescent="0.25">
      <c r="O52" s="2"/>
      <c r="P52" s="105">
        <v>0.98</v>
      </c>
      <c r="Q52" s="105">
        <f t="shared" si="4"/>
        <v>8.770999999999999</v>
      </c>
      <c r="R52" s="105"/>
      <c r="T52" s="109" t="s">
        <v>132</v>
      </c>
      <c r="U52" s="110" t="s">
        <v>307</v>
      </c>
      <c r="W52" s="116">
        <v>42235</v>
      </c>
      <c r="X52" s="12">
        <v>9.18</v>
      </c>
      <c r="Y52" s="12">
        <v>9.2899999999999991</v>
      </c>
      <c r="Z52" s="12">
        <v>9.1</v>
      </c>
      <c r="AA52" s="12">
        <v>9.11</v>
      </c>
      <c r="AB52" s="117">
        <v>18602800</v>
      </c>
      <c r="AC52" s="12">
        <v>9.11</v>
      </c>
      <c r="AD52" s="2">
        <f t="shared" si="2"/>
        <v>0.1899999999999995</v>
      </c>
      <c r="AE52" s="170">
        <f t="shared" si="3"/>
        <v>-1.7259978425027023E-2</v>
      </c>
    </row>
    <row r="53" spans="15:31" x14ac:dyDescent="0.25">
      <c r="O53" s="2"/>
      <c r="P53" s="105">
        <v>0.97</v>
      </c>
      <c r="Q53" s="105">
        <f t="shared" si="4"/>
        <v>8.6814999999999998</v>
      </c>
      <c r="R53" s="105"/>
      <c r="T53" s="109" t="s">
        <v>136</v>
      </c>
      <c r="U53" s="110">
        <v>23.74</v>
      </c>
      <c r="W53" s="116">
        <v>42234</v>
      </c>
      <c r="X53" s="12">
        <v>9.3000000000000007</v>
      </c>
      <c r="Y53" s="12">
        <v>9.36</v>
      </c>
      <c r="Z53" s="12">
        <v>9.24</v>
      </c>
      <c r="AA53" s="12">
        <v>9.27</v>
      </c>
      <c r="AB53" s="117">
        <v>16228000</v>
      </c>
      <c r="AC53" s="12">
        <v>9.27</v>
      </c>
      <c r="AD53" s="2">
        <f t="shared" si="2"/>
        <v>0.11999999999999922</v>
      </c>
      <c r="AE53" s="170">
        <f t="shared" si="3"/>
        <v>-1.6967126193001114E-2</v>
      </c>
    </row>
    <row r="54" spans="15:31" x14ac:dyDescent="0.25">
      <c r="O54" s="2"/>
      <c r="P54" s="105">
        <v>0.96</v>
      </c>
      <c r="Q54" s="105">
        <f t="shared" si="4"/>
        <v>8.5919999999999987</v>
      </c>
      <c r="R54" s="105"/>
      <c r="T54" s="109" t="s">
        <v>137</v>
      </c>
      <c r="U54" s="110">
        <v>0.38</v>
      </c>
      <c r="W54" s="116">
        <v>42233</v>
      </c>
      <c r="X54" s="12">
        <v>9.31</v>
      </c>
      <c r="Y54" s="12">
        <v>9.49</v>
      </c>
      <c r="Z54" s="12">
        <v>9.26</v>
      </c>
      <c r="AA54" s="12">
        <v>9.43</v>
      </c>
      <c r="AB54" s="117">
        <v>10932100</v>
      </c>
      <c r="AC54" s="12">
        <v>9.43</v>
      </c>
      <c r="AD54" s="2">
        <f t="shared" si="2"/>
        <v>0.23000000000000043</v>
      </c>
      <c r="AE54" s="170">
        <f t="shared" si="3"/>
        <v>2.1253985122209329E-3</v>
      </c>
    </row>
    <row r="55" spans="15:31" x14ac:dyDescent="0.25">
      <c r="O55" s="2"/>
      <c r="P55" s="105">
        <v>0.95</v>
      </c>
      <c r="Q55" s="105">
        <f t="shared" si="4"/>
        <v>8.5024999999999995</v>
      </c>
      <c r="R55" s="105"/>
      <c r="T55" s="109" t="s">
        <v>133</v>
      </c>
      <c r="U55" s="110" t="s">
        <v>308</v>
      </c>
      <c r="W55" s="116">
        <v>42230</v>
      </c>
      <c r="X55" s="12">
        <v>9.32</v>
      </c>
      <c r="Y55" s="12">
        <v>9.43</v>
      </c>
      <c r="Z55" s="12">
        <v>9.2799999999999994</v>
      </c>
      <c r="AA55" s="12">
        <v>9.41</v>
      </c>
      <c r="AB55" s="117">
        <v>13248100</v>
      </c>
      <c r="AC55" s="12">
        <v>9.41</v>
      </c>
      <c r="AD55" s="2">
        <f t="shared" si="2"/>
        <v>0.15000000000000036</v>
      </c>
      <c r="AE55" s="170">
        <f t="shared" si="3"/>
        <v>1.074113856068748E-2</v>
      </c>
    </row>
    <row r="56" spans="15:31" x14ac:dyDescent="0.25">
      <c r="O56" s="2"/>
      <c r="P56" s="105">
        <v>0.94</v>
      </c>
      <c r="Q56" s="105">
        <f t="shared" si="4"/>
        <v>8.4129999999999985</v>
      </c>
      <c r="R56" s="105"/>
      <c r="W56" s="116">
        <v>42229</v>
      </c>
      <c r="X56" s="12">
        <v>9.52</v>
      </c>
      <c r="Y56" s="12">
        <v>9.52</v>
      </c>
      <c r="Z56" s="12">
        <v>9.3000000000000007</v>
      </c>
      <c r="AA56" s="12">
        <v>9.31</v>
      </c>
      <c r="AB56" s="117">
        <v>14475800</v>
      </c>
      <c r="AC56" s="12">
        <v>9.31</v>
      </c>
      <c r="AD56" s="2">
        <f t="shared" si="2"/>
        <v>0.21999999999999886</v>
      </c>
      <c r="AE56" s="170">
        <f t="shared" si="3"/>
        <v>-2.1030494216614071E-2</v>
      </c>
    </row>
    <row r="57" spans="15:31" x14ac:dyDescent="0.25">
      <c r="O57" s="2"/>
      <c r="P57" s="105">
        <v>0.93</v>
      </c>
      <c r="Q57" s="105">
        <f t="shared" si="4"/>
        <v>8.3234999999999992</v>
      </c>
      <c r="R57" s="105"/>
      <c r="W57" s="116">
        <v>42228</v>
      </c>
      <c r="X57" s="12">
        <v>9.39</v>
      </c>
      <c r="Y57" s="12">
        <v>9.56</v>
      </c>
      <c r="Z57" s="12">
        <v>9.2799999999999994</v>
      </c>
      <c r="AA57" s="12">
        <v>9.51</v>
      </c>
      <c r="AB57" s="117">
        <v>28685600</v>
      </c>
      <c r="AC57" s="12">
        <v>9.51</v>
      </c>
      <c r="AD57" s="2">
        <f t="shared" si="2"/>
        <v>0.28000000000000114</v>
      </c>
      <c r="AE57" s="170">
        <f t="shared" si="3"/>
        <v>3.1645569620253333E-3</v>
      </c>
    </row>
    <row r="58" spans="15:31" x14ac:dyDescent="0.25">
      <c r="O58" s="2"/>
      <c r="P58" s="105">
        <v>0.92</v>
      </c>
      <c r="Q58" s="105">
        <f t="shared" si="4"/>
        <v>8.234</v>
      </c>
      <c r="R58" s="105"/>
      <c r="W58" s="116">
        <v>42227</v>
      </c>
      <c r="X58" s="12">
        <v>9.6999999999999993</v>
      </c>
      <c r="Y58" s="12">
        <v>9.74</v>
      </c>
      <c r="Z58" s="12">
        <v>9.42</v>
      </c>
      <c r="AA58" s="12">
        <v>9.48</v>
      </c>
      <c r="AB58" s="117">
        <v>39791600</v>
      </c>
      <c r="AC58" s="12">
        <v>9.48</v>
      </c>
      <c r="AD58" s="2">
        <f t="shared" si="2"/>
        <v>0.32000000000000028</v>
      </c>
      <c r="AE58" s="170">
        <f t="shared" si="3"/>
        <v>-5.9523809523809534E-2</v>
      </c>
    </row>
    <row r="59" spans="15:31" x14ac:dyDescent="0.25">
      <c r="O59" s="2"/>
      <c r="P59" s="105">
        <v>0.91</v>
      </c>
      <c r="Q59" s="105">
        <f t="shared" si="4"/>
        <v>8.144499999999999</v>
      </c>
      <c r="R59" s="105"/>
      <c r="W59" s="116">
        <v>42226</v>
      </c>
      <c r="X59" s="12">
        <v>9.5299999999999994</v>
      </c>
      <c r="Y59" s="12">
        <v>10.09</v>
      </c>
      <c r="Z59" s="12">
        <v>9.41</v>
      </c>
      <c r="AA59" s="12">
        <v>10.08</v>
      </c>
      <c r="AB59" s="117">
        <v>27951600</v>
      </c>
      <c r="AC59" s="12">
        <v>10.08</v>
      </c>
      <c r="AD59" s="2">
        <f t="shared" si="2"/>
        <v>0.67999999999999972</v>
      </c>
      <c r="AE59" s="170">
        <f t="shared" si="3"/>
        <v>7.1200850159404805E-2</v>
      </c>
    </row>
    <row r="60" spans="15:31" x14ac:dyDescent="0.25">
      <c r="O60" s="2"/>
      <c r="P60" s="105">
        <v>0.9</v>
      </c>
      <c r="Q60" s="105">
        <f t="shared" si="4"/>
        <v>8.0549999999999997</v>
      </c>
      <c r="R60" s="105"/>
      <c r="W60" s="116">
        <v>42223</v>
      </c>
      <c r="X60" s="12">
        <v>9.82</v>
      </c>
      <c r="Y60" s="12">
        <v>10.06</v>
      </c>
      <c r="Z60" s="12">
        <v>9.36</v>
      </c>
      <c r="AA60" s="12">
        <v>9.41</v>
      </c>
      <c r="AB60" s="117">
        <v>33244900</v>
      </c>
      <c r="AC60" s="12">
        <v>9.41</v>
      </c>
      <c r="AD60" s="2">
        <f t="shared" si="2"/>
        <v>0.70000000000000107</v>
      </c>
      <c r="AE60" s="170">
        <f t="shared" si="3"/>
        <v>-5.045408678102925E-2</v>
      </c>
    </row>
    <row r="61" spans="15:31" x14ac:dyDescent="0.25">
      <c r="W61" s="116">
        <v>42222</v>
      </c>
      <c r="X61" s="12">
        <v>9.76</v>
      </c>
      <c r="Y61" s="12">
        <v>9.9600000000000009</v>
      </c>
      <c r="Z61" s="12">
        <v>9.64</v>
      </c>
      <c r="AA61" s="12">
        <v>9.91</v>
      </c>
      <c r="AB61" s="117">
        <v>22662000</v>
      </c>
      <c r="AC61" s="12">
        <v>9.91</v>
      </c>
      <c r="AD61" s="2">
        <f t="shared" si="2"/>
        <v>0.32000000000000028</v>
      </c>
      <c r="AE61" s="170">
        <f t="shared" si="3"/>
        <v>1.5368852459016535E-2</v>
      </c>
    </row>
    <row r="62" spans="15:31" x14ac:dyDescent="0.25">
      <c r="W62" s="116">
        <v>42221</v>
      </c>
      <c r="X62" s="12">
        <v>9.91</v>
      </c>
      <c r="Y62" s="12">
        <v>10.15</v>
      </c>
      <c r="Z62" s="12">
        <v>9.75</v>
      </c>
      <c r="AA62" s="12">
        <v>9.76</v>
      </c>
      <c r="AB62" s="117">
        <v>24967600</v>
      </c>
      <c r="AC62" s="12">
        <v>9.76</v>
      </c>
      <c r="AD62" s="2">
        <f t="shared" si="2"/>
        <v>0.40000000000000036</v>
      </c>
      <c r="AE62" s="170" t="e">
        <f t="shared" si="3"/>
        <v>#DIV/0!</v>
      </c>
    </row>
    <row r="63" spans="15:31" x14ac:dyDescent="0.25">
      <c r="W63" s="116">
        <v>42221</v>
      </c>
      <c r="X63" s="12" t="s">
        <v>146</v>
      </c>
      <c r="Y63" s="12"/>
      <c r="Z63" s="12"/>
      <c r="AA63" s="12"/>
      <c r="AB63" s="117"/>
      <c r="AC63" s="12"/>
      <c r="AD63" s="2">
        <f t="shared" si="2"/>
        <v>0</v>
      </c>
      <c r="AE63" s="170">
        <f t="shared" si="3"/>
        <v>-1</v>
      </c>
    </row>
    <row r="64" spans="15:31" x14ac:dyDescent="0.25">
      <c r="W64" s="116">
        <v>42220</v>
      </c>
      <c r="X64" s="12">
        <v>9.94</v>
      </c>
      <c r="Y64" s="12">
        <v>10.07</v>
      </c>
      <c r="Z64" s="12">
        <v>9.68</v>
      </c>
      <c r="AA64" s="12">
        <v>9.73</v>
      </c>
      <c r="AB64" s="117">
        <v>24551600</v>
      </c>
      <c r="AC64" s="12">
        <v>9.6999999999999993</v>
      </c>
      <c r="AD64" s="2">
        <f t="shared" si="2"/>
        <v>0.39000000000000057</v>
      </c>
      <c r="AE64" s="170">
        <f t="shared" si="3"/>
        <v>9.3652445369407644E-3</v>
      </c>
    </row>
    <row r="65" spans="23:31" x14ac:dyDescent="0.25">
      <c r="W65" s="116">
        <v>42219</v>
      </c>
      <c r="X65" s="12">
        <v>9.82</v>
      </c>
      <c r="Y65" s="12">
        <v>9.82</v>
      </c>
      <c r="Z65" s="12">
        <v>9.58</v>
      </c>
      <c r="AA65" s="12">
        <v>9.64</v>
      </c>
      <c r="AB65" s="117">
        <v>21546200</v>
      </c>
      <c r="AC65" s="12">
        <v>9.61</v>
      </c>
      <c r="AD65" s="2">
        <f t="shared" si="2"/>
        <v>0.24000000000000021</v>
      </c>
      <c r="AE65" s="170">
        <f t="shared" si="3"/>
        <v>-2.3373983739837456E-2</v>
      </c>
    </row>
    <row r="66" spans="23:31" x14ac:dyDescent="0.25">
      <c r="W66" s="116">
        <v>42216</v>
      </c>
      <c r="X66" s="12">
        <v>10.09</v>
      </c>
      <c r="Y66" s="12">
        <v>10.14</v>
      </c>
      <c r="Z66" s="12">
        <v>9.86</v>
      </c>
      <c r="AA66" s="12">
        <v>9.8699999999999992</v>
      </c>
      <c r="AB66" s="117">
        <v>18334500</v>
      </c>
      <c r="AC66" s="12">
        <v>9.84</v>
      </c>
      <c r="AD66" s="2">
        <f t="shared" si="2"/>
        <v>0.28000000000000114</v>
      </c>
      <c r="AE66" s="170">
        <f t="shared" si="3"/>
        <v>-1.1055276381909507E-2</v>
      </c>
    </row>
    <row r="67" spans="23:31" x14ac:dyDescent="0.25">
      <c r="W67" s="116">
        <v>42215</v>
      </c>
      <c r="X67" s="12">
        <v>10.19</v>
      </c>
      <c r="Y67" s="12">
        <v>10.25</v>
      </c>
      <c r="Z67" s="12">
        <v>9.8800000000000008</v>
      </c>
      <c r="AA67" s="12">
        <v>9.98</v>
      </c>
      <c r="AB67" s="117">
        <v>19834700</v>
      </c>
      <c r="AC67" s="12">
        <v>9.9499999999999993</v>
      </c>
      <c r="AD67" s="2">
        <f t="shared" si="2"/>
        <v>0.36999999999999922</v>
      </c>
      <c r="AE67" s="170">
        <f t="shared" si="3"/>
        <v>-1.7769002961500635E-2</v>
      </c>
    </row>
    <row r="68" spans="23:31" x14ac:dyDescent="0.25">
      <c r="W68" s="116">
        <v>42214</v>
      </c>
      <c r="X68" s="12">
        <v>9.92</v>
      </c>
      <c r="Y68" s="12">
        <v>10.220000000000001</v>
      </c>
      <c r="Z68" s="12">
        <v>9.89</v>
      </c>
      <c r="AA68" s="12">
        <v>10.16</v>
      </c>
      <c r="AB68" s="117">
        <v>31605600</v>
      </c>
      <c r="AC68" s="12">
        <v>10.130000000000001</v>
      </c>
      <c r="AD68" s="2">
        <f>Y68-Z68</f>
        <v>0.33000000000000007</v>
      </c>
      <c r="AE68" s="170" t="e">
        <f>AC68/AC69-1</f>
        <v>#DIV/0!</v>
      </c>
    </row>
    <row r="69" spans="23:31" x14ac:dyDescent="0.25">
      <c r="W69" s="118" t="s">
        <v>147</v>
      </c>
      <c r="X69" s="118"/>
      <c r="Y69" s="118"/>
      <c r="Z69" s="118"/>
      <c r="AA69" s="118"/>
      <c r="AB69" s="118"/>
      <c r="AC69" s="118"/>
      <c r="AD69" s="2">
        <f>Y69-Z69</f>
        <v>0</v>
      </c>
      <c r="AE69" s="170" t="e">
        <f>AC69/AC70-1</f>
        <v>#DIV/0!</v>
      </c>
    </row>
  </sheetData>
  <mergeCells count="1">
    <mergeCell ref="P39:Q39"/>
  </mergeCells>
  <conditionalFormatting sqref="Q7">
    <cfRule type="expression" dxfId="71" priority="14">
      <formula>Q7&gt;0</formula>
    </cfRule>
    <cfRule type="expression" dxfId="70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69" priority="1">
      <formula>F31&gt;0</formula>
    </cfRule>
    <cfRule type="expression" dxfId="68" priority="2">
      <formula>F31&lt;0</formula>
    </cfRule>
  </conditionalFormatting>
  <conditionalFormatting sqref="F30:F40">
    <cfRule type="expression" dxfId="67" priority="5">
      <formula>F30&gt;0</formula>
    </cfRule>
    <cfRule type="expression" dxfId="66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120</v>
      </c>
      <c r="W2" s="165">
        <v>42306</v>
      </c>
      <c r="X2" s="12">
        <v>18.52</v>
      </c>
      <c r="Y2" s="12">
        <v>18.63</v>
      </c>
      <c r="Z2" s="12">
        <v>17.95</v>
      </c>
      <c r="AA2" s="12">
        <v>18.190000000000001</v>
      </c>
      <c r="AB2" s="117">
        <v>4815100</v>
      </c>
      <c r="AC2" s="12">
        <v>18.190000000000001</v>
      </c>
      <c r="AD2" s="2">
        <f>Y2-Z2</f>
        <v>0.67999999999999972</v>
      </c>
      <c r="AE2" s="170">
        <f>AC2/AC3-1</f>
        <v>-1.8878101402373115E-2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18.190000000000001</v>
      </c>
      <c r="W3" s="165">
        <v>42305</v>
      </c>
      <c r="X3" s="12">
        <v>19.38</v>
      </c>
      <c r="Y3" s="12">
        <v>19.489999999999998</v>
      </c>
      <c r="Z3" s="12">
        <v>18.43</v>
      </c>
      <c r="AA3" s="12">
        <v>18.54</v>
      </c>
      <c r="AB3" s="117">
        <v>3950600</v>
      </c>
      <c r="AC3" s="12">
        <v>18.54</v>
      </c>
      <c r="AD3" s="2">
        <f t="shared" ref="AD3:AD66" si="1">Y3-Z3</f>
        <v>1.0599999999999987</v>
      </c>
      <c r="AE3" s="170">
        <f t="shared" ref="AE3:AE66" si="2">AC3/AC4-1</f>
        <v>-3.9875712066286928E-2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18.190000000000001</v>
      </c>
      <c r="W4" s="165">
        <v>42304</v>
      </c>
      <c r="X4" s="12">
        <v>20</v>
      </c>
      <c r="Y4" s="12">
        <v>20.309999999999999</v>
      </c>
      <c r="Z4" s="12">
        <v>19.239999999999998</v>
      </c>
      <c r="AA4" s="12">
        <v>19.309999999999999</v>
      </c>
      <c r="AB4" s="117">
        <v>2589100</v>
      </c>
      <c r="AC4" s="12">
        <v>19.309999999999999</v>
      </c>
      <c r="AD4" s="2">
        <f t="shared" si="1"/>
        <v>1.0700000000000003</v>
      </c>
      <c r="AE4" s="170">
        <f t="shared" si="2"/>
        <v>-3.882528621204584E-2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5">
        <v>42303</v>
      </c>
      <c r="X5" s="12">
        <v>20</v>
      </c>
      <c r="Y5" s="12">
        <v>20.61</v>
      </c>
      <c r="Z5" s="12">
        <v>19.86</v>
      </c>
      <c r="AA5" s="12">
        <v>20.09</v>
      </c>
      <c r="AB5" s="117">
        <v>2430300</v>
      </c>
      <c r="AC5" s="12">
        <v>20.09</v>
      </c>
      <c r="AD5" s="2">
        <f t="shared" si="1"/>
        <v>0.75</v>
      </c>
      <c r="AE5" s="170">
        <f t="shared" si="2"/>
        <v>4.4999999999999485E-3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5">
        <v>42300</v>
      </c>
      <c r="X6" s="12">
        <v>20.64</v>
      </c>
      <c r="Y6" s="12">
        <v>20.77</v>
      </c>
      <c r="Z6" s="12">
        <v>19.670000000000002</v>
      </c>
      <c r="AA6" s="12">
        <v>20</v>
      </c>
      <c r="AB6" s="117">
        <v>2595200</v>
      </c>
      <c r="AC6" s="12">
        <v>20</v>
      </c>
      <c r="AD6" s="2">
        <f t="shared" si="1"/>
        <v>1.0999999999999979</v>
      </c>
      <c r="AE6" s="170">
        <f t="shared" si="2"/>
        <v>-2.5815879201169123E-2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07" t="s">
        <v>275</v>
      </c>
      <c r="W7" s="165">
        <v>42299</v>
      </c>
      <c r="X7" s="12">
        <v>20.5</v>
      </c>
      <c r="Y7" s="12">
        <v>20.92</v>
      </c>
      <c r="Z7" s="12">
        <v>20.260000000000002</v>
      </c>
      <c r="AA7" s="12">
        <v>20.53</v>
      </c>
      <c r="AB7" s="117">
        <v>3809500</v>
      </c>
      <c r="AC7" s="12">
        <v>20.53</v>
      </c>
      <c r="AD7" s="2">
        <f t="shared" si="1"/>
        <v>0.66000000000000014</v>
      </c>
      <c r="AE7" s="170">
        <f t="shared" si="2"/>
        <v>-9.732360097323145E-4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5">
        <v>42298</v>
      </c>
      <c r="X8" s="12">
        <v>21.01</v>
      </c>
      <c r="Y8" s="12">
        <v>21.14</v>
      </c>
      <c r="Z8" s="12">
        <v>20.45</v>
      </c>
      <c r="AA8" s="12">
        <v>20.55</v>
      </c>
      <c r="AB8" s="117">
        <v>1155600</v>
      </c>
      <c r="AC8" s="12">
        <v>20.55</v>
      </c>
      <c r="AD8" s="2">
        <f t="shared" si="1"/>
        <v>0.69000000000000128</v>
      </c>
      <c r="AE8" s="170">
        <f t="shared" si="2"/>
        <v>-1.7686424474187445E-2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5">
        <v>42297</v>
      </c>
      <c r="X9" s="12">
        <v>20.62</v>
      </c>
      <c r="Y9" s="12">
        <v>21.06</v>
      </c>
      <c r="Z9" s="12">
        <v>20.59</v>
      </c>
      <c r="AA9" s="12">
        <v>20.92</v>
      </c>
      <c r="AB9" s="117">
        <v>1360900</v>
      </c>
      <c r="AC9" s="12">
        <v>20.92</v>
      </c>
      <c r="AD9" s="2">
        <f t="shared" si="1"/>
        <v>0.46999999999999886</v>
      </c>
      <c r="AE9" s="170">
        <f t="shared" si="2"/>
        <v>1.4548981571290032E-2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5">
        <v>42296</v>
      </c>
      <c r="X10" s="12">
        <v>20.43</v>
      </c>
      <c r="Y10" s="12">
        <v>21.51</v>
      </c>
      <c r="Z10" s="12">
        <v>20.43</v>
      </c>
      <c r="AA10" s="12">
        <v>20.62</v>
      </c>
      <c r="AB10" s="117">
        <v>3217800</v>
      </c>
      <c r="AC10" s="12">
        <v>20.62</v>
      </c>
      <c r="AD10" s="2">
        <f t="shared" si="1"/>
        <v>1.0800000000000018</v>
      </c>
      <c r="AE10" s="170">
        <f t="shared" si="2"/>
        <v>3.894839337877487E-3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5">
        <v>42293</v>
      </c>
      <c r="X11" s="12">
        <v>20.89</v>
      </c>
      <c r="Y11" s="12">
        <v>20.97</v>
      </c>
      <c r="Z11" s="12">
        <v>20.37</v>
      </c>
      <c r="AA11" s="12">
        <v>20.54</v>
      </c>
      <c r="AB11" s="117">
        <v>1281400</v>
      </c>
      <c r="AC11" s="12">
        <v>20.54</v>
      </c>
      <c r="AD11" s="2">
        <f t="shared" si="1"/>
        <v>0.59999999999999787</v>
      </c>
      <c r="AE11" s="170">
        <f t="shared" si="2"/>
        <v>-1.2500000000000067E-2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5">
        <v>42292</v>
      </c>
      <c r="X12" s="12">
        <v>21.15</v>
      </c>
      <c r="Y12" s="12">
        <v>21.17</v>
      </c>
      <c r="Z12" s="12">
        <v>20.58</v>
      </c>
      <c r="AA12" s="12">
        <v>20.8</v>
      </c>
      <c r="AB12" s="117">
        <v>1043000</v>
      </c>
      <c r="AC12" s="12">
        <v>20.8</v>
      </c>
      <c r="AD12" s="2">
        <f t="shared" si="1"/>
        <v>0.59000000000000341</v>
      </c>
      <c r="AE12" s="170">
        <f t="shared" si="2"/>
        <v>-6.6857688634193169E-3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5">
        <v>42291</v>
      </c>
      <c r="X13" s="12">
        <v>21.47</v>
      </c>
      <c r="Y13" s="12">
        <v>21.72</v>
      </c>
      <c r="Z13" s="12">
        <v>20.81</v>
      </c>
      <c r="AA13" s="12">
        <v>20.94</v>
      </c>
      <c r="AB13" s="117">
        <v>943300</v>
      </c>
      <c r="AC13" s="12">
        <v>20.94</v>
      </c>
      <c r="AD13" s="2">
        <f t="shared" si="1"/>
        <v>0.91000000000000014</v>
      </c>
      <c r="AE13" s="170">
        <f t="shared" si="2"/>
        <v>-2.0579981290925975E-2</v>
      </c>
    </row>
    <row r="14" spans="1:31" x14ac:dyDescent="0.25">
      <c r="W14" s="165">
        <v>42290</v>
      </c>
      <c r="X14" s="12">
        <v>21.7</v>
      </c>
      <c r="Y14" s="12">
        <v>22</v>
      </c>
      <c r="Z14" s="12">
        <v>21.3</v>
      </c>
      <c r="AA14" s="12">
        <v>21.38</v>
      </c>
      <c r="AB14" s="117">
        <v>1270200</v>
      </c>
      <c r="AC14" s="12">
        <v>21.38</v>
      </c>
      <c r="AD14" s="2">
        <f t="shared" si="1"/>
        <v>0.69999999999999929</v>
      </c>
      <c r="AE14" s="170">
        <f t="shared" si="2"/>
        <v>-2.0164986251145822E-2</v>
      </c>
    </row>
    <row r="15" spans="1:31" x14ac:dyDescent="0.25">
      <c r="W15" s="165">
        <v>42289</v>
      </c>
      <c r="X15" s="12">
        <v>21.57</v>
      </c>
      <c r="Y15" s="12">
        <v>21.82</v>
      </c>
      <c r="Z15" s="12">
        <v>21.13</v>
      </c>
      <c r="AA15" s="12">
        <v>21.82</v>
      </c>
      <c r="AB15" s="117">
        <v>1728900</v>
      </c>
      <c r="AC15" s="12">
        <v>21.82</v>
      </c>
      <c r="AD15" s="2">
        <f t="shared" si="1"/>
        <v>0.69000000000000128</v>
      </c>
      <c r="AE15" s="170">
        <f t="shared" si="2"/>
        <v>1.535597952536083E-2</v>
      </c>
    </row>
    <row r="16" spans="1:31" x14ac:dyDescent="0.25">
      <c r="W16" s="165">
        <v>42286</v>
      </c>
      <c r="X16" s="12">
        <v>21.13</v>
      </c>
      <c r="Y16" s="12">
        <v>21.58</v>
      </c>
      <c r="Z16" s="12">
        <v>20.67</v>
      </c>
      <c r="AA16" s="12">
        <v>21.49</v>
      </c>
      <c r="AB16" s="117">
        <v>1381700</v>
      </c>
      <c r="AC16" s="12">
        <v>21.49</v>
      </c>
      <c r="AD16" s="2">
        <f t="shared" si="1"/>
        <v>0.90999999999999659</v>
      </c>
      <c r="AE16" s="170">
        <f t="shared" si="2"/>
        <v>1.8483412322274795E-2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5">
        <v>42285</v>
      </c>
      <c r="X17" s="12">
        <v>21.28</v>
      </c>
      <c r="Y17" s="12">
        <v>21.41</v>
      </c>
      <c r="Z17" s="12">
        <v>20.73</v>
      </c>
      <c r="AA17" s="12">
        <v>21.1</v>
      </c>
      <c r="AB17" s="117">
        <v>2832400</v>
      </c>
      <c r="AC17" s="12">
        <v>21.1</v>
      </c>
      <c r="AD17" s="2">
        <f t="shared" si="1"/>
        <v>0.67999999999999972</v>
      </c>
      <c r="AE17" s="170">
        <f t="shared" si="2"/>
        <v>-9.3896713615022609E-3</v>
      </c>
    </row>
    <row r="18" spans="1:31" x14ac:dyDescent="0.25">
      <c r="W18" s="165">
        <v>42284</v>
      </c>
      <c r="X18" s="12">
        <v>21.35</v>
      </c>
      <c r="Y18" s="12">
        <v>21.63</v>
      </c>
      <c r="Z18" s="12">
        <v>20.89</v>
      </c>
      <c r="AA18" s="12">
        <v>21.3</v>
      </c>
      <c r="AB18" s="117">
        <v>1874500</v>
      </c>
      <c r="AC18" s="12">
        <v>21.3</v>
      </c>
      <c r="AD18" s="2">
        <f t="shared" si="1"/>
        <v>0.73999999999999844</v>
      </c>
      <c r="AE18" s="170">
        <f t="shared" si="2"/>
        <v>6.1407652338214547E-3</v>
      </c>
    </row>
    <row r="19" spans="1:31" x14ac:dyDescent="0.25">
      <c r="W19" s="165">
        <v>42283</v>
      </c>
      <c r="X19" s="12">
        <v>21.35</v>
      </c>
      <c r="Y19" s="12">
        <v>21.8</v>
      </c>
      <c r="Z19" s="12">
        <v>21.02</v>
      </c>
      <c r="AA19" s="12">
        <v>21.17</v>
      </c>
      <c r="AB19" s="117">
        <v>2303200</v>
      </c>
      <c r="AC19" s="12">
        <v>21.17</v>
      </c>
      <c r="AD19" s="2">
        <f t="shared" si="1"/>
        <v>0.78000000000000114</v>
      </c>
      <c r="AE19" s="170">
        <f t="shared" si="2"/>
        <v>-1.0285179990649818E-2</v>
      </c>
    </row>
    <row r="20" spans="1:31" x14ac:dyDescent="0.25">
      <c r="W20" s="165">
        <v>42282</v>
      </c>
      <c r="X20" s="12">
        <v>20.66</v>
      </c>
      <c r="Y20" s="12">
        <v>21.51</v>
      </c>
      <c r="Z20" s="12">
        <v>20.66</v>
      </c>
      <c r="AA20" s="12">
        <v>21.39</v>
      </c>
      <c r="AB20" s="117">
        <v>3406000</v>
      </c>
      <c r="AC20" s="12">
        <v>21.39</v>
      </c>
      <c r="AD20" s="2">
        <f t="shared" si="1"/>
        <v>0.85000000000000142</v>
      </c>
      <c r="AE20" s="170">
        <f t="shared" si="2"/>
        <v>4.3923865300146581E-2</v>
      </c>
    </row>
    <row r="21" spans="1:31" x14ac:dyDescent="0.25">
      <c r="W21" s="165">
        <v>42279</v>
      </c>
      <c r="X21" s="12">
        <v>19.170000000000002</v>
      </c>
      <c r="Y21" s="12">
        <v>20.52</v>
      </c>
      <c r="Z21" s="12">
        <v>18.920000000000002</v>
      </c>
      <c r="AA21" s="12">
        <v>20.49</v>
      </c>
      <c r="AB21" s="117">
        <v>2301400</v>
      </c>
      <c r="AC21" s="12">
        <v>20.49</v>
      </c>
      <c r="AD21" s="2">
        <f t="shared" si="1"/>
        <v>1.5999999999999979</v>
      </c>
      <c r="AE21" s="170">
        <f t="shared" si="2"/>
        <v>4.9692622950819665E-2</v>
      </c>
    </row>
    <row r="22" spans="1:31" x14ac:dyDescent="0.25">
      <c r="W22" s="165">
        <v>42278</v>
      </c>
      <c r="X22" s="12">
        <v>19.13</v>
      </c>
      <c r="Y22" s="12">
        <v>19.579999999999998</v>
      </c>
      <c r="Z22" s="12">
        <v>18.739999999999998</v>
      </c>
      <c r="AA22" s="12">
        <v>19.52</v>
      </c>
      <c r="AB22" s="117">
        <v>2182800</v>
      </c>
      <c r="AC22" s="12">
        <v>19.52</v>
      </c>
      <c r="AD22" s="2">
        <f t="shared" si="1"/>
        <v>0.83999999999999986</v>
      </c>
      <c r="AE22" s="170">
        <f t="shared" si="2"/>
        <v>2.1454735740449982E-2</v>
      </c>
    </row>
    <row r="23" spans="1:31" x14ac:dyDescent="0.25">
      <c r="W23" s="165">
        <v>42277</v>
      </c>
      <c r="X23" s="12">
        <v>18.989999999999998</v>
      </c>
      <c r="Y23" s="12">
        <v>19.29</v>
      </c>
      <c r="Z23" s="12">
        <v>18.760000000000002</v>
      </c>
      <c r="AA23" s="12">
        <v>19.11</v>
      </c>
      <c r="AB23" s="117">
        <v>1456600</v>
      </c>
      <c r="AC23" s="12">
        <v>19.11</v>
      </c>
      <c r="AD23" s="2">
        <f t="shared" si="1"/>
        <v>0.52999999999999758</v>
      </c>
      <c r="AE23" s="170">
        <f t="shared" si="2"/>
        <v>2.5214592274678038E-2</v>
      </c>
    </row>
    <row r="24" spans="1:31" x14ac:dyDescent="0.25">
      <c r="W24" s="165">
        <v>42276</v>
      </c>
      <c r="X24" s="12">
        <v>18.8</v>
      </c>
      <c r="Y24" s="12">
        <v>19.05</v>
      </c>
      <c r="Z24" s="12">
        <v>18.46</v>
      </c>
      <c r="AA24" s="12">
        <v>18.64</v>
      </c>
      <c r="AB24" s="117">
        <v>1204700</v>
      </c>
      <c r="AC24" s="12">
        <v>18.64</v>
      </c>
      <c r="AD24" s="2">
        <f t="shared" si="1"/>
        <v>0.58999999999999986</v>
      </c>
      <c r="AE24" s="170">
        <f t="shared" si="2"/>
        <v>-5.3361792956242438E-3</v>
      </c>
    </row>
    <row r="25" spans="1:31" x14ac:dyDescent="0.25">
      <c r="W25" s="165">
        <v>42275</v>
      </c>
      <c r="X25" s="12">
        <v>19.28</v>
      </c>
      <c r="Y25" s="12">
        <v>19.28</v>
      </c>
      <c r="Z25" s="12">
        <v>18.64</v>
      </c>
      <c r="AA25" s="12">
        <v>18.739999999999998</v>
      </c>
      <c r="AB25" s="117">
        <v>1406600</v>
      </c>
      <c r="AC25" s="12">
        <v>18.739999999999998</v>
      </c>
      <c r="AD25" s="2">
        <f t="shared" si="1"/>
        <v>0.64000000000000057</v>
      </c>
      <c r="AE25" s="170">
        <f t="shared" si="2"/>
        <v>-3.2024793388429784E-2</v>
      </c>
    </row>
    <row r="26" spans="1:31" x14ac:dyDescent="0.25">
      <c r="W26" s="165">
        <v>42272</v>
      </c>
      <c r="X26" s="12">
        <v>19.8</v>
      </c>
      <c r="Y26" s="12">
        <v>19.8</v>
      </c>
      <c r="Z26" s="12">
        <v>19.21</v>
      </c>
      <c r="AA26" s="12">
        <v>19.36</v>
      </c>
      <c r="AB26" s="117">
        <v>1278800</v>
      </c>
      <c r="AC26" s="12">
        <v>19.36</v>
      </c>
      <c r="AD26" s="2">
        <f t="shared" si="1"/>
        <v>0.58999999999999986</v>
      </c>
      <c r="AE26" s="170">
        <f t="shared" si="2"/>
        <v>-8.1967213114754189E-3</v>
      </c>
    </row>
    <row r="27" spans="1:31" x14ac:dyDescent="0.25">
      <c r="W27" s="165">
        <v>42271</v>
      </c>
      <c r="X27" s="12">
        <v>19.79</v>
      </c>
      <c r="Y27" s="12">
        <v>19.989999999999998</v>
      </c>
      <c r="Z27" s="12">
        <v>19.100000000000001</v>
      </c>
      <c r="AA27" s="12">
        <v>19.52</v>
      </c>
      <c r="AB27" s="117">
        <v>1871400</v>
      </c>
      <c r="AC27" s="12">
        <v>19.52</v>
      </c>
      <c r="AD27" s="2">
        <f t="shared" si="1"/>
        <v>0.88999999999999702</v>
      </c>
      <c r="AE27" s="170">
        <f t="shared" si="2"/>
        <v>5.6671818650180228E-3</v>
      </c>
    </row>
    <row r="28" spans="1:31" x14ac:dyDescent="0.25">
      <c r="W28" s="165">
        <v>42270</v>
      </c>
      <c r="X28" s="12">
        <v>19.79</v>
      </c>
      <c r="Y28" s="12">
        <v>20</v>
      </c>
      <c r="Z28" s="12">
        <v>19.170000000000002</v>
      </c>
      <c r="AA28" s="12">
        <v>19.41</v>
      </c>
      <c r="AB28" s="117">
        <v>1122500</v>
      </c>
      <c r="AC28" s="12">
        <v>19.41</v>
      </c>
      <c r="AD28" s="2">
        <f t="shared" si="1"/>
        <v>0.82999999999999829</v>
      </c>
      <c r="AE28" s="170">
        <f t="shared" si="2"/>
        <v>-1.9201616978271829E-2</v>
      </c>
    </row>
    <row r="29" spans="1:31" x14ac:dyDescent="0.25">
      <c r="W29" s="165">
        <v>42269</v>
      </c>
      <c r="X29" s="12">
        <v>19.84</v>
      </c>
      <c r="Y29" s="12">
        <v>19.98</v>
      </c>
      <c r="Z29" s="12">
        <v>19.27</v>
      </c>
      <c r="AA29" s="12">
        <v>19.79</v>
      </c>
      <c r="AB29" s="117">
        <v>1282800</v>
      </c>
      <c r="AC29" s="12">
        <v>19.79</v>
      </c>
      <c r="AD29" s="2">
        <f t="shared" si="1"/>
        <v>0.71000000000000085</v>
      </c>
      <c r="AE29" s="170">
        <f t="shared" si="2"/>
        <v>-1.9811788013868403E-2</v>
      </c>
    </row>
    <row r="30" spans="1:31" x14ac:dyDescent="0.25">
      <c r="W30" s="165">
        <v>42268</v>
      </c>
      <c r="X30" s="12">
        <v>20.52</v>
      </c>
      <c r="Y30" s="12">
        <v>20.83</v>
      </c>
      <c r="Z30" s="12">
        <v>20.04</v>
      </c>
      <c r="AA30" s="12">
        <v>20.190000000000001</v>
      </c>
      <c r="AB30" s="117">
        <v>954200</v>
      </c>
      <c r="AC30" s="12">
        <v>20.190000000000001</v>
      </c>
      <c r="AD30" s="2">
        <f t="shared" si="1"/>
        <v>0.78999999999999915</v>
      </c>
      <c r="AE30" s="170">
        <f t="shared" si="2"/>
        <v>-9.8087297694947617E-3</v>
      </c>
    </row>
    <row r="31" spans="1:31" x14ac:dyDescent="0.25">
      <c r="W31" s="165">
        <v>42265</v>
      </c>
      <c r="X31" s="12">
        <v>20.37</v>
      </c>
      <c r="Y31" s="12">
        <v>20.69</v>
      </c>
      <c r="Z31" s="12">
        <v>20.170000000000002</v>
      </c>
      <c r="AA31" s="12">
        <v>20.39</v>
      </c>
      <c r="AB31" s="117">
        <v>1829900</v>
      </c>
      <c r="AC31" s="12">
        <v>20.39</v>
      </c>
      <c r="AD31" s="2">
        <f t="shared" si="1"/>
        <v>0.51999999999999957</v>
      </c>
      <c r="AE31" s="170">
        <f t="shared" si="2"/>
        <v>-1.2590799031476863E-2</v>
      </c>
    </row>
    <row r="32" spans="1:31" x14ac:dyDescent="0.25">
      <c r="W32" s="165">
        <v>42264</v>
      </c>
      <c r="X32" s="12">
        <v>20.47</v>
      </c>
      <c r="Y32" s="12">
        <v>20.97</v>
      </c>
      <c r="Z32" s="12">
        <v>20.34</v>
      </c>
      <c r="AA32" s="12">
        <v>20.65</v>
      </c>
      <c r="AB32" s="117">
        <v>1423000</v>
      </c>
      <c r="AC32" s="12">
        <v>20.65</v>
      </c>
      <c r="AD32" s="2">
        <f t="shared" si="1"/>
        <v>0.62999999999999901</v>
      </c>
      <c r="AE32" s="170">
        <f t="shared" si="2"/>
        <v>8.7933561309232466E-3</v>
      </c>
    </row>
    <row r="33" spans="15:31" x14ac:dyDescent="0.25">
      <c r="W33" s="165">
        <v>42263</v>
      </c>
      <c r="X33" s="12">
        <v>20.04</v>
      </c>
      <c r="Y33" s="12">
        <v>20.67</v>
      </c>
      <c r="Z33" s="12">
        <v>19.91</v>
      </c>
      <c r="AA33" s="12">
        <v>20.47</v>
      </c>
      <c r="AB33" s="117">
        <v>2081800</v>
      </c>
      <c r="AC33" s="12">
        <v>20.47</v>
      </c>
      <c r="AD33" s="2">
        <f t="shared" si="1"/>
        <v>0.76000000000000156</v>
      </c>
      <c r="AE33" s="170">
        <f t="shared" si="2"/>
        <v>1.6890213611524985E-2</v>
      </c>
    </row>
    <row r="34" spans="15:31" x14ac:dyDescent="0.25">
      <c r="W34" s="165">
        <v>42262</v>
      </c>
      <c r="X34" s="12">
        <v>19.52</v>
      </c>
      <c r="Y34" s="12">
        <v>20.170000000000002</v>
      </c>
      <c r="Z34" s="12">
        <v>19.5</v>
      </c>
      <c r="AA34" s="12">
        <v>20.13</v>
      </c>
      <c r="AB34" s="117">
        <v>2071300</v>
      </c>
      <c r="AC34" s="12">
        <v>20.13</v>
      </c>
      <c r="AD34" s="2">
        <f t="shared" si="1"/>
        <v>0.67000000000000171</v>
      </c>
      <c r="AE34" s="170">
        <f t="shared" si="2"/>
        <v>3.3898305084745672E-2</v>
      </c>
    </row>
    <row r="35" spans="15:31" x14ac:dyDescent="0.25">
      <c r="W35" s="165">
        <v>42261</v>
      </c>
      <c r="X35" s="12">
        <v>19.46</v>
      </c>
      <c r="Y35" s="12">
        <v>19.62</v>
      </c>
      <c r="Z35" s="12">
        <v>19.2</v>
      </c>
      <c r="AA35" s="12">
        <v>19.47</v>
      </c>
      <c r="AB35" s="117">
        <v>1421200</v>
      </c>
      <c r="AC35" s="12">
        <v>19.47</v>
      </c>
      <c r="AD35" s="2">
        <f t="shared" si="1"/>
        <v>0.42000000000000171</v>
      </c>
      <c r="AE35" s="170">
        <f t="shared" si="2"/>
        <v>1.5432098765431057E-3</v>
      </c>
    </row>
    <row r="36" spans="15:31" x14ac:dyDescent="0.25">
      <c r="W36" s="165">
        <v>42258</v>
      </c>
      <c r="X36" s="12">
        <v>18.670000000000002</v>
      </c>
      <c r="Y36" s="12">
        <v>19.46</v>
      </c>
      <c r="Z36" s="12">
        <v>18.66</v>
      </c>
      <c r="AA36" s="12">
        <v>19.440000000000001</v>
      </c>
      <c r="AB36" s="117">
        <v>2094800</v>
      </c>
      <c r="AC36" s="12">
        <v>19.440000000000001</v>
      </c>
      <c r="AD36" s="2">
        <f t="shared" si="1"/>
        <v>0.80000000000000071</v>
      </c>
      <c r="AE36" s="170">
        <f t="shared" si="2"/>
        <v>3.6247334754797356E-2</v>
      </c>
    </row>
    <row r="37" spans="15:31" x14ac:dyDescent="0.25">
      <c r="W37" s="165">
        <v>42257</v>
      </c>
      <c r="X37" s="12">
        <v>18.21</v>
      </c>
      <c r="Y37" s="12">
        <v>18.920000000000002</v>
      </c>
      <c r="Z37" s="12">
        <v>18.21</v>
      </c>
      <c r="AA37" s="12">
        <v>18.760000000000002</v>
      </c>
      <c r="AB37" s="117">
        <v>2719900</v>
      </c>
      <c r="AC37" s="12">
        <v>18.760000000000002</v>
      </c>
      <c r="AD37" s="2">
        <f t="shared" si="1"/>
        <v>0.71000000000000085</v>
      </c>
      <c r="AE37" s="170">
        <f t="shared" si="2"/>
        <v>1.1866235167206085E-2</v>
      </c>
    </row>
    <row r="38" spans="15:31" x14ac:dyDescent="0.25">
      <c r="W38" s="165">
        <v>42256</v>
      </c>
      <c r="X38" s="12">
        <v>20.04</v>
      </c>
      <c r="Y38" s="12">
        <v>20.05</v>
      </c>
      <c r="Z38" s="12">
        <v>18.5</v>
      </c>
      <c r="AA38" s="12">
        <v>18.54</v>
      </c>
      <c r="AB38" s="117">
        <v>2118500</v>
      </c>
      <c r="AC38" s="12">
        <v>18.54</v>
      </c>
      <c r="AD38" s="2">
        <f t="shared" si="1"/>
        <v>1.5500000000000007</v>
      </c>
      <c r="AE38" s="170">
        <f t="shared" si="2"/>
        <v>-6.5524193548387122E-2</v>
      </c>
    </row>
    <row r="39" spans="15:31" x14ac:dyDescent="0.25">
      <c r="W39" s="165">
        <v>42255</v>
      </c>
      <c r="X39" s="12">
        <v>19.64</v>
      </c>
      <c r="Y39" s="12">
        <v>19.91</v>
      </c>
      <c r="Z39" s="12">
        <v>19.5</v>
      </c>
      <c r="AA39" s="12">
        <v>19.84</v>
      </c>
      <c r="AB39" s="117">
        <v>1789100</v>
      </c>
      <c r="AC39" s="12">
        <v>19.84</v>
      </c>
      <c r="AD39" s="2">
        <f t="shared" si="1"/>
        <v>0.41000000000000014</v>
      </c>
      <c r="AE39" s="170">
        <f t="shared" si="2"/>
        <v>2.851218247796794E-2</v>
      </c>
    </row>
    <row r="40" spans="15:31" x14ac:dyDescent="0.25">
      <c r="W40" s="165">
        <v>42251</v>
      </c>
      <c r="X40" s="12">
        <v>19.04</v>
      </c>
      <c r="Y40" s="12">
        <v>19.45</v>
      </c>
      <c r="Z40" s="12">
        <v>18.96</v>
      </c>
      <c r="AA40" s="12">
        <v>19.29</v>
      </c>
      <c r="AB40" s="117">
        <v>1811400</v>
      </c>
      <c r="AC40" s="12">
        <v>19.29</v>
      </c>
      <c r="AD40" s="2">
        <f t="shared" si="1"/>
        <v>0.48999999999999844</v>
      </c>
      <c r="AE40" s="170">
        <f t="shared" si="2"/>
        <v>-6.1823802163833985E-3</v>
      </c>
    </row>
    <row r="41" spans="15:31" x14ac:dyDescent="0.25">
      <c r="W41" s="165">
        <v>42250</v>
      </c>
      <c r="X41" s="12">
        <v>19.010000000000002</v>
      </c>
      <c r="Y41" s="12">
        <v>19.489999999999998</v>
      </c>
      <c r="Z41" s="12">
        <v>18.93</v>
      </c>
      <c r="AA41" s="12">
        <v>19.41</v>
      </c>
      <c r="AB41" s="117">
        <v>1488000</v>
      </c>
      <c r="AC41" s="12">
        <v>19.41</v>
      </c>
      <c r="AD41" s="2">
        <f t="shared" si="1"/>
        <v>0.55999999999999872</v>
      </c>
      <c r="AE41" s="170">
        <f t="shared" si="2"/>
        <v>2.0504731861198833E-2</v>
      </c>
    </row>
    <row r="42" spans="15:31" x14ac:dyDescent="0.25">
      <c r="W42" s="165">
        <v>42249</v>
      </c>
      <c r="X42" s="12">
        <v>18.78</v>
      </c>
      <c r="Y42" s="12">
        <v>19.03</v>
      </c>
      <c r="Z42" s="12">
        <v>18.45</v>
      </c>
      <c r="AA42" s="12">
        <v>19.02</v>
      </c>
      <c r="AB42" s="117">
        <v>1093000</v>
      </c>
      <c r="AC42" s="12">
        <v>19.02</v>
      </c>
      <c r="AD42" s="2">
        <f t="shared" si="1"/>
        <v>0.58000000000000185</v>
      </c>
      <c r="AE42" s="170">
        <f t="shared" si="2"/>
        <v>3.0894308943089532E-2</v>
      </c>
    </row>
    <row r="43" spans="15:31" x14ac:dyDescent="0.25">
      <c r="O43" s="47"/>
      <c r="W43" s="165">
        <v>42248</v>
      </c>
      <c r="X43" s="12">
        <v>18.5</v>
      </c>
      <c r="Y43" s="12">
        <v>18.78</v>
      </c>
      <c r="Z43" s="12">
        <v>18.309999999999999</v>
      </c>
      <c r="AA43" s="12">
        <v>18.45</v>
      </c>
      <c r="AB43" s="117">
        <v>1584900</v>
      </c>
      <c r="AC43" s="12">
        <v>18.45</v>
      </c>
      <c r="AD43" s="2">
        <f t="shared" si="1"/>
        <v>0.47000000000000242</v>
      </c>
      <c r="AE43" s="170">
        <f t="shared" si="2"/>
        <v>-2.6898734177215222E-2</v>
      </c>
    </row>
    <row r="44" spans="15:31" ht="20.25" thickBot="1" x14ac:dyDescent="0.35">
      <c r="O44" s="311" t="s">
        <v>81</v>
      </c>
      <c r="P44" s="311"/>
      <c r="T44" s="113" t="s">
        <v>138</v>
      </c>
      <c r="W44" s="165">
        <v>42247</v>
      </c>
      <c r="X44" s="12">
        <v>18.760000000000002</v>
      </c>
      <c r="Y44" s="12">
        <v>19.309999999999999</v>
      </c>
      <c r="Z44" s="12">
        <v>18.59</v>
      </c>
      <c r="AA44" s="12">
        <v>18.96</v>
      </c>
      <c r="AB44" s="117">
        <v>1232700</v>
      </c>
      <c r="AC44" s="12">
        <v>18.96</v>
      </c>
      <c r="AD44" s="2">
        <f t="shared" si="1"/>
        <v>0.71999999999999886</v>
      </c>
      <c r="AE44" s="170">
        <f t="shared" si="2"/>
        <v>4.237288135593209E-3</v>
      </c>
    </row>
    <row r="45" spans="15:31" ht="15.75" thickTop="1" x14ac:dyDescent="0.25">
      <c r="O45" s="105">
        <v>1.1000000000000001</v>
      </c>
      <c r="P45" s="105">
        <f>O45*$Q$4</f>
        <v>20.009000000000004</v>
      </c>
      <c r="Q45" s="2"/>
      <c r="T45" s="160" t="s">
        <v>122</v>
      </c>
      <c r="U45" s="120">
        <v>18.54</v>
      </c>
      <c r="W45" s="165">
        <v>42244</v>
      </c>
      <c r="X45" s="12">
        <v>18.420000000000002</v>
      </c>
      <c r="Y45" s="12">
        <v>19.13</v>
      </c>
      <c r="Z45" s="12">
        <v>18.37</v>
      </c>
      <c r="AA45" s="12">
        <v>18.88</v>
      </c>
      <c r="AB45" s="117">
        <v>1443700</v>
      </c>
      <c r="AC45" s="12">
        <v>18.88</v>
      </c>
      <c r="AD45" s="2">
        <f t="shared" si="1"/>
        <v>0.75999999999999801</v>
      </c>
      <c r="AE45" s="170">
        <f t="shared" si="2"/>
        <v>2.4972855591747889E-2</v>
      </c>
    </row>
    <row r="46" spans="15:31" x14ac:dyDescent="0.25">
      <c r="O46" s="105">
        <v>1.0900000000000001</v>
      </c>
      <c r="P46" s="105">
        <f t="shared" ref="P46:P65" si="3">O46*$Q$4</f>
        <v>19.827100000000002</v>
      </c>
      <c r="Q46" s="2"/>
      <c r="T46" s="115" t="s">
        <v>123</v>
      </c>
      <c r="U46" s="110">
        <v>18.52</v>
      </c>
      <c r="W46" s="165">
        <v>42243</v>
      </c>
      <c r="X46" s="12">
        <v>17.93</v>
      </c>
      <c r="Y46" s="12">
        <v>18.61</v>
      </c>
      <c r="Z46" s="12">
        <v>17.88</v>
      </c>
      <c r="AA46" s="12">
        <v>18.420000000000002</v>
      </c>
      <c r="AB46" s="117">
        <v>1506200</v>
      </c>
      <c r="AC46" s="12">
        <v>18.420000000000002</v>
      </c>
      <c r="AD46" s="2">
        <f t="shared" si="1"/>
        <v>0.73000000000000043</v>
      </c>
      <c r="AE46" s="170">
        <f t="shared" si="2"/>
        <v>3.8331454340473803E-2</v>
      </c>
    </row>
    <row r="47" spans="15:31" x14ac:dyDescent="0.25">
      <c r="O47" s="105">
        <v>1.08</v>
      </c>
      <c r="P47" s="105">
        <f t="shared" si="3"/>
        <v>19.645200000000003</v>
      </c>
      <c r="Q47" s="2"/>
      <c r="T47" s="115" t="s">
        <v>124</v>
      </c>
      <c r="U47" s="110" t="s">
        <v>309</v>
      </c>
      <c r="W47" s="165">
        <v>42242</v>
      </c>
      <c r="X47" s="12">
        <v>17.489999999999998</v>
      </c>
      <c r="Y47" s="12">
        <v>17.87</v>
      </c>
      <c r="Z47" s="12">
        <v>17.07</v>
      </c>
      <c r="AA47" s="12">
        <v>17.739999999999998</v>
      </c>
      <c r="AB47" s="117">
        <v>2174200</v>
      </c>
      <c r="AC47" s="12">
        <v>17.739999999999998</v>
      </c>
      <c r="AD47" s="2">
        <f t="shared" si="1"/>
        <v>0.80000000000000071</v>
      </c>
      <c r="AE47" s="170">
        <f t="shared" si="2"/>
        <v>4.1079812206572752E-2</v>
      </c>
    </row>
    <row r="48" spans="15:31" x14ac:dyDescent="0.25">
      <c r="O48" s="105">
        <v>1.07</v>
      </c>
      <c r="P48" s="105">
        <f t="shared" si="3"/>
        <v>19.463300000000004</v>
      </c>
      <c r="Q48" s="2"/>
      <c r="T48" s="115" t="s">
        <v>125</v>
      </c>
      <c r="U48" s="110" t="s">
        <v>310</v>
      </c>
      <c r="W48" s="165">
        <v>42241</v>
      </c>
      <c r="X48" s="12">
        <v>17.82</v>
      </c>
      <c r="Y48" s="12">
        <v>17.86</v>
      </c>
      <c r="Z48" s="12">
        <v>17.010000000000002</v>
      </c>
      <c r="AA48" s="12">
        <v>17.04</v>
      </c>
      <c r="AB48" s="117">
        <v>2507900</v>
      </c>
      <c r="AC48" s="12">
        <v>17.04</v>
      </c>
      <c r="AD48" s="2">
        <f t="shared" si="1"/>
        <v>0.84999999999999787</v>
      </c>
      <c r="AE48" s="170">
        <f t="shared" si="2"/>
        <v>-9.8779779198141515E-3</v>
      </c>
    </row>
    <row r="49" spans="15:31" x14ac:dyDescent="0.25">
      <c r="O49" s="105">
        <v>1.06</v>
      </c>
      <c r="P49" s="105">
        <f t="shared" si="3"/>
        <v>19.281400000000001</v>
      </c>
      <c r="Q49" s="2"/>
      <c r="T49" s="115" t="s">
        <v>126</v>
      </c>
      <c r="U49" s="110">
        <v>30.71</v>
      </c>
      <c r="W49" s="165">
        <v>42240</v>
      </c>
      <c r="X49" s="12">
        <v>17.47</v>
      </c>
      <c r="Y49" s="12">
        <v>18.149999999999999</v>
      </c>
      <c r="Z49" s="12">
        <v>16.760000000000002</v>
      </c>
      <c r="AA49" s="12">
        <v>17.21</v>
      </c>
      <c r="AB49" s="117">
        <v>3671300</v>
      </c>
      <c r="AC49" s="12">
        <v>17.21</v>
      </c>
      <c r="AD49" s="2">
        <f t="shared" si="1"/>
        <v>1.389999999999997</v>
      </c>
      <c r="AE49" s="170">
        <f t="shared" si="2"/>
        <v>-6.7713976164680334E-2</v>
      </c>
    </row>
    <row r="50" spans="15:31" x14ac:dyDescent="0.25">
      <c r="O50" s="105">
        <v>1.05</v>
      </c>
      <c r="P50" s="105">
        <f t="shared" si="3"/>
        <v>19.099500000000003</v>
      </c>
      <c r="Q50" s="2"/>
      <c r="T50" s="115" t="s">
        <v>127</v>
      </c>
      <c r="U50" s="110">
        <v>1.9292899999999999</v>
      </c>
      <c r="W50" s="165">
        <v>42237</v>
      </c>
      <c r="X50" s="12">
        <v>18.75</v>
      </c>
      <c r="Y50" s="12">
        <v>19.04</v>
      </c>
      <c r="Z50" s="12">
        <v>18.29</v>
      </c>
      <c r="AA50" s="12">
        <v>18.46</v>
      </c>
      <c r="AB50" s="117">
        <v>2563200</v>
      </c>
      <c r="AC50" s="12">
        <v>18.46</v>
      </c>
      <c r="AD50" s="2">
        <f t="shared" si="1"/>
        <v>0.75</v>
      </c>
      <c r="AE50" s="170">
        <f t="shared" si="2"/>
        <v>-2.5343189017951406E-2</v>
      </c>
    </row>
    <row r="51" spans="15:31" x14ac:dyDescent="0.25">
      <c r="O51" s="105">
        <v>1.04</v>
      </c>
      <c r="P51" s="105">
        <f t="shared" si="3"/>
        <v>18.917600000000004</v>
      </c>
      <c r="Q51" s="2"/>
      <c r="T51" s="115" t="s">
        <v>128</v>
      </c>
      <c r="U51" s="110" t="s">
        <v>238</v>
      </c>
      <c r="W51" s="165">
        <v>42236</v>
      </c>
      <c r="X51" s="12">
        <v>19.559999999999999</v>
      </c>
      <c r="Y51" s="12">
        <v>19.66</v>
      </c>
      <c r="Z51" s="12">
        <v>18.93</v>
      </c>
      <c r="AA51" s="12">
        <v>18.940000000000001</v>
      </c>
      <c r="AB51" s="117">
        <v>2627200</v>
      </c>
      <c r="AC51" s="12">
        <v>18.940000000000001</v>
      </c>
      <c r="AD51" s="2">
        <f t="shared" si="1"/>
        <v>0.73000000000000043</v>
      </c>
      <c r="AE51" s="170">
        <f t="shared" si="2"/>
        <v>-4.1012658227848053E-2</v>
      </c>
    </row>
    <row r="52" spans="15:31" x14ac:dyDescent="0.25">
      <c r="O52" s="105">
        <v>1.03</v>
      </c>
      <c r="P52" s="105">
        <f t="shared" si="3"/>
        <v>18.735700000000001</v>
      </c>
      <c r="Q52" s="2"/>
      <c r="T52" s="115"/>
      <c r="U52" s="110"/>
      <c r="W52" s="165">
        <v>42235</v>
      </c>
      <c r="X52" s="12">
        <v>20.22</v>
      </c>
      <c r="Y52" s="12">
        <v>20.260000000000002</v>
      </c>
      <c r="Z52" s="12">
        <v>19.420000000000002</v>
      </c>
      <c r="AA52" s="12">
        <v>19.75</v>
      </c>
      <c r="AB52" s="117">
        <v>2511500</v>
      </c>
      <c r="AC52" s="12">
        <v>19.75</v>
      </c>
      <c r="AD52" s="2">
        <f t="shared" si="1"/>
        <v>0.83999999999999986</v>
      </c>
      <c r="AE52" s="170">
        <f t="shared" si="2"/>
        <v>-3.2337089661930385E-2</v>
      </c>
    </row>
    <row r="53" spans="15:31" x14ac:dyDescent="0.25">
      <c r="O53" s="105">
        <v>1.02</v>
      </c>
      <c r="P53" s="105">
        <f t="shared" si="3"/>
        <v>18.553800000000003</v>
      </c>
      <c r="Q53" s="2"/>
      <c r="T53" s="115" t="s">
        <v>129</v>
      </c>
      <c r="U53" s="110" t="s">
        <v>311</v>
      </c>
      <c r="W53" s="165">
        <v>42234</v>
      </c>
      <c r="X53" s="12">
        <v>20.71</v>
      </c>
      <c r="Y53" s="12">
        <v>20.98</v>
      </c>
      <c r="Z53" s="12">
        <v>20.34</v>
      </c>
      <c r="AA53" s="12">
        <v>20.41</v>
      </c>
      <c r="AB53" s="117">
        <v>921300</v>
      </c>
      <c r="AC53" s="12">
        <v>20.41</v>
      </c>
      <c r="AD53" s="2">
        <f t="shared" si="1"/>
        <v>0.64000000000000057</v>
      </c>
      <c r="AE53" s="170">
        <f t="shared" si="2"/>
        <v>-1.9221528111484809E-2</v>
      </c>
    </row>
    <row r="54" spans="15:31" x14ac:dyDescent="0.25">
      <c r="O54" s="105">
        <v>1.01</v>
      </c>
      <c r="P54" s="105">
        <f t="shared" si="3"/>
        <v>18.3719</v>
      </c>
      <c r="Q54" s="2"/>
      <c r="T54" s="115" t="s">
        <v>130</v>
      </c>
      <c r="U54" s="110" t="s">
        <v>211</v>
      </c>
      <c r="W54" s="165">
        <v>42233</v>
      </c>
      <c r="X54" s="12">
        <v>20.64</v>
      </c>
      <c r="Y54" s="12">
        <v>20.82</v>
      </c>
      <c r="Z54" s="12">
        <v>20.2</v>
      </c>
      <c r="AA54" s="12">
        <v>20.81</v>
      </c>
      <c r="AB54" s="117">
        <v>1080700</v>
      </c>
      <c r="AC54" s="12">
        <v>20.81</v>
      </c>
      <c r="AD54" s="2">
        <f t="shared" si="1"/>
        <v>0.62000000000000099</v>
      </c>
      <c r="AE54" s="170">
        <f t="shared" si="2"/>
        <v>1.9098922624877446E-2</v>
      </c>
    </row>
    <row r="55" spans="15:31" x14ac:dyDescent="0.25">
      <c r="O55" s="105">
        <v>1</v>
      </c>
      <c r="P55" s="105">
        <f t="shared" si="3"/>
        <v>18.190000000000001</v>
      </c>
      <c r="Q55" s="2"/>
      <c r="T55" s="115" t="s">
        <v>131</v>
      </c>
      <c r="U55" s="112">
        <v>4847779</v>
      </c>
      <c r="W55" s="165">
        <v>42230</v>
      </c>
      <c r="X55" s="12">
        <v>20.399999999999999</v>
      </c>
      <c r="Y55" s="12">
        <v>20.49</v>
      </c>
      <c r="Z55" s="12">
        <v>20.149999999999999</v>
      </c>
      <c r="AA55" s="12">
        <v>20.420000000000002</v>
      </c>
      <c r="AB55" s="117">
        <v>1193600</v>
      </c>
      <c r="AC55" s="12">
        <v>20.420000000000002</v>
      </c>
      <c r="AD55" s="2">
        <f t="shared" si="1"/>
        <v>0.33999999999999986</v>
      </c>
      <c r="AE55" s="170">
        <f t="shared" si="2"/>
        <v>2.4545900834560541E-3</v>
      </c>
    </row>
    <row r="56" spans="15:31" x14ac:dyDescent="0.25">
      <c r="O56" s="105">
        <v>0.99</v>
      </c>
      <c r="P56" s="105">
        <f t="shared" si="3"/>
        <v>18.008100000000002</v>
      </c>
      <c r="Q56" s="2"/>
      <c r="T56" s="115" t="s">
        <v>135</v>
      </c>
      <c r="U56" s="112">
        <v>2199980</v>
      </c>
      <c r="W56" s="165">
        <v>42229</v>
      </c>
      <c r="X56" s="12">
        <v>20.66</v>
      </c>
      <c r="Y56" s="12">
        <v>20.72</v>
      </c>
      <c r="Z56" s="12">
        <v>20.350000000000001</v>
      </c>
      <c r="AA56" s="12">
        <v>20.37</v>
      </c>
      <c r="AB56" s="117">
        <v>1395900</v>
      </c>
      <c r="AC56" s="12">
        <v>20.37</v>
      </c>
      <c r="AD56" s="2">
        <f t="shared" si="1"/>
        <v>0.36999999999999744</v>
      </c>
      <c r="AE56" s="170">
        <f t="shared" si="2"/>
        <v>-1.5942028985507117E-2</v>
      </c>
    </row>
    <row r="57" spans="15:31" x14ac:dyDescent="0.25">
      <c r="O57" s="105">
        <v>0.98</v>
      </c>
      <c r="P57" s="105">
        <f t="shared" si="3"/>
        <v>17.8262</v>
      </c>
      <c r="Q57" s="2"/>
      <c r="T57" s="115" t="s">
        <v>132</v>
      </c>
      <c r="U57" s="110" t="s">
        <v>312</v>
      </c>
      <c r="W57" s="165">
        <v>42228</v>
      </c>
      <c r="X57" s="12">
        <v>20.82</v>
      </c>
      <c r="Y57" s="12">
        <v>20.93</v>
      </c>
      <c r="Z57" s="12">
        <v>19.93</v>
      </c>
      <c r="AA57" s="12">
        <v>20.7</v>
      </c>
      <c r="AB57" s="117">
        <v>1863000</v>
      </c>
      <c r="AC57" s="12">
        <v>20.7</v>
      </c>
      <c r="AD57" s="2">
        <f t="shared" si="1"/>
        <v>1</v>
      </c>
      <c r="AE57" s="170">
        <f t="shared" si="2"/>
        <v>-2.2201228153046926E-2</v>
      </c>
    </row>
    <row r="58" spans="15:31" x14ac:dyDescent="0.25">
      <c r="O58" s="105">
        <v>0.97</v>
      </c>
      <c r="P58" s="105">
        <f t="shared" si="3"/>
        <v>17.644300000000001</v>
      </c>
      <c r="T58" s="115" t="s">
        <v>136</v>
      </c>
      <c r="U58" s="110">
        <v>33.19</v>
      </c>
      <c r="W58" s="165">
        <v>42227</v>
      </c>
      <c r="X58" s="12">
        <v>21.05</v>
      </c>
      <c r="Y58" s="12">
        <v>21.6</v>
      </c>
      <c r="Z58" s="12">
        <v>20.79</v>
      </c>
      <c r="AA58" s="12">
        <v>21.17</v>
      </c>
      <c r="AB58" s="117">
        <v>2574800</v>
      </c>
      <c r="AC58" s="12">
        <v>21.17</v>
      </c>
      <c r="AD58" s="2">
        <f t="shared" si="1"/>
        <v>0.81000000000000227</v>
      </c>
      <c r="AE58" s="170">
        <f t="shared" si="2"/>
        <v>5.2231718898387847E-3</v>
      </c>
    </row>
    <row r="59" spans="15:31" x14ac:dyDescent="0.25">
      <c r="O59" s="105">
        <v>0.96</v>
      </c>
      <c r="P59" s="105">
        <f t="shared" si="3"/>
        <v>17.462399999999999</v>
      </c>
      <c r="T59" s="115" t="s">
        <v>137</v>
      </c>
      <c r="U59" s="110">
        <v>0.55000000000000004</v>
      </c>
      <c r="W59" s="165">
        <v>42226</v>
      </c>
      <c r="X59" s="12">
        <v>20.7</v>
      </c>
      <c r="Y59" s="12">
        <v>21.09</v>
      </c>
      <c r="Z59" s="12">
        <v>20.39</v>
      </c>
      <c r="AA59" s="12">
        <v>21.06</v>
      </c>
      <c r="AB59" s="117">
        <v>2766000</v>
      </c>
      <c r="AC59" s="12">
        <v>21.06</v>
      </c>
      <c r="AD59" s="2">
        <f t="shared" si="1"/>
        <v>0.69999999999999929</v>
      </c>
      <c r="AE59" s="170">
        <f t="shared" si="2"/>
        <v>2.2826614861583217E-2</v>
      </c>
    </row>
    <row r="60" spans="15:31" x14ac:dyDescent="0.25">
      <c r="O60" s="105">
        <v>0.95</v>
      </c>
      <c r="P60" s="105">
        <f t="shared" si="3"/>
        <v>17.2805</v>
      </c>
      <c r="T60" s="115" t="s">
        <v>133</v>
      </c>
      <c r="U60" s="110" t="s">
        <v>151</v>
      </c>
      <c r="W60" s="165">
        <v>42223</v>
      </c>
      <c r="X60" s="12">
        <v>20.309999999999999</v>
      </c>
      <c r="Y60" s="12">
        <v>20.89</v>
      </c>
      <c r="Z60" s="12">
        <v>20.239999999999998</v>
      </c>
      <c r="AA60" s="12">
        <v>20.59</v>
      </c>
      <c r="AB60" s="117">
        <v>2325700</v>
      </c>
      <c r="AC60" s="12">
        <v>20.59</v>
      </c>
      <c r="AD60" s="2">
        <f t="shared" si="1"/>
        <v>0.65000000000000213</v>
      </c>
      <c r="AE60" s="170">
        <f t="shared" si="2"/>
        <v>1.2788981800295307E-2</v>
      </c>
    </row>
    <row r="61" spans="15:31" x14ac:dyDescent="0.25">
      <c r="O61" s="105">
        <v>0.94</v>
      </c>
      <c r="P61" s="105">
        <f t="shared" si="3"/>
        <v>17.098600000000001</v>
      </c>
      <c r="W61" s="165">
        <v>42222</v>
      </c>
      <c r="X61" s="12">
        <v>21.46</v>
      </c>
      <c r="Y61" s="12">
        <v>21.97</v>
      </c>
      <c r="Z61" s="12">
        <v>19.87</v>
      </c>
      <c r="AA61" s="12">
        <v>20.329999999999998</v>
      </c>
      <c r="AB61" s="117">
        <v>4452900</v>
      </c>
      <c r="AC61" s="12">
        <v>20.329999999999998</v>
      </c>
      <c r="AD61" s="2">
        <f t="shared" si="1"/>
        <v>2.0999999999999979</v>
      </c>
      <c r="AE61" s="170">
        <f t="shared" si="2"/>
        <v>-5.3538175046555003E-2</v>
      </c>
    </row>
    <row r="62" spans="15:31" x14ac:dyDescent="0.25">
      <c r="O62" s="105">
        <v>0.93</v>
      </c>
      <c r="P62" s="105">
        <f t="shared" si="3"/>
        <v>16.916700000000002</v>
      </c>
      <c r="W62" s="165">
        <v>42221</v>
      </c>
      <c r="X62" s="12">
        <v>22.62</v>
      </c>
      <c r="Y62" s="12">
        <v>23.47</v>
      </c>
      <c r="Z62" s="12">
        <v>21.3</v>
      </c>
      <c r="AA62" s="12">
        <v>21.48</v>
      </c>
      <c r="AB62" s="117">
        <v>7305000</v>
      </c>
      <c r="AC62" s="12">
        <v>21.48</v>
      </c>
      <c r="AD62" s="2">
        <f t="shared" si="1"/>
        <v>2.1699999999999982</v>
      </c>
      <c r="AE62" s="170">
        <f t="shared" si="2"/>
        <v>3.7681159420289934E-2</v>
      </c>
    </row>
    <row r="63" spans="15:31" x14ac:dyDescent="0.25">
      <c r="O63" s="105">
        <v>0.92</v>
      </c>
      <c r="P63" s="105">
        <f t="shared" si="3"/>
        <v>16.734800000000003</v>
      </c>
      <c r="W63" s="165">
        <v>42220</v>
      </c>
      <c r="X63" s="12">
        <v>20.309999999999999</v>
      </c>
      <c r="Y63" s="12">
        <v>20.99</v>
      </c>
      <c r="Z63" s="12">
        <v>20.21</v>
      </c>
      <c r="AA63" s="12">
        <v>20.7</v>
      </c>
      <c r="AB63" s="117">
        <v>4301700</v>
      </c>
      <c r="AC63" s="12">
        <v>20.7</v>
      </c>
      <c r="AD63" s="2">
        <f t="shared" si="1"/>
        <v>0.77999999999999758</v>
      </c>
      <c r="AE63" s="170">
        <f t="shared" si="2"/>
        <v>2.2222222222222143E-2</v>
      </c>
    </row>
    <row r="64" spans="15:31" x14ac:dyDescent="0.25">
      <c r="O64" s="105">
        <v>0.91</v>
      </c>
      <c r="P64" s="105">
        <f t="shared" si="3"/>
        <v>16.552900000000001</v>
      </c>
      <c r="W64" s="165">
        <v>42219</v>
      </c>
      <c r="X64" s="12">
        <v>20.04</v>
      </c>
      <c r="Y64" s="12">
        <v>20.49</v>
      </c>
      <c r="Z64" s="12">
        <v>19.91</v>
      </c>
      <c r="AA64" s="12">
        <v>20.25</v>
      </c>
      <c r="AB64" s="117">
        <v>4154700</v>
      </c>
      <c r="AC64" s="12">
        <v>20.25</v>
      </c>
      <c r="AD64" s="2">
        <f t="shared" si="1"/>
        <v>0.57999999999999829</v>
      </c>
      <c r="AE64" s="170">
        <f t="shared" si="2"/>
        <v>6.4612326043738122E-3</v>
      </c>
    </row>
    <row r="65" spans="15:31" x14ac:dyDescent="0.25">
      <c r="O65" s="105">
        <v>0.9</v>
      </c>
      <c r="P65" s="105">
        <f t="shared" si="3"/>
        <v>16.371000000000002</v>
      </c>
      <c r="W65" s="165">
        <v>42216</v>
      </c>
      <c r="X65" s="12">
        <v>19.59</v>
      </c>
      <c r="Y65" s="12">
        <v>20.3</v>
      </c>
      <c r="Z65" s="12">
        <v>19.399999999999999</v>
      </c>
      <c r="AA65" s="12">
        <v>20.12</v>
      </c>
      <c r="AB65" s="117">
        <v>2566800</v>
      </c>
      <c r="AC65" s="12">
        <v>20.12</v>
      </c>
      <c r="AD65" s="2">
        <f t="shared" si="1"/>
        <v>0.90000000000000213</v>
      </c>
      <c r="AE65" s="170">
        <f t="shared" si="2"/>
        <v>2.1838496698831866E-2</v>
      </c>
    </row>
    <row r="66" spans="15:31" x14ac:dyDescent="0.25">
      <c r="O66" s="47"/>
      <c r="W66" s="165">
        <v>42215</v>
      </c>
      <c r="X66" s="12">
        <v>19.34</v>
      </c>
      <c r="Y66" s="12">
        <v>20.010000000000002</v>
      </c>
      <c r="Z66" s="12">
        <v>19.18</v>
      </c>
      <c r="AA66" s="12">
        <v>19.690000000000001</v>
      </c>
      <c r="AB66" s="117">
        <v>2443300</v>
      </c>
      <c r="AC66" s="12">
        <v>19.690000000000001</v>
      </c>
      <c r="AD66" s="2">
        <f t="shared" si="1"/>
        <v>0.83000000000000185</v>
      </c>
      <c r="AE66" s="170">
        <f t="shared" si="2"/>
        <v>1.5471892728210479E-2</v>
      </c>
    </row>
    <row r="67" spans="15:31" x14ac:dyDescent="0.25">
      <c r="W67" s="165">
        <v>42214</v>
      </c>
      <c r="X67" s="12">
        <v>19.329999999999998</v>
      </c>
      <c r="Y67" s="12">
        <v>19.52</v>
      </c>
      <c r="Z67" s="12">
        <v>18.98</v>
      </c>
      <c r="AA67" s="12">
        <v>19.39</v>
      </c>
      <c r="AB67" s="117">
        <v>2126900</v>
      </c>
      <c r="AC67" s="12">
        <v>19.39</v>
      </c>
      <c r="AD67" s="2">
        <f t="shared" ref="AD67:AD68" si="4">Y67-Z67</f>
        <v>0.53999999999999915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4:P44"/>
  </mergeCells>
  <conditionalFormatting sqref="Q7">
    <cfRule type="expression" dxfId="65" priority="6">
      <formula>Q7&gt;0</formula>
    </cfRule>
    <cfRule type="expression" dxfId="6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65">
        <v>42306</v>
      </c>
      <c r="X2" s="12">
        <v>38.76</v>
      </c>
      <c r="Y2" s="12">
        <v>38.79</v>
      </c>
      <c r="Z2" s="12">
        <v>37.909999999999997</v>
      </c>
      <c r="AA2" s="12">
        <v>38.69</v>
      </c>
      <c r="AB2" s="117">
        <v>4809100</v>
      </c>
      <c r="AC2" s="12">
        <v>38.69</v>
      </c>
      <c r="AD2" s="2">
        <f>Y2-Z2</f>
        <v>0.88000000000000256</v>
      </c>
      <c r="AE2" s="170">
        <f>AC2/AC3-1</f>
        <v>3.8920601971976776E-3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263</v>
      </c>
      <c r="W3" s="165">
        <v>42305</v>
      </c>
      <c r="X3" s="12">
        <v>39.380000000000003</v>
      </c>
      <c r="Y3" s="12">
        <v>39.479999999999997</v>
      </c>
      <c r="Z3" s="12">
        <v>38.18</v>
      </c>
      <c r="AA3" s="12">
        <v>38.54</v>
      </c>
      <c r="AB3" s="117">
        <v>4030300</v>
      </c>
      <c r="AC3" s="12">
        <v>38.54</v>
      </c>
      <c r="AD3" s="2">
        <f t="shared" ref="AD3:AD66" si="1">Y3-Z3</f>
        <v>1.2999999999999972</v>
      </c>
      <c r="AE3" s="170">
        <f t="shared" ref="AE3:AE66" si="2">AC3/AC4-1</f>
        <v>-3.6194415718717732E-3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/>
      <c r="O4" t="s">
        <v>66</v>
      </c>
      <c r="Q4" s="70">
        <v>38.69</v>
      </c>
      <c r="W4" s="165">
        <v>42304</v>
      </c>
      <c r="X4" s="12">
        <v>39.43</v>
      </c>
      <c r="Y4" s="12">
        <v>39.799999999999997</v>
      </c>
      <c r="Z4" s="12">
        <v>38.58</v>
      </c>
      <c r="AA4" s="12">
        <v>38.68</v>
      </c>
      <c r="AB4" s="117">
        <v>2853500</v>
      </c>
      <c r="AC4" s="12">
        <v>38.68</v>
      </c>
      <c r="AD4" s="2">
        <f t="shared" si="1"/>
        <v>1.2199999999999989</v>
      </c>
      <c r="AE4" s="170">
        <f t="shared" si="2"/>
        <v>-2.0639834881320818E-3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9285.5999999999985</v>
      </c>
      <c r="W5" s="165">
        <v>42303</v>
      </c>
      <c r="X5" s="12">
        <v>38.6</v>
      </c>
      <c r="Y5" s="12">
        <v>39.25</v>
      </c>
      <c r="Z5" s="12">
        <v>38.5</v>
      </c>
      <c r="AA5" s="12">
        <v>38.76</v>
      </c>
      <c r="AB5" s="117">
        <v>4257500</v>
      </c>
      <c r="AC5" s="12">
        <v>38.76</v>
      </c>
      <c r="AD5" s="2">
        <f t="shared" si="1"/>
        <v>0.75</v>
      </c>
      <c r="AE5" s="170">
        <f t="shared" si="2"/>
        <v>5.9693745133662102E-3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65">
        <v>42300</v>
      </c>
      <c r="X6" s="12">
        <v>39.89</v>
      </c>
      <c r="Y6" s="12">
        <v>39.89</v>
      </c>
      <c r="Z6" s="12">
        <v>38.340000000000003</v>
      </c>
      <c r="AA6" s="12">
        <v>38.53</v>
      </c>
      <c r="AB6" s="117">
        <v>5859100</v>
      </c>
      <c r="AC6" s="12">
        <v>38.53</v>
      </c>
      <c r="AD6" s="2">
        <f t="shared" si="1"/>
        <v>1.5499999999999972</v>
      </c>
      <c r="AE6" s="170">
        <f t="shared" si="2"/>
        <v>-2.3568170299037017E-2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-755.96000000000276</v>
      </c>
      <c r="R7" s="267" t="s">
        <v>264</v>
      </c>
      <c r="W7" s="165">
        <v>42299</v>
      </c>
      <c r="X7" s="12">
        <v>40.26</v>
      </c>
      <c r="Y7" s="12">
        <v>40.340000000000003</v>
      </c>
      <c r="Z7" s="12">
        <v>39.33</v>
      </c>
      <c r="AA7" s="12">
        <v>39.46</v>
      </c>
      <c r="AB7" s="117">
        <v>3816000</v>
      </c>
      <c r="AC7" s="12">
        <v>39.46</v>
      </c>
      <c r="AD7" s="2">
        <f t="shared" si="1"/>
        <v>1.0100000000000051</v>
      </c>
      <c r="AE7" s="170">
        <f t="shared" si="2"/>
        <v>-3.5353535353535026E-3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5">
        <v>42298</v>
      </c>
      <c r="X8" s="12">
        <v>40.340000000000003</v>
      </c>
      <c r="Y8" s="12">
        <v>40.4</v>
      </c>
      <c r="Z8" s="12">
        <v>39.54</v>
      </c>
      <c r="AA8" s="12">
        <v>39.6</v>
      </c>
      <c r="AB8" s="117">
        <v>3356300</v>
      </c>
      <c r="AC8" s="12">
        <v>39.6</v>
      </c>
      <c r="AD8" s="2">
        <f t="shared" si="1"/>
        <v>0.85999999999999943</v>
      </c>
      <c r="AE8" s="170">
        <f t="shared" si="2"/>
        <v>-7.5187969924811471E-3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5">
        <v>42297</v>
      </c>
      <c r="X9" s="12">
        <v>39.880000000000003</v>
      </c>
      <c r="Y9" s="12">
        <v>40.51</v>
      </c>
      <c r="Z9" s="12">
        <v>39.69</v>
      </c>
      <c r="AA9" s="12">
        <v>39.9</v>
      </c>
      <c r="AB9" s="117">
        <v>3001700</v>
      </c>
      <c r="AC9" s="12">
        <v>39.9</v>
      </c>
      <c r="AD9" s="2">
        <f t="shared" si="1"/>
        <v>0.82000000000000028</v>
      </c>
      <c r="AE9" s="170">
        <f t="shared" si="2"/>
        <v>3.2687955745536179E-3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W10" s="165">
        <v>42296</v>
      </c>
      <c r="X10" s="12">
        <v>40.159999999999997</v>
      </c>
      <c r="Y10" s="12">
        <v>40.33</v>
      </c>
      <c r="Z10" s="12">
        <v>39.090000000000003</v>
      </c>
      <c r="AA10" s="12">
        <v>39.770000000000003</v>
      </c>
      <c r="AB10" s="117">
        <v>4450400</v>
      </c>
      <c r="AC10" s="12">
        <v>39.770000000000003</v>
      </c>
      <c r="AD10" s="2">
        <f t="shared" si="1"/>
        <v>1.2399999999999949</v>
      </c>
      <c r="AE10" s="170">
        <f t="shared" si="2"/>
        <v>-1.2661370407149874E-2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65">
        <v>42293</v>
      </c>
      <c r="X11" s="12">
        <v>41.87</v>
      </c>
      <c r="Y11" s="12">
        <v>41.87</v>
      </c>
      <c r="Z11" s="12">
        <v>39.9</v>
      </c>
      <c r="AA11" s="12">
        <v>40.28</v>
      </c>
      <c r="AB11" s="117">
        <v>5316000</v>
      </c>
      <c r="AC11" s="12">
        <v>40.28</v>
      </c>
      <c r="AD11" s="2">
        <f t="shared" si="1"/>
        <v>1.9699999999999989</v>
      </c>
      <c r="AE11" s="170">
        <f t="shared" si="2"/>
        <v>-3.5209580838323373E-2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5">
        <v>42292</v>
      </c>
      <c r="X12" s="12">
        <v>42.04</v>
      </c>
      <c r="Y12" s="12">
        <v>42.04</v>
      </c>
      <c r="Z12" s="12">
        <v>40.69</v>
      </c>
      <c r="AA12" s="12">
        <v>41.75</v>
      </c>
      <c r="AB12" s="117">
        <v>2044000</v>
      </c>
      <c r="AC12" s="12">
        <v>41.75</v>
      </c>
      <c r="AD12" s="2">
        <f t="shared" si="1"/>
        <v>1.3500000000000014</v>
      </c>
      <c r="AE12" s="170">
        <f t="shared" si="2"/>
        <v>-2.394636015324858E-4</v>
      </c>
    </row>
    <row r="13" spans="1:31" x14ac:dyDescent="0.25">
      <c r="C13" s="4"/>
      <c r="D13" s="3"/>
      <c r="E13" s="3"/>
      <c r="F13" s="3"/>
      <c r="W13" s="165">
        <v>42291</v>
      </c>
      <c r="X13" s="12">
        <v>41.75</v>
      </c>
      <c r="Y13" s="12">
        <v>42.18</v>
      </c>
      <c r="Z13" s="12">
        <v>41.33</v>
      </c>
      <c r="AA13" s="12">
        <v>41.76</v>
      </c>
      <c r="AB13" s="117">
        <v>1423200</v>
      </c>
      <c r="AC13" s="12">
        <v>41.76</v>
      </c>
      <c r="AD13" s="2">
        <f t="shared" si="1"/>
        <v>0.85000000000000142</v>
      </c>
      <c r="AE13" s="170">
        <f t="shared" si="2"/>
        <v>5.0541516245488083E-3</v>
      </c>
    </row>
    <row r="14" spans="1:31" x14ac:dyDescent="0.25">
      <c r="W14" s="165">
        <v>42290</v>
      </c>
      <c r="X14" s="12">
        <v>41.71</v>
      </c>
      <c r="Y14" s="12">
        <v>42.19</v>
      </c>
      <c r="Z14" s="12">
        <v>40.81</v>
      </c>
      <c r="AA14" s="12">
        <v>41.55</v>
      </c>
      <c r="AB14" s="117">
        <v>1677900</v>
      </c>
      <c r="AC14" s="12">
        <v>41.55</v>
      </c>
      <c r="AD14" s="2">
        <f t="shared" si="1"/>
        <v>1.3799999999999955</v>
      </c>
      <c r="AE14" s="170">
        <f t="shared" si="2"/>
        <v>-8.8263358778627454E-3</v>
      </c>
    </row>
    <row r="15" spans="1:31" x14ac:dyDescent="0.25">
      <c r="W15" s="165">
        <v>42289</v>
      </c>
      <c r="X15" s="12">
        <v>42.97</v>
      </c>
      <c r="Y15" s="12">
        <v>43</v>
      </c>
      <c r="Z15" s="12">
        <v>41.57</v>
      </c>
      <c r="AA15" s="12">
        <v>41.92</v>
      </c>
      <c r="AB15" s="117">
        <v>1698400</v>
      </c>
      <c r="AC15" s="12">
        <v>41.92</v>
      </c>
      <c r="AD15" s="2">
        <f t="shared" si="1"/>
        <v>1.4299999999999997</v>
      </c>
      <c r="AE15" s="170">
        <f t="shared" si="2"/>
        <v>-1.5731392345621042E-2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200</v>
      </c>
      <c r="I16" s="51"/>
      <c r="J16" s="51"/>
      <c r="K16" s="51">
        <f>SUM(K2:K9)</f>
        <v>8798.84</v>
      </c>
      <c r="L16" s="50"/>
      <c r="M16" s="50"/>
      <c r="W16" s="165">
        <v>42286</v>
      </c>
      <c r="X16" s="12">
        <v>42.9</v>
      </c>
      <c r="Y16" s="12">
        <v>43.24</v>
      </c>
      <c r="Z16" s="12">
        <v>41.95</v>
      </c>
      <c r="AA16" s="12">
        <v>42.59</v>
      </c>
      <c r="AB16" s="117">
        <v>2126800</v>
      </c>
      <c r="AC16" s="12">
        <v>42.59</v>
      </c>
      <c r="AD16" s="2">
        <f t="shared" si="1"/>
        <v>1.2899999999999991</v>
      </c>
      <c r="AE16" s="170">
        <f t="shared" si="2"/>
        <v>-2.1144564467938332E-2</v>
      </c>
    </row>
    <row r="17" spans="2:31" x14ac:dyDescent="0.25">
      <c r="G17" s="2"/>
      <c r="W17" s="165">
        <v>42285</v>
      </c>
      <c r="X17" s="12">
        <v>42.27</v>
      </c>
      <c r="Y17" s="12">
        <v>43.68</v>
      </c>
      <c r="Z17" s="12">
        <v>42.22</v>
      </c>
      <c r="AA17" s="12">
        <v>43.51</v>
      </c>
      <c r="AB17" s="117">
        <v>2057500</v>
      </c>
      <c r="AC17" s="12">
        <v>43.51</v>
      </c>
      <c r="AD17" s="2">
        <f t="shared" si="1"/>
        <v>1.4600000000000009</v>
      </c>
      <c r="AE17" s="170">
        <f t="shared" si="2"/>
        <v>1.8492509363295939E-2</v>
      </c>
    </row>
    <row r="18" spans="2:31" x14ac:dyDescent="0.25">
      <c r="B18" s="260" t="s">
        <v>139</v>
      </c>
      <c r="C18" s="260" t="s">
        <v>261</v>
      </c>
      <c r="D18" s="261" t="s">
        <v>260</v>
      </c>
      <c r="E18" s="263" t="s">
        <v>262</v>
      </c>
      <c r="F18" s="264" t="s">
        <v>65</v>
      </c>
      <c r="H18" s="93"/>
      <c r="W18" s="165">
        <v>42284</v>
      </c>
      <c r="X18" s="12">
        <v>43.33</v>
      </c>
      <c r="Y18" s="12">
        <v>43.84</v>
      </c>
      <c r="Z18" s="12">
        <v>42.13</v>
      </c>
      <c r="AA18" s="12">
        <v>42.72</v>
      </c>
      <c r="AB18" s="117">
        <v>2752500</v>
      </c>
      <c r="AC18" s="12">
        <v>42.72</v>
      </c>
      <c r="AD18" s="2">
        <f t="shared" si="1"/>
        <v>1.7100000000000009</v>
      </c>
      <c r="AE18" s="170">
        <f t="shared" si="2"/>
        <v>-1.4987318422872931E-2</v>
      </c>
    </row>
    <row r="19" spans="2:31" x14ac:dyDescent="0.25">
      <c r="B19" s="262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5">
        <v>42283</v>
      </c>
      <c r="X19" s="12">
        <v>43.96</v>
      </c>
      <c r="Y19" s="12">
        <v>44.38</v>
      </c>
      <c r="Z19" s="12">
        <v>43.3</v>
      </c>
      <c r="AA19" s="12">
        <v>43.37</v>
      </c>
      <c r="AB19" s="117">
        <v>1992800</v>
      </c>
      <c r="AC19" s="12">
        <v>43.37</v>
      </c>
      <c r="AD19" s="2">
        <f t="shared" si="1"/>
        <v>1.0800000000000054</v>
      </c>
      <c r="AE19" s="170">
        <f t="shared" si="2"/>
        <v>-1.1847801321485552E-2</v>
      </c>
    </row>
    <row r="20" spans="2:31" x14ac:dyDescent="0.25">
      <c r="B20" s="262"/>
      <c r="C20" s="12"/>
      <c r="D20" s="53"/>
      <c r="E20" s="53"/>
      <c r="F20" s="53"/>
      <c r="H20" s="93"/>
      <c r="W20" s="165">
        <v>42282</v>
      </c>
      <c r="X20" s="12">
        <v>43.74</v>
      </c>
      <c r="Y20" s="12">
        <v>44.29</v>
      </c>
      <c r="Z20" s="12">
        <v>43.14</v>
      </c>
      <c r="AA20" s="12">
        <v>43.89</v>
      </c>
      <c r="AB20" s="117">
        <v>1696700</v>
      </c>
      <c r="AC20" s="12">
        <v>43.89</v>
      </c>
      <c r="AD20" s="2">
        <f t="shared" si="1"/>
        <v>1.1499999999999986</v>
      </c>
      <c r="AE20" s="170">
        <f t="shared" si="2"/>
        <v>8.2701585113713616E-3</v>
      </c>
    </row>
    <row r="21" spans="2:31" x14ac:dyDescent="0.25">
      <c r="B21" s="12"/>
      <c r="C21" s="12"/>
      <c r="D21" s="53"/>
      <c r="E21" s="53"/>
      <c r="F21" s="53"/>
      <c r="H21" s="93"/>
      <c r="W21" s="165">
        <v>42279</v>
      </c>
      <c r="X21" s="12">
        <v>41.17</v>
      </c>
      <c r="Y21" s="12">
        <v>43.56</v>
      </c>
      <c r="Z21" s="12">
        <v>40.74</v>
      </c>
      <c r="AA21" s="12">
        <v>43.53</v>
      </c>
      <c r="AB21" s="117">
        <v>2547500</v>
      </c>
      <c r="AC21" s="12">
        <v>43.53</v>
      </c>
      <c r="AD21" s="2">
        <f t="shared" si="1"/>
        <v>2.8200000000000003</v>
      </c>
      <c r="AE21" s="170">
        <f t="shared" si="2"/>
        <v>4.4887181949111898E-2</v>
      </c>
    </row>
    <row r="22" spans="2:31" x14ac:dyDescent="0.25">
      <c r="B22" s="12"/>
      <c r="C22" s="12"/>
      <c r="D22" s="53"/>
      <c r="E22" s="53"/>
      <c r="F22" s="53"/>
      <c r="H22" s="93"/>
      <c r="W22" s="165">
        <v>42278</v>
      </c>
      <c r="X22" s="12">
        <v>42.21</v>
      </c>
      <c r="Y22" s="12">
        <v>42.61</v>
      </c>
      <c r="Z22" s="12">
        <v>41</v>
      </c>
      <c r="AA22" s="12">
        <v>41.66</v>
      </c>
      <c r="AB22" s="117">
        <v>2146000</v>
      </c>
      <c r="AC22" s="12">
        <v>41.66</v>
      </c>
      <c r="AD22" s="2">
        <f t="shared" si="1"/>
        <v>1.6099999999999994</v>
      </c>
      <c r="AE22" s="170">
        <f t="shared" si="2"/>
        <v>-1.3731060606060774E-2</v>
      </c>
    </row>
    <row r="23" spans="2:31" x14ac:dyDescent="0.25">
      <c r="B23" s="12"/>
      <c r="C23" s="12"/>
      <c r="D23" s="53"/>
      <c r="E23" s="53"/>
      <c r="F23" s="53"/>
      <c r="H23" s="93"/>
      <c r="W23" s="165">
        <v>42277</v>
      </c>
      <c r="X23" s="12">
        <v>41.16</v>
      </c>
      <c r="Y23" s="12">
        <v>42.29</v>
      </c>
      <c r="Z23" s="12">
        <v>40.93</v>
      </c>
      <c r="AA23" s="12">
        <v>42.24</v>
      </c>
      <c r="AB23" s="117">
        <v>2511700</v>
      </c>
      <c r="AC23" s="12">
        <v>42.24</v>
      </c>
      <c r="AD23" s="2">
        <f t="shared" si="1"/>
        <v>1.3599999999999994</v>
      </c>
      <c r="AE23" s="170">
        <f t="shared" si="2"/>
        <v>3.7837837837837895E-2</v>
      </c>
    </row>
    <row r="24" spans="2:31" x14ac:dyDescent="0.25">
      <c r="B24" s="12"/>
      <c r="C24" s="12"/>
      <c r="D24" s="53"/>
      <c r="E24" s="53"/>
      <c r="F24" s="53"/>
      <c r="H24" s="93"/>
      <c r="W24" s="165">
        <v>42276</v>
      </c>
      <c r="X24" s="12">
        <v>40.520000000000003</v>
      </c>
      <c r="Y24" s="12">
        <v>41.28</v>
      </c>
      <c r="Z24" s="12">
        <v>40.119999999999997</v>
      </c>
      <c r="AA24" s="12">
        <v>40.700000000000003</v>
      </c>
      <c r="AB24" s="117">
        <v>2384000</v>
      </c>
      <c r="AC24" s="12">
        <v>40.700000000000003</v>
      </c>
      <c r="AD24" s="2">
        <f t="shared" si="1"/>
        <v>1.1600000000000037</v>
      </c>
      <c r="AE24" s="170">
        <f t="shared" si="2"/>
        <v>3.6991368680643344E-3</v>
      </c>
    </row>
    <row r="25" spans="2:31" x14ac:dyDescent="0.25">
      <c r="B25" s="12"/>
      <c r="C25" s="12"/>
      <c r="D25" s="53"/>
      <c r="E25" s="53"/>
      <c r="F25" s="53"/>
      <c r="H25" s="93"/>
      <c r="W25" s="165">
        <v>42275</v>
      </c>
      <c r="X25" s="12">
        <v>42.24</v>
      </c>
      <c r="Y25" s="12">
        <v>42.37</v>
      </c>
      <c r="Z25" s="12">
        <v>40.42</v>
      </c>
      <c r="AA25" s="12">
        <v>40.549999999999997</v>
      </c>
      <c r="AB25" s="117">
        <v>2440700</v>
      </c>
      <c r="AC25" s="12">
        <v>40.549999999999997</v>
      </c>
      <c r="AD25" s="2">
        <f t="shared" si="1"/>
        <v>1.9499999999999957</v>
      </c>
      <c r="AE25" s="170">
        <f t="shared" si="2"/>
        <v>-4.3632075471698117E-2</v>
      </c>
    </row>
    <row r="26" spans="2:31" x14ac:dyDescent="0.25">
      <c r="B26" s="12"/>
      <c r="C26" s="12"/>
      <c r="D26" s="53"/>
      <c r="E26" s="53"/>
      <c r="F26" s="53"/>
      <c r="H26" s="93"/>
      <c r="W26" s="165">
        <v>42272</v>
      </c>
      <c r="X26" s="12">
        <v>43.18</v>
      </c>
      <c r="Y26" s="12">
        <v>43.28</v>
      </c>
      <c r="Z26" s="12">
        <v>42.15</v>
      </c>
      <c r="AA26" s="12">
        <v>42.4</v>
      </c>
      <c r="AB26" s="117">
        <v>1727400</v>
      </c>
      <c r="AC26" s="12">
        <v>42.4</v>
      </c>
      <c r="AD26" s="2">
        <f t="shared" si="1"/>
        <v>1.1300000000000026</v>
      </c>
      <c r="AE26" s="170">
        <f t="shared" si="2"/>
        <v>-7.4906367041198685E-3</v>
      </c>
    </row>
    <row r="27" spans="2:31" x14ac:dyDescent="0.25">
      <c r="B27" s="12"/>
      <c r="C27" s="12"/>
      <c r="D27" s="53"/>
      <c r="E27" s="53"/>
      <c r="F27" s="53"/>
      <c r="H27" s="93"/>
      <c r="W27" s="165">
        <v>42271</v>
      </c>
      <c r="X27" s="12">
        <v>42</v>
      </c>
      <c r="Y27" s="12">
        <v>42.87</v>
      </c>
      <c r="Z27" s="12">
        <v>41.62</v>
      </c>
      <c r="AA27" s="12">
        <v>42.72</v>
      </c>
      <c r="AB27" s="117">
        <v>2058600</v>
      </c>
      <c r="AC27" s="12">
        <v>42.72</v>
      </c>
      <c r="AD27" s="2">
        <f t="shared" si="1"/>
        <v>1.25</v>
      </c>
      <c r="AE27" s="170">
        <f t="shared" si="2"/>
        <v>1.2802275960170695E-2</v>
      </c>
    </row>
    <row r="28" spans="2:31" x14ac:dyDescent="0.25">
      <c r="B28" s="12"/>
      <c r="C28" s="12"/>
      <c r="D28" s="53"/>
      <c r="E28" s="53"/>
      <c r="F28" s="53"/>
      <c r="H28" s="93"/>
      <c r="W28" s="165">
        <v>42270</v>
      </c>
      <c r="X28" s="12">
        <v>43.08</v>
      </c>
      <c r="Y28" s="12">
        <v>43.24</v>
      </c>
      <c r="Z28" s="12">
        <v>42.02</v>
      </c>
      <c r="AA28" s="12">
        <v>42.18</v>
      </c>
      <c r="AB28" s="117">
        <v>1842100</v>
      </c>
      <c r="AC28" s="12">
        <v>42.18</v>
      </c>
      <c r="AD28" s="2">
        <f t="shared" si="1"/>
        <v>1.2199999999999989</v>
      </c>
      <c r="AE28" s="170">
        <f t="shared" si="2"/>
        <v>-2.0664035291386162E-2</v>
      </c>
    </row>
    <row r="29" spans="2:31" x14ac:dyDescent="0.25">
      <c r="W29" s="165">
        <v>42269</v>
      </c>
      <c r="X29" s="12">
        <v>42.87</v>
      </c>
      <c r="Y29" s="12">
        <v>43.34</v>
      </c>
      <c r="Z29" s="12">
        <v>42.58</v>
      </c>
      <c r="AA29" s="12">
        <v>43.07</v>
      </c>
      <c r="AB29" s="117">
        <v>1733900</v>
      </c>
      <c r="AC29" s="12">
        <v>43.07</v>
      </c>
      <c r="AD29" s="2">
        <f t="shared" si="1"/>
        <v>0.76000000000000512</v>
      </c>
      <c r="AE29" s="170">
        <f t="shared" si="2"/>
        <v>-1.1475786091347251E-2</v>
      </c>
    </row>
    <row r="30" spans="2:31" x14ac:dyDescent="0.25">
      <c r="W30" s="165">
        <v>42268</v>
      </c>
      <c r="X30" s="12">
        <v>43.45</v>
      </c>
      <c r="Y30" s="12">
        <v>44.22</v>
      </c>
      <c r="Z30" s="12">
        <v>43.11</v>
      </c>
      <c r="AA30" s="12">
        <v>43.57</v>
      </c>
      <c r="AB30" s="117">
        <v>1739600</v>
      </c>
      <c r="AC30" s="12">
        <v>43.57</v>
      </c>
      <c r="AD30" s="2">
        <f t="shared" si="1"/>
        <v>1.1099999999999994</v>
      </c>
      <c r="AE30" s="170">
        <f t="shared" si="2"/>
        <v>1.0670378102528355E-2</v>
      </c>
    </row>
    <row r="31" spans="2:31" x14ac:dyDescent="0.25">
      <c r="W31" s="165">
        <v>42265</v>
      </c>
      <c r="X31" s="12">
        <v>43.46</v>
      </c>
      <c r="Y31" s="12">
        <v>43.99</v>
      </c>
      <c r="Z31" s="12">
        <v>42.87</v>
      </c>
      <c r="AA31" s="12">
        <v>43.11</v>
      </c>
      <c r="AB31" s="117">
        <v>4457000</v>
      </c>
      <c r="AC31" s="12">
        <v>43.11</v>
      </c>
      <c r="AD31" s="2">
        <f t="shared" si="1"/>
        <v>1.1200000000000045</v>
      </c>
      <c r="AE31" s="170">
        <f t="shared" si="2"/>
        <v>-2.7959413754227724E-2</v>
      </c>
    </row>
    <row r="32" spans="2:31" x14ac:dyDescent="0.25">
      <c r="W32" s="165">
        <v>42264</v>
      </c>
      <c r="X32" s="12">
        <v>43.95</v>
      </c>
      <c r="Y32" s="12">
        <v>45.15</v>
      </c>
      <c r="Z32" s="12">
        <v>43.74</v>
      </c>
      <c r="AA32" s="12">
        <v>44.35</v>
      </c>
      <c r="AB32" s="117">
        <v>2016500</v>
      </c>
      <c r="AC32" s="12">
        <v>44.35</v>
      </c>
      <c r="AD32" s="2">
        <f t="shared" si="1"/>
        <v>1.4099999999999966</v>
      </c>
      <c r="AE32" s="170">
        <f t="shared" si="2"/>
        <v>-1.7065602836879301E-2</v>
      </c>
    </row>
    <row r="33" spans="15:31" x14ac:dyDescent="0.25">
      <c r="W33" s="165">
        <v>42263</v>
      </c>
      <c r="X33" s="12">
        <v>43.46</v>
      </c>
      <c r="Y33" s="12">
        <v>45.34</v>
      </c>
      <c r="Z33" s="12">
        <v>43.46</v>
      </c>
      <c r="AA33" s="12">
        <v>45.12</v>
      </c>
      <c r="AB33" s="117">
        <v>2789500</v>
      </c>
      <c r="AC33" s="12">
        <v>45.12</v>
      </c>
      <c r="AD33" s="2">
        <f t="shared" si="1"/>
        <v>1.8800000000000026</v>
      </c>
      <c r="AE33" s="170">
        <f t="shared" si="2"/>
        <v>2.8727770177838563E-2</v>
      </c>
    </row>
    <row r="34" spans="15:31" x14ac:dyDescent="0.25">
      <c r="W34" s="165">
        <v>42262</v>
      </c>
      <c r="X34" s="12">
        <v>43.04</v>
      </c>
      <c r="Y34" s="12">
        <v>44.07</v>
      </c>
      <c r="Z34" s="12">
        <v>43.01</v>
      </c>
      <c r="AA34" s="12">
        <v>43.86</v>
      </c>
      <c r="AB34" s="117">
        <v>1985000</v>
      </c>
      <c r="AC34" s="12">
        <v>43.86</v>
      </c>
      <c r="AD34" s="2">
        <f t="shared" si="1"/>
        <v>1.0600000000000023</v>
      </c>
      <c r="AE34" s="170">
        <f t="shared" si="2"/>
        <v>1.6454229432213197E-2</v>
      </c>
    </row>
    <row r="35" spans="15:31" x14ac:dyDescent="0.25">
      <c r="W35" s="165">
        <v>42261</v>
      </c>
      <c r="X35" s="12">
        <v>44.05</v>
      </c>
      <c r="Y35" s="12">
        <v>44.12</v>
      </c>
      <c r="Z35" s="12">
        <v>42.91</v>
      </c>
      <c r="AA35" s="12">
        <v>43.15</v>
      </c>
      <c r="AB35" s="117">
        <v>2020300</v>
      </c>
      <c r="AC35" s="12">
        <v>43.15</v>
      </c>
      <c r="AD35" s="2">
        <f t="shared" si="1"/>
        <v>1.2100000000000009</v>
      </c>
      <c r="AE35" s="170">
        <f t="shared" si="2"/>
        <v>-2.2650056625141524E-2</v>
      </c>
    </row>
    <row r="36" spans="15:31" x14ac:dyDescent="0.25">
      <c r="W36" s="165">
        <v>42258</v>
      </c>
      <c r="X36" s="12">
        <v>43.49</v>
      </c>
      <c r="Y36" s="12">
        <v>44.15</v>
      </c>
      <c r="Z36" s="12">
        <v>43.2</v>
      </c>
      <c r="AA36" s="12">
        <v>44.15</v>
      </c>
      <c r="AB36" s="117">
        <v>2012000</v>
      </c>
      <c r="AC36" s="12">
        <v>44.15</v>
      </c>
      <c r="AD36" s="2">
        <f t="shared" si="1"/>
        <v>0.94999999999999574</v>
      </c>
      <c r="AE36" s="170">
        <f t="shared" si="2"/>
        <v>1.0528725108720494E-2</v>
      </c>
    </row>
    <row r="37" spans="15:31" x14ac:dyDescent="0.25">
      <c r="W37" s="165">
        <v>42257</v>
      </c>
      <c r="X37" s="12">
        <v>43.64</v>
      </c>
      <c r="Y37" s="12">
        <v>44.13</v>
      </c>
      <c r="Z37" s="12">
        <v>43.35</v>
      </c>
      <c r="AA37" s="12">
        <v>43.69</v>
      </c>
      <c r="AB37" s="117">
        <v>1766100</v>
      </c>
      <c r="AC37" s="12">
        <v>43.69</v>
      </c>
      <c r="AD37" s="2">
        <f t="shared" si="1"/>
        <v>0.78000000000000114</v>
      </c>
      <c r="AE37" s="170">
        <f t="shared" si="2"/>
        <v>-5.2367941712204713E-3</v>
      </c>
    </row>
    <row r="38" spans="15:31" x14ac:dyDescent="0.25">
      <c r="W38" s="165">
        <v>42256</v>
      </c>
      <c r="X38" s="12">
        <v>44.94</v>
      </c>
      <c r="Y38" s="12">
        <v>45.43</v>
      </c>
      <c r="Z38" s="12">
        <v>43.83</v>
      </c>
      <c r="AA38" s="12">
        <v>43.92</v>
      </c>
      <c r="AB38" s="117">
        <v>2286700</v>
      </c>
      <c r="AC38" s="12">
        <v>43.92</v>
      </c>
      <c r="AD38" s="2">
        <f t="shared" si="1"/>
        <v>1.6000000000000014</v>
      </c>
      <c r="AE38" s="170">
        <f t="shared" si="2"/>
        <v>-1.3033707865168553E-2</v>
      </c>
    </row>
    <row r="39" spans="15:31" x14ac:dyDescent="0.25">
      <c r="W39" s="165">
        <v>42255</v>
      </c>
      <c r="X39" s="12">
        <v>44.83</v>
      </c>
      <c r="Y39" s="12">
        <v>45.28</v>
      </c>
      <c r="Z39" s="12">
        <v>44.15</v>
      </c>
      <c r="AA39" s="12">
        <v>44.5</v>
      </c>
      <c r="AB39" s="117">
        <v>2793000</v>
      </c>
      <c r="AC39" s="12">
        <v>44.5</v>
      </c>
      <c r="AD39" s="2">
        <f t="shared" si="1"/>
        <v>1.1300000000000026</v>
      </c>
      <c r="AE39" s="170">
        <f t="shared" si="2"/>
        <v>1.2744651797906181E-2</v>
      </c>
    </row>
    <row r="40" spans="15:31" x14ac:dyDescent="0.25">
      <c r="W40" s="165">
        <v>42251</v>
      </c>
      <c r="X40" s="12">
        <v>43.8</v>
      </c>
      <c r="Y40" s="12">
        <v>44.18</v>
      </c>
      <c r="Z40" s="12">
        <v>43.32</v>
      </c>
      <c r="AA40" s="12">
        <v>43.94</v>
      </c>
      <c r="AB40" s="117">
        <v>3165900</v>
      </c>
      <c r="AC40" s="12">
        <v>43.94</v>
      </c>
      <c r="AD40" s="2">
        <f t="shared" si="1"/>
        <v>0.85999999999999943</v>
      </c>
      <c r="AE40" s="170">
        <f t="shared" si="2"/>
        <v>-2.1816562778272597E-2</v>
      </c>
    </row>
    <row r="41" spans="15:31" x14ac:dyDescent="0.25">
      <c r="W41" s="165">
        <v>42250</v>
      </c>
      <c r="X41" s="12">
        <v>44.49</v>
      </c>
      <c r="Y41" s="12">
        <v>45.23</v>
      </c>
      <c r="Z41" s="12">
        <v>44.32</v>
      </c>
      <c r="AA41" s="12">
        <v>44.92</v>
      </c>
      <c r="AB41" s="117">
        <v>2888700</v>
      </c>
      <c r="AC41" s="12">
        <v>44.92</v>
      </c>
      <c r="AD41" s="2">
        <f t="shared" si="1"/>
        <v>0.90999999999999659</v>
      </c>
      <c r="AE41" s="170">
        <f t="shared" si="2"/>
        <v>9.2114131655809395E-3</v>
      </c>
    </row>
    <row r="42" spans="15:31" x14ac:dyDescent="0.25">
      <c r="W42" s="165">
        <v>42249</v>
      </c>
      <c r="X42" s="12">
        <v>43.31</v>
      </c>
      <c r="Y42" s="12">
        <v>44.51</v>
      </c>
      <c r="Z42" s="12">
        <v>43.07</v>
      </c>
      <c r="AA42" s="12">
        <v>44.51</v>
      </c>
      <c r="AB42" s="117">
        <v>3056400</v>
      </c>
      <c r="AC42" s="12">
        <v>44.51</v>
      </c>
      <c r="AD42" s="2">
        <f t="shared" si="1"/>
        <v>1.4399999999999977</v>
      </c>
      <c r="AE42" s="170">
        <f t="shared" si="2"/>
        <v>4.0196307548492571E-2</v>
      </c>
    </row>
    <row r="43" spans="15:31" x14ac:dyDescent="0.25">
      <c r="W43" s="165">
        <v>42248</v>
      </c>
      <c r="X43" s="12">
        <v>42.79</v>
      </c>
      <c r="Y43" s="12">
        <v>43.41</v>
      </c>
      <c r="Z43" s="12">
        <v>42.3</v>
      </c>
      <c r="AA43" s="12">
        <v>42.79</v>
      </c>
      <c r="AB43" s="117">
        <v>3158800</v>
      </c>
      <c r="AC43" s="12">
        <v>42.79</v>
      </c>
      <c r="AD43" s="2">
        <f t="shared" si="1"/>
        <v>1.1099999999999994</v>
      </c>
      <c r="AE43" s="170">
        <f t="shared" si="2"/>
        <v>-1.5416474919466183E-2</v>
      </c>
    </row>
    <row r="44" spans="15:31" x14ac:dyDescent="0.25">
      <c r="W44" s="165">
        <v>42247</v>
      </c>
      <c r="X44" s="12">
        <v>43.17</v>
      </c>
      <c r="Y44" s="12">
        <v>44.12</v>
      </c>
      <c r="Z44" s="12">
        <v>42.69</v>
      </c>
      <c r="AA44" s="12">
        <v>43.46</v>
      </c>
      <c r="AB44" s="117">
        <v>2734000</v>
      </c>
      <c r="AC44" s="12">
        <v>43.46</v>
      </c>
      <c r="AD44" s="2">
        <f t="shared" si="1"/>
        <v>1.4299999999999997</v>
      </c>
      <c r="AE44" s="170">
        <f t="shared" si="2"/>
        <v>6.717627982395058E-3</v>
      </c>
    </row>
    <row r="45" spans="15:31" x14ac:dyDescent="0.25">
      <c r="O45" s="47"/>
      <c r="R45" s="47"/>
      <c r="W45" s="165">
        <v>42244</v>
      </c>
      <c r="X45" s="12">
        <v>43</v>
      </c>
      <c r="Y45" s="12">
        <v>43.85</v>
      </c>
      <c r="Z45" s="12">
        <v>42.86</v>
      </c>
      <c r="AA45" s="12">
        <v>43.17</v>
      </c>
      <c r="AB45" s="117">
        <v>2824800</v>
      </c>
      <c r="AC45" s="12">
        <v>43.17</v>
      </c>
      <c r="AD45" s="2">
        <f t="shared" si="1"/>
        <v>0.99000000000000199</v>
      </c>
      <c r="AE45" s="170">
        <f t="shared" si="2"/>
        <v>-2.5415896487984702E-3</v>
      </c>
    </row>
    <row r="46" spans="15:31" ht="20.25" thickBot="1" x14ac:dyDescent="0.35">
      <c r="O46" s="201" t="s">
        <v>81</v>
      </c>
      <c r="P46" s="201"/>
      <c r="Q46" s="47"/>
      <c r="R46" s="47"/>
      <c r="T46" s="113" t="s">
        <v>138</v>
      </c>
      <c r="W46" s="165">
        <v>42243</v>
      </c>
      <c r="X46" s="12">
        <v>41.56</v>
      </c>
      <c r="Y46" s="12">
        <v>43.44</v>
      </c>
      <c r="Z46" s="12">
        <v>41.39</v>
      </c>
      <c r="AA46" s="12">
        <v>43.28</v>
      </c>
      <c r="AB46" s="117">
        <v>5911000</v>
      </c>
      <c r="AC46" s="12">
        <v>43.28</v>
      </c>
      <c r="AD46" s="2">
        <f t="shared" si="1"/>
        <v>2.0499999999999972</v>
      </c>
      <c r="AE46" s="170">
        <f t="shared" si="2"/>
        <v>5.381056732408096E-2</v>
      </c>
    </row>
    <row r="47" spans="15:31" ht="15.75" thickTop="1" x14ac:dyDescent="0.25">
      <c r="O47" s="105">
        <v>1.1000000000000001</v>
      </c>
      <c r="P47" s="105">
        <f>O47*$Q$4</f>
        <v>42.558999999999997</v>
      </c>
      <c r="Q47" s="47"/>
      <c r="R47" s="47"/>
      <c r="T47" s="160" t="s">
        <v>122</v>
      </c>
      <c r="U47" s="120">
        <v>38.54</v>
      </c>
      <c r="W47" s="165">
        <v>42242</v>
      </c>
      <c r="X47" s="12">
        <v>40.01</v>
      </c>
      <c r="Y47" s="12">
        <v>41.3</v>
      </c>
      <c r="Z47" s="12">
        <v>39.57</v>
      </c>
      <c r="AA47" s="12">
        <v>41.07</v>
      </c>
      <c r="AB47" s="117">
        <v>4507600</v>
      </c>
      <c r="AC47" s="12">
        <v>41.07</v>
      </c>
      <c r="AD47" s="2">
        <f t="shared" si="1"/>
        <v>1.7299999999999969</v>
      </c>
      <c r="AE47" s="170">
        <f t="shared" si="2"/>
        <v>4.2650418888042552E-2</v>
      </c>
    </row>
    <row r="48" spans="15:31" x14ac:dyDescent="0.25">
      <c r="O48" s="105">
        <v>1.0900000000000001</v>
      </c>
      <c r="P48" s="105">
        <f t="shared" ref="P48:P67" si="3">O48*$Q$4</f>
        <v>42.1721</v>
      </c>
      <c r="Q48" s="47"/>
      <c r="R48" s="47"/>
      <c r="T48" s="115" t="s">
        <v>123</v>
      </c>
      <c r="U48" s="110">
        <v>38.76</v>
      </c>
      <c r="W48" s="165">
        <v>42241</v>
      </c>
      <c r="X48" s="12">
        <v>39.54</v>
      </c>
      <c r="Y48" s="12">
        <v>40.93</v>
      </c>
      <c r="Z48" s="12">
        <v>38.75</v>
      </c>
      <c r="AA48" s="12">
        <v>39.39</v>
      </c>
      <c r="AB48" s="117">
        <v>5213000</v>
      </c>
      <c r="AC48" s="12">
        <v>39.39</v>
      </c>
      <c r="AD48" s="2">
        <f t="shared" si="1"/>
        <v>2.1799999999999997</v>
      </c>
      <c r="AE48" s="170">
        <f t="shared" si="2"/>
        <v>3.4944823962165028E-2</v>
      </c>
    </row>
    <row r="49" spans="15:31" x14ac:dyDescent="0.25">
      <c r="O49" s="105">
        <v>1.08</v>
      </c>
      <c r="P49" s="105">
        <f t="shared" si="3"/>
        <v>41.785200000000003</v>
      </c>
      <c r="Q49" s="47"/>
      <c r="R49" s="47"/>
      <c r="T49" s="115" t="s">
        <v>124</v>
      </c>
      <c r="U49" s="110" t="s">
        <v>313</v>
      </c>
      <c r="W49" s="165">
        <v>42240</v>
      </c>
      <c r="X49" s="12">
        <v>36.75</v>
      </c>
      <c r="Y49" s="12">
        <v>39.74</v>
      </c>
      <c r="Z49" s="12">
        <v>36.630000000000003</v>
      </c>
      <c r="AA49" s="12">
        <v>38.06</v>
      </c>
      <c r="AB49" s="117">
        <v>6863000</v>
      </c>
      <c r="AC49" s="12">
        <v>38.06</v>
      </c>
      <c r="AD49" s="2">
        <f t="shared" si="1"/>
        <v>3.1099999999999994</v>
      </c>
      <c r="AE49" s="170">
        <f t="shared" si="2"/>
        <v>-5.0399201596806331E-2</v>
      </c>
    </row>
    <row r="50" spans="15:31" x14ac:dyDescent="0.25">
      <c r="O50" s="105">
        <v>1.07</v>
      </c>
      <c r="P50" s="105">
        <f t="shared" si="3"/>
        <v>41.398299999999999</v>
      </c>
      <c r="Q50" s="105"/>
      <c r="R50" s="47"/>
      <c r="T50" s="115" t="s">
        <v>125</v>
      </c>
      <c r="U50" s="110" t="s">
        <v>314</v>
      </c>
      <c r="W50" s="165">
        <v>42237</v>
      </c>
      <c r="X50" s="12">
        <v>41.69</v>
      </c>
      <c r="Y50" s="12">
        <v>41.87</v>
      </c>
      <c r="Z50" s="12">
        <v>40.07</v>
      </c>
      <c r="AA50" s="12">
        <v>40.08</v>
      </c>
      <c r="AB50" s="117">
        <v>5463700</v>
      </c>
      <c r="AC50" s="12">
        <v>40.08</v>
      </c>
      <c r="AD50" s="2">
        <f t="shared" si="1"/>
        <v>1.7999999999999972</v>
      </c>
      <c r="AE50" s="170">
        <f t="shared" si="2"/>
        <v>-4.933586337760909E-2</v>
      </c>
    </row>
    <row r="51" spans="15:31" x14ac:dyDescent="0.25">
      <c r="O51" s="105">
        <v>1.06</v>
      </c>
      <c r="P51" s="105">
        <f t="shared" si="3"/>
        <v>41.011400000000002</v>
      </c>
      <c r="Q51" s="105"/>
      <c r="R51" s="47"/>
      <c r="T51" s="115" t="s">
        <v>126</v>
      </c>
      <c r="U51" s="110">
        <v>51.32</v>
      </c>
      <c r="W51" s="165">
        <v>42236</v>
      </c>
      <c r="X51" s="12">
        <v>42.86</v>
      </c>
      <c r="Y51" s="12">
        <v>43.16</v>
      </c>
      <c r="Z51" s="12">
        <v>42.15</v>
      </c>
      <c r="AA51" s="12">
        <v>42.16</v>
      </c>
      <c r="AB51" s="117">
        <v>3579200</v>
      </c>
      <c r="AC51" s="12">
        <v>42.16</v>
      </c>
      <c r="AD51" s="2">
        <f t="shared" si="1"/>
        <v>1.009999999999998</v>
      </c>
      <c r="AE51" s="170">
        <f t="shared" si="2"/>
        <v>-2.3622047244094557E-2</v>
      </c>
    </row>
    <row r="52" spans="15:31" x14ac:dyDescent="0.25">
      <c r="O52" s="105">
        <v>1.05</v>
      </c>
      <c r="P52" s="105">
        <f t="shared" si="3"/>
        <v>40.624499999999998</v>
      </c>
      <c r="Q52" s="105"/>
      <c r="R52" s="47"/>
      <c r="T52" s="115" t="s">
        <v>127</v>
      </c>
      <c r="U52" s="110">
        <v>0.77879200000000004</v>
      </c>
      <c r="W52" s="165">
        <v>42235</v>
      </c>
      <c r="X52" s="12">
        <v>42.81</v>
      </c>
      <c r="Y52" s="12">
        <v>43.5</v>
      </c>
      <c r="Z52" s="12">
        <v>42.09</v>
      </c>
      <c r="AA52" s="12">
        <v>43.18</v>
      </c>
      <c r="AB52" s="117">
        <v>3675700</v>
      </c>
      <c r="AC52" s="12">
        <v>43.18</v>
      </c>
      <c r="AD52" s="2">
        <f t="shared" si="1"/>
        <v>1.4099999999999966</v>
      </c>
      <c r="AE52" s="170">
        <f t="shared" si="2"/>
        <v>6.9962686567164312E-3</v>
      </c>
    </row>
    <row r="53" spans="15:31" x14ac:dyDescent="0.25">
      <c r="O53" s="105">
        <v>1.04</v>
      </c>
      <c r="P53" s="105">
        <f t="shared" si="3"/>
        <v>40.2376</v>
      </c>
      <c r="Q53" s="105"/>
      <c r="R53" s="47"/>
      <c r="T53" s="115" t="s">
        <v>128</v>
      </c>
      <c r="U53" s="110" t="s">
        <v>239</v>
      </c>
      <c r="W53" s="165">
        <v>42234</v>
      </c>
      <c r="X53" s="12">
        <v>43.1</v>
      </c>
      <c r="Y53" s="12">
        <v>43.47</v>
      </c>
      <c r="Z53" s="12">
        <v>41.97</v>
      </c>
      <c r="AA53" s="12">
        <v>42.88</v>
      </c>
      <c r="AB53" s="117">
        <v>3757000</v>
      </c>
      <c r="AC53" s="12">
        <v>42.88</v>
      </c>
      <c r="AD53" s="2">
        <f t="shared" si="1"/>
        <v>1.5</v>
      </c>
      <c r="AE53" s="170">
        <f t="shared" si="2"/>
        <v>-1.4705882352941235E-2</v>
      </c>
    </row>
    <row r="54" spans="15:31" x14ac:dyDescent="0.25">
      <c r="O54" s="105">
        <v>1.03</v>
      </c>
      <c r="P54" s="105">
        <f t="shared" si="3"/>
        <v>39.850699999999996</v>
      </c>
      <c r="Q54" s="105"/>
      <c r="R54" s="47"/>
      <c r="T54" s="115"/>
      <c r="U54" s="110"/>
      <c r="W54" s="165">
        <v>42233</v>
      </c>
      <c r="X54" s="12">
        <v>43.06</v>
      </c>
      <c r="Y54" s="12">
        <v>43.7</v>
      </c>
      <c r="Z54" s="12">
        <v>42.6</v>
      </c>
      <c r="AA54" s="12">
        <v>43.52</v>
      </c>
      <c r="AB54" s="117">
        <v>2873000</v>
      </c>
      <c r="AC54" s="12">
        <v>43.52</v>
      </c>
      <c r="AD54" s="2">
        <f t="shared" si="1"/>
        <v>1.1000000000000014</v>
      </c>
      <c r="AE54" s="170">
        <f t="shared" si="2"/>
        <v>3.4586119437400864E-3</v>
      </c>
    </row>
    <row r="55" spans="15:31" x14ac:dyDescent="0.25">
      <c r="O55" s="105">
        <v>1.02</v>
      </c>
      <c r="P55" s="105">
        <f t="shared" si="3"/>
        <v>39.463799999999999</v>
      </c>
      <c r="Q55" s="105"/>
      <c r="R55" s="47"/>
      <c r="T55" s="115" t="s">
        <v>129</v>
      </c>
      <c r="U55" s="110" t="s">
        <v>315</v>
      </c>
      <c r="W55" s="165">
        <v>42230</v>
      </c>
      <c r="X55" s="12">
        <v>43.65</v>
      </c>
      <c r="Y55" s="12">
        <v>44</v>
      </c>
      <c r="Z55" s="12">
        <v>43.31</v>
      </c>
      <c r="AA55" s="12">
        <v>43.37</v>
      </c>
      <c r="AB55" s="117">
        <v>3565700</v>
      </c>
      <c r="AC55" s="12">
        <v>43.37</v>
      </c>
      <c r="AD55" s="2">
        <f t="shared" si="1"/>
        <v>0.68999999999999773</v>
      </c>
      <c r="AE55" s="170">
        <f t="shared" si="2"/>
        <v>-5.5033249254758942E-3</v>
      </c>
    </row>
    <row r="56" spans="15:31" x14ac:dyDescent="0.25">
      <c r="O56" s="105">
        <v>1.01</v>
      </c>
      <c r="P56" s="105">
        <f t="shared" si="3"/>
        <v>39.076899999999995</v>
      </c>
      <c r="Q56" s="105"/>
      <c r="R56" s="47"/>
      <c r="T56" s="115" t="s">
        <v>130</v>
      </c>
      <c r="U56" s="110" t="s">
        <v>212</v>
      </c>
      <c r="W56" s="165">
        <v>42229</v>
      </c>
      <c r="X56" s="12">
        <v>44.34</v>
      </c>
      <c r="Y56" s="12">
        <v>44.44</v>
      </c>
      <c r="Z56" s="12">
        <v>43.57</v>
      </c>
      <c r="AA56" s="12">
        <v>43.61</v>
      </c>
      <c r="AB56" s="117">
        <v>3785100</v>
      </c>
      <c r="AC56" s="12">
        <v>43.61</v>
      </c>
      <c r="AD56" s="2">
        <f t="shared" si="1"/>
        <v>0.86999999999999744</v>
      </c>
      <c r="AE56" s="170">
        <f t="shared" si="2"/>
        <v>-1.8676867686768683E-2</v>
      </c>
    </row>
    <row r="57" spans="15:31" x14ac:dyDescent="0.25">
      <c r="O57" s="105">
        <v>1</v>
      </c>
      <c r="P57" s="105">
        <f t="shared" si="3"/>
        <v>38.69</v>
      </c>
      <c r="Q57" s="105"/>
      <c r="R57" s="47"/>
      <c r="T57" s="115" t="s">
        <v>131</v>
      </c>
      <c r="U57" s="112">
        <v>4856855</v>
      </c>
      <c r="W57" s="165">
        <v>42228</v>
      </c>
      <c r="X57" s="12">
        <v>44.99</v>
      </c>
      <c r="Y57" s="12">
        <v>44.99</v>
      </c>
      <c r="Z57" s="12">
        <v>43.44</v>
      </c>
      <c r="AA57" s="12">
        <v>44.44</v>
      </c>
      <c r="AB57" s="117">
        <v>5259600</v>
      </c>
      <c r="AC57" s="12">
        <v>44.44</v>
      </c>
      <c r="AD57" s="2">
        <f t="shared" si="1"/>
        <v>1.5500000000000043</v>
      </c>
      <c r="AE57" s="170">
        <f t="shared" si="2"/>
        <v>-2.049812651531846E-2</v>
      </c>
    </row>
    <row r="58" spans="15:31" x14ac:dyDescent="0.25">
      <c r="O58" s="105">
        <v>0.99</v>
      </c>
      <c r="P58" s="105">
        <f t="shared" si="3"/>
        <v>38.303100000000001</v>
      </c>
      <c r="Q58" s="105"/>
      <c r="R58" s="47"/>
      <c r="T58" s="115" t="s">
        <v>135</v>
      </c>
      <c r="U58" s="112">
        <v>3600600</v>
      </c>
      <c r="W58" s="165">
        <v>42227</v>
      </c>
      <c r="X58" s="12">
        <v>44.68</v>
      </c>
      <c r="Y58" s="12">
        <v>45.82</v>
      </c>
      <c r="Z58" s="12">
        <v>44.5</v>
      </c>
      <c r="AA58" s="12">
        <v>45.37</v>
      </c>
      <c r="AB58" s="117">
        <v>4810300</v>
      </c>
      <c r="AC58" s="12">
        <v>45.37</v>
      </c>
      <c r="AD58" s="2">
        <f t="shared" si="1"/>
        <v>1.3200000000000003</v>
      </c>
      <c r="AE58" s="170">
        <f t="shared" si="2"/>
        <v>1.7663943475381139E-3</v>
      </c>
    </row>
    <row r="59" spans="15:31" x14ac:dyDescent="0.25">
      <c r="O59" s="105">
        <v>0.98</v>
      </c>
      <c r="P59" s="105">
        <f t="shared" si="3"/>
        <v>37.916199999999996</v>
      </c>
      <c r="Q59" s="105"/>
      <c r="T59" s="115" t="s">
        <v>132</v>
      </c>
      <c r="U59" s="110" t="s">
        <v>316</v>
      </c>
      <c r="W59" s="165">
        <v>42226</v>
      </c>
      <c r="X59" s="12">
        <v>44.12</v>
      </c>
      <c r="Y59" s="12">
        <v>45.47</v>
      </c>
      <c r="Z59" s="12">
        <v>44.02</v>
      </c>
      <c r="AA59" s="12">
        <v>45.29</v>
      </c>
      <c r="AB59" s="117">
        <v>4119500</v>
      </c>
      <c r="AC59" s="12">
        <v>45.29</v>
      </c>
      <c r="AD59" s="2">
        <f t="shared" si="1"/>
        <v>1.4499999999999957</v>
      </c>
      <c r="AE59" s="170">
        <f t="shared" si="2"/>
        <v>3.3074817518248034E-2</v>
      </c>
    </row>
    <row r="60" spans="15:31" x14ac:dyDescent="0.25">
      <c r="O60" s="105">
        <v>0.97</v>
      </c>
      <c r="P60" s="105">
        <f t="shared" si="3"/>
        <v>37.529299999999999</v>
      </c>
      <c r="Q60" s="105"/>
      <c r="T60" s="115" t="s">
        <v>136</v>
      </c>
      <c r="U60" s="110">
        <v>9.11</v>
      </c>
      <c r="W60" s="165">
        <v>42223</v>
      </c>
      <c r="X60" s="12">
        <v>43.51</v>
      </c>
      <c r="Y60" s="12">
        <v>44.38</v>
      </c>
      <c r="Z60" s="12">
        <v>43.35</v>
      </c>
      <c r="AA60" s="12">
        <v>43.84</v>
      </c>
      <c r="AB60" s="117">
        <v>5787500</v>
      </c>
      <c r="AC60" s="12">
        <v>43.84</v>
      </c>
      <c r="AD60" s="2">
        <f t="shared" si="1"/>
        <v>1.0300000000000011</v>
      </c>
      <c r="AE60" s="170">
        <f t="shared" si="2"/>
        <v>1.5992689056432141E-3</v>
      </c>
    </row>
    <row r="61" spans="15:31" x14ac:dyDescent="0.25">
      <c r="O61" s="105">
        <v>0.96</v>
      </c>
      <c r="P61" s="105">
        <f t="shared" si="3"/>
        <v>37.142399999999995</v>
      </c>
      <c r="Q61" s="105"/>
      <c r="T61" s="115" t="s">
        <v>137</v>
      </c>
      <c r="U61" s="110">
        <v>4.25</v>
      </c>
      <c r="W61" s="165">
        <v>42222</v>
      </c>
      <c r="X61" s="12">
        <v>42.38</v>
      </c>
      <c r="Y61" s="12">
        <v>44.59</v>
      </c>
      <c r="Z61" s="12">
        <v>41.7</v>
      </c>
      <c r="AA61" s="12">
        <v>43.77</v>
      </c>
      <c r="AB61" s="117">
        <v>13993900</v>
      </c>
      <c r="AC61" s="12">
        <v>43.77</v>
      </c>
      <c r="AD61" s="2">
        <f t="shared" si="1"/>
        <v>2.8900000000000006</v>
      </c>
      <c r="AE61" s="170">
        <f t="shared" si="2"/>
        <v>0.1083818688275513</v>
      </c>
    </row>
    <row r="62" spans="15:31" x14ac:dyDescent="0.25">
      <c r="O62" s="105">
        <v>0.95</v>
      </c>
      <c r="P62" s="105">
        <f t="shared" si="3"/>
        <v>36.755499999999998</v>
      </c>
      <c r="Q62" s="105"/>
      <c r="T62" s="115" t="s">
        <v>133</v>
      </c>
      <c r="U62" s="110" t="s">
        <v>151</v>
      </c>
      <c r="W62" s="165">
        <v>42221</v>
      </c>
      <c r="X62" s="12">
        <v>39.07</v>
      </c>
      <c r="Y62" s="12">
        <v>40.18</v>
      </c>
      <c r="Z62" s="12">
        <v>39.04</v>
      </c>
      <c r="AA62" s="12">
        <v>39.49</v>
      </c>
      <c r="AB62" s="117">
        <v>4883400</v>
      </c>
      <c r="AC62" s="12">
        <v>39.49</v>
      </c>
      <c r="AD62" s="2">
        <f t="shared" si="1"/>
        <v>1.1400000000000006</v>
      </c>
      <c r="AE62" s="170">
        <f t="shared" si="2"/>
        <v>2.464971458225218E-2</v>
      </c>
    </row>
    <row r="63" spans="15:31" x14ac:dyDescent="0.25">
      <c r="O63" s="105">
        <v>0.94</v>
      </c>
      <c r="P63" s="105">
        <f t="shared" si="3"/>
        <v>36.368599999999994</v>
      </c>
      <c r="Q63" s="105"/>
      <c r="W63" s="165">
        <v>42220</v>
      </c>
      <c r="X63" s="12">
        <v>38.82</v>
      </c>
      <c r="Y63" s="12">
        <v>39.36</v>
      </c>
      <c r="Z63" s="12">
        <v>38.159999999999997</v>
      </c>
      <c r="AA63" s="12">
        <v>38.54</v>
      </c>
      <c r="AB63" s="117">
        <v>4751500</v>
      </c>
      <c r="AC63" s="12">
        <v>38.54</v>
      </c>
      <c r="AD63" s="2">
        <f t="shared" si="1"/>
        <v>1.2000000000000028</v>
      </c>
      <c r="AE63" s="170">
        <f t="shared" si="2"/>
        <v>-4.3916300697494082E-3</v>
      </c>
    </row>
    <row r="64" spans="15:31" x14ac:dyDescent="0.25">
      <c r="O64" s="105">
        <v>0.93</v>
      </c>
      <c r="P64" s="105">
        <f t="shared" si="3"/>
        <v>35.981699999999996</v>
      </c>
      <c r="Q64" s="105"/>
      <c r="W64" s="165">
        <v>42219</v>
      </c>
      <c r="X64" s="12">
        <v>41.4</v>
      </c>
      <c r="Y64" s="12">
        <v>41.43</v>
      </c>
      <c r="Z64" s="12">
        <v>38.39</v>
      </c>
      <c r="AA64" s="12">
        <v>38.71</v>
      </c>
      <c r="AB64" s="117">
        <v>7078900</v>
      </c>
      <c r="AC64" s="12">
        <v>38.71</v>
      </c>
      <c r="AD64" s="2">
        <f t="shared" si="1"/>
        <v>3.0399999999999991</v>
      </c>
      <c r="AE64" s="170">
        <f t="shared" si="2"/>
        <v>-7.8113836627768496E-2</v>
      </c>
    </row>
    <row r="65" spans="15:31" x14ac:dyDescent="0.25">
      <c r="O65" s="105">
        <v>0.92</v>
      </c>
      <c r="P65" s="105">
        <f t="shared" si="3"/>
        <v>35.594799999999999</v>
      </c>
      <c r="Q65" s="105"/>
      <c r="W65" s="165">
        <v>42216</v>
      </c>
      <c r="X65" s="12">
        <v>41.49</v>
      </c>
      <c r="Y65" s="12">
        <v>42.19</v>
      </c>
      <c r="Z65" s="12">
        <v>41.22</v>
      </c>
      <c r="AA65" s="12">
        <v>41.99</v>
      </c>
      <c r="AB65" s="117">
        <v>4204900</v>
      </c>
      <c r="AC65" s="12">
        <v>41.99</v>
      </c>
      <c r="AD65" s="2">
        <f t="shared" si="1"/>
        <v>0.96999999999999886</v>
      </c>
      <c r="AE65" s="170">
        <f t="shared" si="2"/>
        <v>-3.0864197530863224E-3</v>
      </c>
    </row>
    <row r="66" spans="15:31" x14ac:dyDescent="0.25">
      <c r="O66" s="105">
        <v>0.91</v>
      </c>
      <c r="P66" s="105">
        <f t="shared" si="3"/>
        <v>35.207900000000002</v>
      </c>
      <c r="Q66" s="105"/>
      <c r="W66" s="165">
        <v>42215</v>
      </c>
      <c r="X66" s="12">
        <v>40.119999999999997</v>
      </c>
      <c r="Y66" s="12">
        <v>42.28</v>
      </c>
      <c r="Z66" s="12">
        <v>40</v>
      </c>
      <c r="AA66" s="12">
        <v>42.12</v>
      </c>
      <c r="AB66" s="117">
        <v>7937400</v>
      </c>
      <c r="AC66" s="12">
        <v>42.12</v>
      </c>
      <c r="AD66" s="2">
        <f t="shared" si="1"/>
        <v>2.2800000000000011</v>
      </c>
      <c r="AE66" s="170">
        <f t="shared" si="2"/>
        <v>5.011219147344792E-2</v>
      </c>
    </row>
    <row r="67" spans="15:31" x14ac:dyDescent="0.25">
      <c r="O67" s="105">
        <v>0.9</v>
      </c>
      <c r="P67" s="105">
        <f t="shared" si="3"/>
        <v>34.820999999999998</v>
      </c>
      <c r="Q67" s="105"/>
      <c r="W67" s="165">
        <v>42214</v>
      </c>
      <c r="X67" s="12">
        <v>39.25</v>
      </c>
      <c r="Y67" s="12">
        <v>40.18</v>
      </c>
      <c r="Z67" s="12">
        <v>38.94</v>
      </c>
      <c r="AA67" s="12">
        <v>40.11</v>
      </c>
      <c r="AB67" s="117">
        <v>2973500</v>
      </c>
      <c r="AC67" s="12">
        <v>40.11</v>
      </c>
      <c r="AD67" s="2">
        <f t="shared" ref="AD67:AD68" si="4">Y67-Z67</f>
        <v>1.240000000000002</v>
      </c>
      <c r="AE67" s="170" t="e">
        <f t="shared" ref="AE67:AE68" si="5">AC67/AC68-1</f>
        <v>#DIV/0!</v>
      </c>
    </row>
    <row r="68" spans="15:31" x14ac:dyDescent="0.25">
      <c r="O68" s="47"/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  <row r="69" spans="15:31" x14ac:dyDescent="0.25">
      <c r="O69" s="47"/>
    </row>
  </sheetData>
  <conditionalFormatting sqref="Q7">
    <cfRule type="expression" dxfId="63" priority="9">
      <formula>Q7&gt;0</formula>
    </cfRule>
    <cfRule type="expression" dxfId="62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61" priority="1">
      <formula>F19&gt;0</formula>
    </cfRule>
    <cfRule type="expression" dxfId="60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24" t="s">
        <v>38</v>
      </c>
      <c r="T1" s="106" t="s">
        <v>109</v>
      </c>
      <c r="X1" s="130" t="s">
        <v>139</v>
      </c>
      <c r="Y1" s="130" t="s">
        <v>140</v>
      </c>
      <c r="Z1" s="130" t="s">
        <v>141</v>
      </c>
      <c r="AA1" s="130" t="s">
        <v>142</v>
      </c>
      <c r="AB1" s="130" t="s">
        <v>143</v>
      </c>
      <c r="AC1" s="130" t="s">
        <v>144</v>
      </c>
      <c r="AD1" s="130" t="s">
        <v>145</v>
      </c>
      <c r="AE1" s="13" t="s">
        <v>169</v>
      </c>
      <c r="AF1" s="13" t="s">
        <v>171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120</v>
      </c>
      <c r="T2" s="107" t="s">
        <v>196</v>
      </c>
      <c r="X2" s="132">
        <v>42306</v>
      </c>
      <c r="Y2" s="11">
        <v>62.16</v>
      </c>
      <c r="Z2" s="11">
        <v>62.93</v>
      </c>
      <c r="AA2" s="11">
        <v>62.07</v>
      </c>
      <c r="AB2" s="11">
        <v>62.79</v>
      </c>
      <c r="AC2" s="126">
        <v>2700800</v>
      </c>
      <c r="AD2" s="11">
        <v>62.79</v>
      </c>
      <c r="AE2" s="2">
        <f>Z2-AA2</f>
        <v>0.85999999999999943</v>
      </c>
      <c r="AF2" s="170">
        <f>AD2/AD3-1</f>
        <v>7.7034183919113541E-3</v>
      </c>
    </row>
    <row r="3" spans="1:32" x14ac:dyDescent="0.25">
      <c r="A3" s="26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60.822666666666663</v>
      </c>
      <c r="T3" s="107"/>
      <c r="X3" s="132">
        <v>42305</v>
      </c>
      <c r="Y3" s="11">
        <v>60.61</v>
      </c>
      <c r="Z3" s="11">
        <v>62.31</v>
      </c>
      <c r="AA3" s="11">
        <v>60.47</v>
      </c>
      <c r="AB3" s="11">
        <v>62.31</v>
      </c>
      <c r="AC3" s="126">
        <v>3847600</v>
      </c>
      <c r="AD3" s="11">
        <v>62.31</v>
      </c>
      <c r="AE3" s="2">
        <f t="shared" ref="AE3:AE66" si="1">Z3-AA3</f>
        <v>1.8400000000000034</v>
      </c>
      <c r="AF3" s="170">
        <f t="shared" ref="AF3:AF66" si="2">AD3/AD4-1</f>
        <v>3.350472715209829E-2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62.79</v>
      </c>
      <c r="X4" s="132">
        <v>42304</v>
      </c>
      <c r="Y4" s="11">
        <v>61.39</v>
      </c>
      <c r="Z4" s="11">
        <v>61.59</v>
      </c>
      <c r="AA4" s="11">
        <v>60.21</v>
      </c>
      <c r="AB4" s="11">
        <v>60.29</v>
      </c>
      <c r="AC4" s="126">
        <v>4571300</v>
      </c>
      <c r="AD4" s="11">
        <v>60.29</v>
      </c>
      <c r="AE4" s="2">
        <f t="shared" si="1"/>
        <v>1.3800000000000026</v>
      </c>
      <c r="AF4" s="170">
        <f t="shared" si="2"/>
        <v>-2.474927208023292E-2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O5" s="13" t="s">
        <v>67</v>
      </c>
      <c r="Q5" s="3">
        <f>Q4*Q2</f>
        <v>7534.8</v>
      </c>
      <c r="T5" s="107"/>
      <c r="U5" s="89"/>
      <c r="X5" s="132">
        <v>42303</v>
      </c>
      <c r="Y5" s="11">
        <v>61.83</v>
      </c>
      <c r="Z5" s="11">
        <v>62.09</v>
      </c>
      <c r="AA5" s="11">
        <v>61.59</v>
      </c>
      <c r="AB5" s="11">
        <v>61.82</v>
      </c>
      <c r="AC5" s="126">
        <v>2260400</v>
      </c>
      <c r="AD5" s="11">
        <v>61.82</v>
      </c>
      <c r="AE5" s="2">
        <f t="shared" si="1"/>
        <v>0.5</v>
      </c>
      <c r="AF5" s="170">
        <f t="shared" si="2"/>
        <v>2.2697795071335847E-3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7298.7199999999993</v>
      </c>
      <c r="X6" s="132">
        <v>42300</v>
      </c>
      <c r="Y6" s="11">
        <v>61.92</v>
      </c>
      <c r="Z6" s="11">
        <v>62</v>
      </c>
      <c r="AA6" s="11">
        <v>61.49</v>
      </c>
      <c r="AB6" s="11">
        <v>61.68</v>
      </c>
      <c r="AC6" s="126">
        <v>3187700</v>
      </c>
      <c r="AD6" s="11">
        <v>61.68</v>
      </c>
      <c r="AE6" s="2">
        <f t="shared" si="1"/>
        <v>0.50999999999999801</v>
      </c>
      <c r="AF6" s="170">
        <f t="shared" si="2"/>
        <v>2.1121039805036546E-3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236.08000000000084</v>
      </c>
      <c r="R7" s="270" t="s">
        <v>251</v>
      </c>
      <c r="T7" s="107"/>
      <c r="X7" s="132">
        <v>42299</v>
      </c>
      <c r="Y7" s="11">
        <v>61</v>
      </c>
      <c r="Z7" s="11">
        <v>61.64</v>
      </c>
      <c r="AA7" s="11">
        <v>60.62</v>
      </c>
      <c r="AB7" s="11">
        <v>61.55</v>
      </c>
      <c r="AC7" s="126">
        <v>2834700</v>
      </c>
      <c r="AD7" s="11">
        <v>61.55</v>
      </c>
      <c r="AE7" s="2">
        <f t="shared" si="1"/>
        <v>1.0200000000000031</v>
      </c>
      <c r="AF7" s="170">
        <f t="shared" si="2"/>
        <v>1.483924154987637E-2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08"/>
      <c r="T8" s="107"/>
      <c r="X8" s="132">
        <v>42298</v>
      </c>
      <c r="Y8" s="11">
        <v>61.64</v>
      </c>
      <c r="Z8" s="11">
        <v>61.97</v>
      </c>
      <c r="AA8" s="11">
        <v>60.58</v>
      </c>
      <c r="AB8" s="11">
        <v>60.65</v>
      </c>
      <c r="AC8" s="126">
        <v>4371300</v>
      </c>
      <c r="AD8" s="11">
        <v>60.65</v>
      </c>
      <c r="AE8" s="2">
        <f t="shared" si="1"/>
        <v>1.3900000000000006</v>
      </c>
      <c r="AF8" s="170">
        <f t="shared" si="2"/>
        <v>-1.285807291666663E-2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X9" s="132">
        <v>42297</v>
      </c>
      <c r="Y9" s="11">
        <v>61.64</v>
      </c>
      <c r="Z9" s="11">
        <v>62.22</v>
      </c>
      <c r="AA9" s="11">
        <v>61.38</v>
      </c>
      <c r="AB9" s="11">
        <v>61.44</v>
      </c>
      <c r="AC9" s="126">
        <v>3168100</v>
      </c>
      <c r="AD9" s="11">
        <v>61.44</v>
      </c>
      <c r="AE9" s="2">
        <f t="shared" si="1"/>
        <v>0.83999999999999631</v>
      </c>
      <c r="AF9" s="170">
        <f t="shared" si="2"/>
        <v>-2.4354603019971499E-3</v>
      </c>
    </row>
    <row r="10" spans="1:32" x14ac:dyDescent="0.25">
      <c r="T10" s="153">
        <v>42310</v>
      </c>
      <c r="U10" s="89" t="s">
        <v>195</v>
      </c>
      <c r="X10" s="132">
        <v>42296</v>
      </c>
      <c r="Y10" s="11">
        <v>61.03</v>
      </c>
      <c r="Z10" s="11">
        <v>61.65</v>
      </c>
      <c r="AA10" s="11">
        <v>60.8</v>
      </c>
      <c r="AB10" s="11">
        <v>61.59</v>
      </c>
      <c r="AC10" s="126">
        <v>2427200</v>
      </c>
      <c r="AD10" s="11">
        <v>61.59</v>
      </c>
      <c r="AE10" s="2">
        <f t="shared" si="1"/>
        <v>0.85000000000000142</v>
      </c>
      <c r="AF10" s="170">
        <f t="shared" si="2"/>
        <v>6.3725490196078205E-3</v>
      </c>
    </row>
    <row r="11" spans="1:32" x14ac:dyDescent="0.25">
      <c r="T11" s="153">
        <v>42311</v>
      </c>
      <c r="U11" s="89" t="s">
        <v>194</v>
      </c>
      <c r="X11" s="132">
        <v>42293</v>
      </c>
      <c r="Y11" s="11">
        <v>61.44</v>
      </c>
      <c r="Z11" s="11">
        <v>61.51</v>
      </c>
      <c r="AA11" s="11">
        <v>60.66</v>
      </c>
      <c r="AB11" s="11">
        <v>61.2</v>
      </c>
      <c r="AC11" s="126">
        <v>3285000</v>
      </c>
      <c r="AD11" s="11">
        <v>61.2</v>
      </c>
      <c r="AE11" s="2">
        <f t="shared" si="1"/>
        <v>0.85000000000000142</v>
      </c>
      <c r="AF11" s="170">
        <f t="shared" si="2"/>
        <v>-6.3321967851923677E-3</v>
      </c>
    </row>
    <row r="12" spans="1:32" x14ac:dyDescent="0.25">
      <c r="A12" s="45" t="s">
        <v>85</v>
      </c>
      <c r="B12" s="16"/>
      <c r="C12" s="16">
        <f>SUM(C2:C11)</f>
        <v>230</v>
      </c>
      <c r="D12" s="21"/>
      <c r="E12" s="21"/>
      <c r="F12" s="21">
        <f>SUM(F2:F11)</f>
        <v>14075.8</v>
      </c>
      <c r="G12" s="16"/>
      <c r="H12" s="16">
        <f>SUM(H2:H11)</f>
        <v>110</v>
      </c>
      <c r="I12" s="21"/>
      <c r="J12" s="21"/>
      <c r="K12" s="21">
        <f>SUM(K2:K11)</f>
        <v>6747.08</v>
      </c>
      <c r="L12" s="21"/>
      <c r="M12" s="21">
        <f>SUM(M2:M11)</f>
        <v>30</v>
      </c>
      <c r="X12" s="132">
        <v>42292</v>
      </c>
      <c r="Y12" s="11">
        <v>60.43</v>
      </c>
      <c r="Z12" s="11">
        <v>61.69</v>
      </c>
      <c r="AA12" s="11">
        <v>60.27</v>
      </c>
      <c r="AB12" s="11">
        <v>61.59</v>
      </c>
      <c r="AC12" s="126">
        <v>2906600</v>
      </c>
      <c r="AD12" s="11">
        <v>61.59</v>
      </c>
      <c r="AE12" s="2">
        <f t="shared" si="1"/>
        <v>1.4199999999999946</v>
      </c>
      <c r="AF12" s="170">
        <f t="shared" si="2"/>
        <v>2.8900768459739545E-2</v>
      </c>
    </row>
    <row r="13" spans="1:32" x14ac:dyDescent="0.25">
      <c r="X13" s="132">
        <v>42291</v>
      </c>
      <c r="Y13" s="11">
        <v>60.5</v>
      </c>
      <c r="Z13" s="11">
        <v>60.6</v>
      </c>
      <c r="AA13" s="11">
        <v>59.78</v>
      </c>
      <c r="AB13" s="11">
        <v>59.86</v>
      </c>
      <c r="AC13" s="126">
        <v>2389100</v>
      </c>
      <c r="AD13" s="11">
        <v>59.86</v>
      </c>
      <c r="AE13" s="2">
        <f t="shared" si="1"/>
        <v>0.82000000000000028</v>
      </c>
      <c r="AF13" s="170">
        <f t="shared" si="2"/>
        <v>-1.2862796833773116E-2</v>
      </c>
    </row>
    <row r="14" spans="1:32" x14ac:dyDescent="0.25">
      <c r="B14" s="260" t="s">
        <v>139</v>
      </c>
      <c r="C14" s="260" t="s">
        <v>261</v>
      </c>
      <c r="D14" s="261" t="s">
        <v>260</v>
      </c>
      <c r="E14" s="263" t="s">
        <v>262</v>
      </c>
      <c r="F14" s="264" t="s">
        <v>65</v>
      </c>
      <c r="X14" s="132">
        <v>42290</v>
      </c>
      <c r="Y14" s="11">
        <v>60.73</v>
      </c>
      <c r="Z14" s="11">
        <v>61.14</v>
      </c>
      <c r="AA14" s="11">
        <v>60.62</v>
      </c>
      <c r="AB14" s="11">
        <v>60.64</v>
      </c>
      <c r="AC14" s="126">
        <v>1643300</v>
      </c>
      <c r="AD14" s="11">
        <v>60.64</v>
      </c>
      <c r="AE14" s="2">
        <f t="shared" si="1"/>
        <v>0.52000000000000313</v>
      </c>
      <c r="AF14" s="170">
        <f t="shared" si="2"/>
        <v>-4.4327696601542677E-3</v>
      </c>
    </row>
    <row r="15" spans="1:32" x14ac:dyDescent="0.25">
      <c r="B15" s="262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42289</v>
      </c>
      <c r="Y15" s="11">
        <v>60.54</v>
      </c>
      <c r="Z15" s="11">
        <v>61.14</v>
      </c>
      <c r="AA15" s="11">
        <v>60.44</v>
      </c>
      <c r="AB15" s="11">
        <v>60.91</v>
      </c>
      <c r="AC15" s="126">
        <v>1397700</v>
      </c>
      <c r="AD15" s="11">
        <v>60.91</v>
      </c>
      <c r="AE15" s="2">
        <f t="shared" si="1"/>
        <v>0.70000000000000284</v>
      </c>
      <c r="AF15" s="170">
        <f t="shared" si="2"/>
        <v>7.7763070814029778E-3</v>
      </c>
    </row>
    <row r="16" spans="1:32" x14ac:dyDescent="0.25">
      <c r="A16" s="44"/>
      <c r="B16" s="262"/>
      <c r="C16" s="12"/>
      <c r="D16" s="53"/>
      <c r="E16" s="53"/>
      <c r="F16" s="53"/>
      <c r="X16" s="132">
        <v>42286</v>
      </c>
      <c r="Y16" s="11">
        <v>61.17</v>
      </c>
      <c r="Z16" s="11">
        <v>61.33</v>
      </c>
      <c r="AA16" s="11">
        <v>60.31</v>
      </c>
      <c r="AB16" s="11">
        <v>60.44</v>
      </c>
      <c r="AC16" s="126">
        <v>2433800</v>
      </c>
      <c r="AD16" s="11">
        <v>60.44</v>
      </c>
      <c r="AE16" s="2">
        <f t="shared" si="1"/>
        <v>1.019999999999996</v>
      </c>
      <c r="AF16" s="170">
        <f t="shared" si="2"/>
        <v>-1.1125654450261813E-2</v>
      </c>
    </row>
    <row r="17" spans="1:32" x14ac:dyDescent="0.25">
      <c r="A17" s="44"/>
      <c r="B17" s="12"/>
      <c r="C17" s="12"/>
      <c r="D17" s="53"/>
      <c r="E17" s="53"/>
      <c r="F17" s="53"/>
      <c r="X17" s="132">
        <v>42285</v>
      </c>
      <c r="Y17" s="11">
        <v>59.88</v>
      </c>
      <c r="Z17" s="11">
        <v>61.23</v>
      </c>
      <c r="AA17" s="11">
        <v>59.74</v>
      </c>
      <c r="AB17" s="11">
        <v>61.12</v>
      </c>
      <c r="AC17" s="126">
        <v>2474000</v>
      </c>
      <c r="AD17" s="11">
        <v>61.12</v>
      </c>
      <c r="AE17" s="2">
        <f t="shared" si="1"/>
        <v>1.4899999999999949</v>
      </c>
      <c r="AF17" s="170">
        <f t="shared" si="2"/>
        <v>1.7988007994670152E-2</v>
      </c>
    </row>
    <row r="18" spans="1:32" x14ac:dyDescent="0.25">
      <c r="A18" s="44"/>
      <c r="B18" s="12"/>
      <c r="C18" s="12"/>
      <c r="D18" s="53"/>
      <c r="E18" s="53"/>
      <c r="F18" s="53"/>
      <c r="X18" s="132">
        <v>42284</v>
      </c>
      <c r="Y18" s="11">
        <v>60.2</v>
      </c>
      <c r="Z18" s="11">
        <v>60.7</v>
      </c>
      <c r="AA18" s="11">
        <v>59.82</v>
      </c>
      <c r="AB18" s="11">
        <v>60.04</v>
      </c>
      <c r="AC18" s="126">
        <v>2419300</v>
      </c>
      <c r="AD18" s="11">
        <v>60.04</v>
      </c>
      <c r="AE18" s="2">
        <f t="shared" si="1"/>
        <v>0.88000000000000256</v>
      </c>
      <c r="AF18" s="170">
        <f t="shared" si="2"/>
        <v>2.6720106880426808E-3</v>
      </c>
    </row>
    <row r="19" spans="1:32" x14ac:dyDescent="0.25">
      <c r="B19" s="12"/>
      <c r="C19" s="12"/>
      <c r="D19" s="53"/>
      <c r="E19" s="53"/>
      <c r="F19" s="53"/>
      <c r="I19" s="265"/>
      <c r="X19" s="132">
        <v>42283</v>
      </c>
      <c r="Y19" s="11">
        <v>59.74</v>
      </c>
      <c r="Z19" s="11">
        <v>60.27</v>
      </c>
      <c r="AA19" s="11">
        <v>59.59</v>
      </c>
      <c r="AB19" s="11">
        <v>59.88</v>
      </c>
      <c r="AC19" s="126">
        <v>2144500</v>
      </c>
      <c r="AD19" s="11">
        <v>59.88</v>
      </c>
      <c r="AE19" s="2">
        <f t="shared" si="1"/>
        <v>0.67999999999999972</v>
      </c>
      <c r="AF19" s="170">
        <f t="shared" si="2"/>
        <v>-3.3388981636051085E-4</v>
      </c>
    </row>
    <row r="20" spans="1:32" x14ac:dyDescent="0.25">
      <c r="B20" s="12"/>
      <c r="C20" s="12"/>
      <c r="D20" s="53"/>
      <c r="E20" s="53"/>
      <c r="F20" s="53"/>
      <c r="X20" s="132">
        <v>42282</v>
      </c>
      <c r="Y20" s="11">
        <v>59.46</v>
      </c>
      <c r="Z20" s="11">
        <v>60.14</v>
      </c>
      <c r="AA20" s="11">
        <v>59.42</v>
      </c>
      <c r="AB20" s="11">
        <v>59.9</v>
      </c>
      <c r="AC20" s="126">
        <v>2173200</v>
      </c>
      <c r="AD20" s="11">
        <v>59.9</v>
      </c>
      <c r="AE20" s="2">
        <f t="shared" si="1"/>
        <v>0.71999999999999886</v>
      </c>
      <c r="AF20" s="170">
        <f t="shared" si="2"/>
        <v>1.2679628064243387E-2</v>
      </c>
    </row>
    <row r="21" spans="1:32" x14ac:dyDescent="0.25">
      <c r="B21" s="12"/>
      <c r="C21" s="12"/>
      <c r="D21" s="53"/>
      <c r="E21" s="53"/>
      <c r="F21" s="53"/>
      <c r="X21" s="132">
        <v>42279</v>
      </c>
      <c r="Y21" s="11">
        <v>57.14</v>
      </c>
      <c r="Z21" s="11">
        <v>59.15</v>
      </c>
      <c r="AA21" s="11">
        <v>56.97</v>
      </c>
      <c r="AB21" s="11">
        <v>59.15</v>
      </c>
      <c r="AC21" s="126">
        <v>3167300</v>
      </c>
      <c r="AD21" s="11">
        <v>59.15</v>
      </c>
      <c r="AE21" s="2">
        <f t="shared" si="1"/>
        <v>2.1799999999999997</v>
      </c>
      <c r="AF21" s="170">
        <f t="shared" si="2"/>
        <v>2.0355356218733744E-2</v>
      </c>
    </row>
    <row r="22" spans="1:32" x14ac:dyDescent="0.25">
      <c r="B22" s="12"/>
      <c r="C22" s="12"/>
      <c r="D22" s="53"/>
      <c r="E22" s="53"/>
      <c r="F22" s="53"/>
      <c r="X22" s="132">
        <v>42278</v>
      </c>
      <c r="Y22" s="11">
        <v>58.25</v>
      </c>
      <c r="Z22" s="11">
        <v>58.44</v>
      </c>
      <c r="AA22" s="11">
        <v>57.33</v>
      </c>
      <c r="AB22" s="11">
        <v>57.97</v>
      </c>
      <c r="AC22" s="126">
        <v>3853100</v>
      </c>
      <c r="AD22" s="11">
        <v>57.97</v>
      </c>
      <c r="AE22" s="2">
        <f t="shared" si="1"/>
        <v>1.1099999999999994</v>
      </c>
      <c r="AF22" s="170">
        <f t="shared" si="2"/>
        <v>-4.63598901098905E-3</v>
      </c>
    </row>
    <row r="23" spans="1:32" x14ac:dyDescent="0.25">
      <c r="B23" s="12"/>
      <c r="C23" s="12"/>
      <c r="D23" s="53"/>
      <c r="E23" s="53"/>
      <c r="F23" s="53"/>
      <c r="X23" s="132">
        <v>42277</v>
      </c>
      <c r="Y23" s="11">
        <v>58.87</v>
      </c>
      <c r="Z23" s="11">
        <v>58.97</v>
      </c>
      <c r="AA23" s="11">
        <v>57.79</v>
      </c>
      <c r="AB23" s="11">
        <v>58.24</v>
      </c>
      <c r="AC23" s="126">
        <v>3891200</v>
      </c>
      <c r="AD23" s="11">
        <v>58.24</v>
      </c>
      <c r="AE23" s="2">
        <f t="shared" si="1"/>
        <v>1.1799999999999997</v>
      </c>
      <c r="AF23" s="170">
        <f t="shared" si="2"/>
        <v>-2.0562028786840214E-3</v>
      </c>
    </row>
    <row r="24" spans="1:32" x14ac:dyDescent="0.25">
      <c r="B24" s="12"/>
      <c r="C24" s="12"/>
      <c r="D24" s="53"/>
      <c r="E24" s="53"/>
      <c r="F24" s="53"/>
      <c r="X24" s="132">
        <v>42276</v>
      </c>
      <c r="Y24" s="11">
        <v>57.73</v>
      </c>
      <c r="Z24" s="11">
        <v>58.44</v>
      </c>
      <c r="AA24" s="11">
        <v>57.47</v>
      </c>
      <c r="AB24" s="11">
        <v>58.36</v>
      </c>
      <c r="AC24" s="126">
        <v>3909600</v>
      </c>
      <c r="AD24" s="11">
        <v>58.36</v>
      </c>
      <c r="AE24" s="2">
        <f t="shared" si="1"/>
        <v>0.96999999999999886</v>
      </c>
      <c r="AF24" s="170">
        <f t="shared" si="2"/>
        <v>1.0737790093522603E-2</v>
      </c>
    </row>
    <row r="25" spans="1:32" x14ac:dyDescent="0.25">
      <c r="X25" s="132">
        <v>42275</v>
      </c>
      <c r="Y25" s="11">
        <v>58.53</v>
      </c>
      <c r="Z25" s="11">
        <v>58.77</v>
      </c>
      <c r="AA25" s="11">
        <v>57.46</v>
      </c>
      <c r="AB25" s="11">
        <v>57.74</v>
      </c>
      <c r="AC25" s="126">
        <v>3516400</v>
      </c>
      <c r="AD25" s="11">
        <v>57.74</v>
      </c>
      <c r="AE25" s="2">
        <f t="shared" si="1"/>
        <v>1.3100000000000023</v>
      </c>
      <c r="AF25" s="170">
        <f t="shared" si="2"/>
        <v>-2.1190032208848963E-2</v>
      </c>
    </row>
    <row r="26" spans="1:32" x14ac:dyDescent="0.25">
      <c r="X26" s="132">
        <v>42272</v>
      </c>
      <c r="Y26" s="11">
        <v>59.12</v>
      </c>
      <c r="Z26" s="11">
        <v>59.92</v>
      </c>
      <c r="AA26" s="11">
        <v>58.87</v>
      </c>
      <c r="AB26" s="11">
        <v>58.99</v>
      </c>
      <c r="AC26" s="126">
        <v>3893400</v>
      </c>
      <c r="AD26" s="11">
        <v>58.99</v>
      </c>
      <c r="AE26" s="2">
        <f t="shared" si="1"/>
        <v>1.0500000000000043</v>
      </c>
      <c r="AF26" s="170">
        <f t="shared" si="2"/>
        <v>6.8271036012972353E-3</v>
      </c>
    </row>
    <row r="27" spans="1:32" x14ac:dyDescent="0.25">
      <c r="X27" s="132">
        <v>42271</v>
      </c>
      <c r="Y27" s="11">
        <v>58.12</v>
      </c>
      <c r="Z27" s="11">
        <v>58.81</v>
      </c>
      <c r="AA27" s="11">
        <v>57.77</v>
      </c>
      <c r="AB27" s="11">
        <v>58.59</v>
      </c>
      <c r="AC27" s="126">
        <v>2541300</v>
      </c>
      <c r="AD27" s="11">
        <v>58.59</v>
      </c>
      <c r="AE27" s="2">
        <f t="shared" si="1"/>
        <v>1.0399999999999991</v>
      </c>
      <c r="AF27" s="170">
        <f t="shared" si="2"/>
        <v>1.3672876431380931E-3</v>
      </c>
    </row>
    <row r="28" spans="1:32" x14ac:dyDescent="0.25">
      <c r="X28" s="132">
        <v>42270</v>
      </c>
      <c r="Y28" s="11">
        <v>58.04</v>
      </c>
      <c r="Z28" s="11">
        <v>58.67</v>
      </c>
      <c r="AA28" s="11">
        <v>58.03</v>
      </c>
      <c r="AB28" s="11">
        <v>58.51</v>
      </c>
      <c r="AC28" s="126">
        <v>2406100</v>
      </c>
      <c r="AD28" s="11">
        <v>58.51</v>
      </c>
      <c r="AE28" s="2">
        <f t="shared" si="1"/>
        <v>0.64000000000000057</v>
      </c>
      <c r="AF28" s="170">
        <f t="shared" si="2"/>
        <v>7.0567986230636315E-3</v>
      </c>
    </row>
    <row r="29" spans="1:32" x14ac:dyDescent="0.25">
      <c r="X29" s="132">
        <v>42269</v>
      </c>
      <c r="Y29" s="11">
        <v>58.16</v>
      </c>
      <c r="Z29" s="11">
        <v>58.21</v>
      </c>
      <c r="AA29" s="11">
        <v>57.69</v>
      </c>
      <c r="AB29" s="11">
        <v>58.1</v>
      </c>
      <c r="AC29" s="126">
        <v>2403500</v>
      </c>
      <c r="AD29" s="11">
        <v>58.1</v>
      </c>
      <c r="AE29" s="2">
        <f t="shared" si="1"/>
        <v>0.52000000000000313</v>
      </c>
      <c r="AF29" s="170">
        <f t="shared" si="2"/>
        <v>-7.8551912568306514E-3</v>
      </c>
    </row>
    <row r="30" spans="1:32" x14ac:dyDescent="0.25">
      <c r="X30" s="132">
        <v>42268</v>
      </c>
      <c r="Y30" s="11">
        <v>58.15</v>
      </c>
      <c r="Z30" s="11">
        <v>58.88</v>
      </c>
      <c r="AA30" s="11">
        <v>57.95</v>
      </c>
      <c r="AB30" s="11">
        <v>58.56</v>
      </c>
      <c r="AC30" s="126">
        <v>2513600</v>
      </c>
      <c r="AD30" s="11">
        <v>58.56</v>
      </c>
      <c r="AE30" s="2">
        <f t="shared" si="1"/>
        <v>0.92999999999999972</v>
      </c>
      <c r="AF30" s="170">
        <f t="shared" si="2"/>
        <v>1.719645648775403E-2</v>
      </c>
    </row>
    <row r="31" spans="1:32" x14ac:dyDescent="0.25">
      <c r="X31" s="132">
        <v>42265</v>
      </c>
      <c r="Y31" s="11">
        <v>58.04</v>
      </c>
      <c r="Z31" s="11">
        <v>58.53</v>
      </c>
      <c r="AA31" s="11">
        <v>57.44</v>
      </c>
      <c r="AB31" s="11">
        <v>57.57</v>
      </c>
      <c r="AC31" s="126">
        <v>5184200</v>
      </c>
      <c r="AD31" s="11">
        <v>57.57</v>
      </c>
      <c r="AE31" s="2">
        <f t="shared" si="1"/>
        <v>1.0900000000000034</v>
      </c>
      <c r="AF31" s="170">
        <f t="shared" si="2"/>
        <v>-2.4071876589252472E-2</v>
      </c>
    </row>
    <row r="32" spans="1:32" x14ac:dyDescent="0.25">
      <c r="X32" s="132">
        <v>42264</v>
      </c>
      <c r="Y32" s="11">
        <v>59.25</v>
      </c>
      <c r="Z32" s="11">
        <v>59.81</v>
      </c>
      <c r="AA32" s="11">
        <v>58.83</v>
      </c>
      <c r="AB32" s="11">
        <v>58.99</v>
      </c>
      <c r="AC32" s="126">
        <v>4716900</v>
      </c>
      <c r="AD32" s="11">
        <v>58.99</v>
      </c>
      <c r="AE32" s="2">
        <f t="shared" si="1"/>
        <v>0.98000000000000398</v>
      </c>
      <c r="AF32" s="170">
        <f t="shared" si="2"/>
        <v>-3.5472972972973027E-3</v>
      </c>
    </row>
    <row r="33" spans="15:32" x14ac:dyDescent="0.25">
      <c r="X33" s="132">
        <v>42263</v>
      </c>
      <c r="Y33" s="11">
        <v>59.04</v>
      </c>
      <c r="Z33" s="11">
        <v>59.34</v>
      </c>
      <c r="AA33" s="11">
        <v>58.81</v>
      </c>
      <c r="AB33" s="11">
        <v>59.2</v>
      </c>
      <c r="AC33" s="126">
        <v>3589900</v>
      </c>
      <c r="AD33" s="11">
        <v>59.2</v>
      </c>
      <c r="AE33" s="2">
        <f t="shared" si="1"/>
        <v>0.53000000000000114</v>
      </c>
      <c r="AF33" s="170">
        <f t="shared" si="2"/>
        <v>3.7300779925399929E-3</v>
      </c>
    </row>
    <row r="34" spans="15:32" x14ac:dyDescent="0.25">
      <c r="X34" s="132">
        <v>42262</v>
      </c>
      <c r="Y34" s="11">
        <v>58.39</v>
      </c>
      <c r="Z34" s="11">
        <v>59.26</v>
      </c>
      <c r="AA34" s="11">
        <v>58.23</v>
      </c>
      <c r="AB34" s="11">
        <v>58.98</v>
      </c>
      <c r="AC34" s="126">
        <v>3459900</v>
      </c>
      <c r="AD34" s="11">
        <v>58.98</v>
      </c>
      <c r="AE34" s="2">
        <f t="shared" si="1"/>
        <v>1.0300000000000011</v>
      </c>
      <c r="AF34" s="170">
        <f t="shared" si="2"/>
        <v>1.27060439560438E-2</v>
      </c>
    </row>
    <row r="35" spans="15:32" ht="20.25" thickBot="1" x14ac:dyDescent="0.35">
      <c r="O35" s="311" t="s">
        <v>81</v>
      </c>
      <c r="P35" s="311"/>
      <c r="T35" s="134" t="s">
        <v>107</v>
      </c>
      <c r="U35" s="2"/>
      <c r="X35" s="132">
        <v>42261</v>
      </c>
      <c r="Y35" s="11">
        <v>58.29</v>
      </c>
      <c r="Z35" s="11">
        <v>58.31</v>
      </c>
      <c r="AA35" s="11">
        <v>58</v>
      </c>
      <c r="AB35" s="11">
        <v>58.24</v>
      </c>
      <c r="AC35" s="126">
        <v>2066400</v>
      </c>
      <c r="AD35" s="11">
        <v>58.24</v>
      </c>
      <c r="AE35" s="2">
        <f t="shared" si="1"/>
        <v>0.31000000000000227</v>
      </c>
      <c r="AF35" s="170">
        <f t="shared" si="2"/>
        <v>1.7199862401100496E-3</v>
      </c>
    </row>
    <row r="36" spans="15:32" ht="15.75" thickTop="1" x14ac:dyDescent="0.25">
      <c r="O36" s="105">
        <v>1.1000000000000001</v>
      </c>
      <c r="P36" s="105">
        <f>O36*$Q$4</f>
        <v>69.069000000000003</v>
      </c>
      <c r="Q36" s="2"/>
      <c r="T36" s="135" t="s">
        <v>122</v>
      </c>
      <c r="U36" s="128">
        <v>62.31</v>
      </c>
      <c r="X36" s="132">
        <v>42258</v>
      </c>
      <c r="Y36" s="11">
        <v>57.41</v>
      </c>
      <c r="Z36" s="11">
        <v>58.21</v>
      </c>
      <c r="AA36" s="11">
        <v>57.31</v>
      </c>
      <c r="AB36" s="11">
        <v>58.14</v>
      </c>
      <c r="AC36" s="126">
        <v>2727000</v>
      </c>
      <c r="AD36" s="11">
        <v>58.14</v>
      </c>
      <c r="AE36" s="2">
        <f t="shared" si="1"/>
        <v>0.89999999999999858</v>
      </c>
      <c r="AF36" s="170">
        <f t="shared" si="2"/>
        <v>8.1498179295993456E-3</v>
      </c>
    </row>
    <row r="37" spans="15:32" ht="15" customHeight="1" x14ac:dyDescent="0.25">
      <c r="O37" s="105">
        <v>1.0900000000000001</v>
      </c>
      <c r="P37" s="105">
        <f t="shared" ref="P37:P56" si="3">O37*$Q$4</f>
        <v>68.441100000000006</v>
      </c>
      <c r="Q37" s="2"/>
      <c r="T37" s="135" t="s">
        <v>123</v>
      </c>
      <c r="U37" s="128">
        <v>62.16</v>
      </c>
      <c r="X37" s="132">
        <v>42257</v>
      </c>
      <c r="Y37" s="11">
        <v>57.24</v>
      </c>
      <c r="Z37" s="11">
        <v>58.04</v>
      </c>
      <c r="AA37" s="11">
        <v>57.01</v>
      </c>
      <c r="AB37" s="11">
        <v>57.67</v>
      </c>
      <c r="AC37" s="126">
        <v>2593600</v>
      </c>
      <c r="AD37" s="11">
        <v>57.67</v>
      </c>
      <c r="AE37" s="2">
        <f t="shared" si="1"/>
        <v>1.0300000000000011</v>
      </c>
      <c r="AF37" s="170">
        <f t="shared" si="2"/>
        <v>5.5797733217088918E-3</v>
      </c>
    </row>
    <row r="38" spans="15:32" x14ac:dyDescent="0.25">
      <c r="O38" s="105">
        <v>1.08</v>
      </c>
      <c r="P38" s="105">
        <f t="shared" si="3"/>
        <v>67.813200000000009</v>
      </c>
      <c r="Q38" s="2"/>
      <c r="T38" s="135" t="s">
        <v>124</v>
      </c>
      <c r="U38" s="128" t="s">
        <v>317</v>
      </c>
      <c r="X38" s="132">
        <v>42256</v>
      </c>
      <c r="Y38" s="11">
        <v>58.66</v>
      </c>
      <c r="Z38" s="11">
        <v>58.84</v>
      </c>
      <c r="AA38" s="11">
        <v>57.24</v>
      </c>
      <c r="AB38" s="11">
        <v>57.35</v>
      </c>
      <c r="AC38" s="126">
        <v>2554100</v>
      </c>
      <c r="AD38" s="11">
        <v>57.35</v>
      </c>
      <c r="AE38" s="2">
        <f t="shared" si="1"/>
        <v>1.6000000000000014</v>
      </c>
      <c r="AF38" s="170">
        <f t="shared" si="2"/>
        <v>-1.4604810996563633E-2</v>
      </c>
    </row>
    <row r="39" spans="15:32" x14ac:dyDescent="0.25">
      <c r="O39" s="105">
        <v>1.07</v>
      </c>
      <c r="P39" s="105">
        <f t="shared" si="3"/>
        <v>67.185299999999998</v>
      </c>
      <c r="Q39" s="2"/>
      <c r="T39" s="135" t="s">
        <v>125</v>
      </c>
      <c r="U39" s="128" t="s">
        <v>318</v>
      </c>
      <c r="X39" s="132">
        <v>42255</v>
      </c>
      <c r="Y39" s="11">
        <v>57.84</v>
      </c>
      <c r="Z39" s="11">
        <v>58.24</v>
      </c>
      <c r="AA39" s="11">
        <v>57.67</v>
      </c>
      <c r="AB39" s="11">
        <v>58.2</v>
      </c>
      <c r="AC39" s="126">
        <v>2224400</v>
      </c>
      <c r="AD39" s="11">
        <v>58.2</v>
      </c>
      <c r="AE39" s="2">
        <f t="shared" si="1"/>
        <v>0.57000000000000028</v>
      </c>
      <c r="AF39" s="170">
        <f t="shared" si="2"/>
        <v>2.0336605890603154E-2</v>
      </c>
    </row>
    <row r="40" spans="15:32" x14ac:dyDescent="0.25">
      <c r="O40" s="105">
        <v>1.06</v>
      </c>
      <c r="P40" s="105">
        <f t="shared" si="3"/>
        <v>66.557400000000001</v>
      </c>
      <c r="Q40" s="2"/>
      <c r="T40" s="135" t="s">
        <v>126</v>
      </c>
      <c r="U40" s="128">
        <v>69.38</v>
      </c>
      <c r="X40" s="132">
        <v>42251</v>
      </c>
      <c r="Y40" s="11">
        <v>57.45</v>
      </c>
      <c r="Z40" s="11">
        <v>57.69</v>
      </c>
      <c r="AA40" s="11">
        <v>56.77</v>
      </c>
      <c r="AB40" s="11">
        <v>57.04</v>
      </c>
      <c r="AC40" s="126">
        <v>2341900</v>
      </c>
      <c r="AD40" s="11">
        <v>57.04</v>
      </c>
      <c r="AE40" s="2">
        <f t="shared" si="1"/>
        <v>0.9199999999999946</v>
      </c>
      <c r="AF40" s="170">
        <f t="shared" si="2"/>
        <v>-1.6212487064504955E-2</v>
      </c>
    </row>
    <row r="41" spans="15:32" x14ac:dyDescent="0.25">
      <c r="O41" s="105">
        <v>1.05</v>
      </c>
      <c r="P41" s="105">
        <f t="shared" si="3"/>
        <v>65.929500000000004</v>
      </c>
      <c r="Q41" s="2"/>
      <c r="T41" s="135" t="s">
        <v>127</v>
      </c>
      <c r="U41" s="128">
        <v>1.2844500000000001</v>
      </c>
      <c r="X41" s="132">
        <v>42250</v>
      </c>
      <c r="Y41" s="11">
        <v>58.01</v>
      </c>
      <c r="Z41" s="11">
        <v>58.55</v>
      </c>
      <c r="AA41" s="11">
        <v>57.82</v>
      </c>
      <c r="AB41" s="11">
        <v>57.98</v>
      </c>
      <c r="AC41" s="126">
        <v>2176700</v>
      </c>
      <c r="AD41" s="11">
        <v>57.98</v>
      </c>
      <c r="AE41" s="2">
        <f t="shared" si="1"/>
        <v>0.72999999999999687</v>
      </c>
      <c r="AF41" s="170">
        <f t="shared" si="2"/>
        <v>8.6311065078548133E-4</v>
      </c>
    </row>
    <row r="42" spans="15:32" x14ac:dyDescent="0.25">
      <c r="O42" s="105">
        <v>1.04</v>
      </c>
      <c r="P42" s="105">
        <f t="shared" si="3"/>
        <v>65.301600000000008</v>
      </c>
      <c r="Q42" s="2"/>
      <c r="T42" s="135" t="s">
        <v>128</v>
      </c>
      <c r="U42" s="128" t="s">
        <v>240</v>
      </c>
      <c r="X42" s="132">
        <v>42249</v>
      </c>
      <c r="Y42" s="11">
        <v>57.72</v>
      </c>
      <c r="Z42" s="11">
        <v>57.94</v>
      </c>
      <c r="AA42" s="11">
        <v>57.3</v>
      </c>
      <c r="AB42" s="11">
        <v>57.93</v>
      </c>
      <c r="AC42" s="126">
        <v>2776500</v>
      </c>
      <c r="AD42" s="11">
        <v>57.93</v>
      </c>
      <c r="AE42" s="2">
        <f t="shared" si="1"/>
        <v>0.64000000000000057</v>
      </c>
      <c r="AF42" s="170">
        <f t="shared" si="2"/>
        <v>1.3825691284564234E-2</v>
      </c>
    </row>
    <row r="43" spans="15:32" x14ac:dyDescent="0.25">
      <c r="O43" s="105">
        <v>1.03</v>
      </c>
      <c r="P43" s="105">
        <f t="shared" si="3"/>
        <v>64.673699999999997</v>
      </c>
      <c r="Q43" s="2"/>
      <c r="T43" s="135"/>
      <c r="U43" s="128"/>
      <c r="X43" s="132">
        <v>42248</v>
      </c>
      <c r="Y43" s="11">
        <v>57.01</v>
      </c>
      <c r="Z43" s="11">
        <v>57.46</v>
      </c>
      <c r="AA43" s="11">
        <v>56.8</v>
      </c>
      <c r="AB43" s="11">
        <v>57.14</v>
      </c>
      <c r="AC43" s="126">
        <v>3470800</v>
      </c>
      <c r="AD43" s="11">
        <v>57.14</v>
      </c>
      <c r="AE43" s="2">
        <f t="shared" si="1"/>
        <v>0.66000000000000369</v>
      </c>
      <c r="AF43" s="170">
        <f t="shared" si="2"/>
        <v>-1.9560741249142088E-2</v>
      </c>
    </row>
    <row r="44" spans="15:32" x14ac:dyDescent="0.25">
      <c r="O44" s="105">
        <v>1.02</v>
      </c>
      <c r="P44" s="105">
        <f t="shared" si="3"/>
        <v>64.0458</v>
      </c>
      <c r="Q44" s="2"/>
      <c r="T44" s="135" t="s">
        <v>129</v>
      </c>
      <c r="U44" s="128" t="s">
        <v>319</v>
      </c>
      <c r="X44" s="132">
        <v>42247</v>
      </c>
      <c r="Y44" s="11">
        <v>58.33</v>
      </c>
      <c r="Z44" s="11">
        <v>58.5</v>
      </c>
      <c r="AA44" s="11">
        <v>58.08</v>
      </c>
      <c r="AB44" s="11">
        <v>58.28</v>
      </c>
      <c r="AC44" s="126">
        <v>2828100</v>
      </c>
      <c r="AD44" s="11">
        <v>58.28</v>
      </c>
      <c r="AE44" s="2">
        <f t="shared" si="1"/>
        <v>0.42000000000000171</v>
      </c>
      <c r="AF44" s="170">
        <f t="shared" si="2"/>
        <v>-5.969640115981556E-3</v>
      </c>
    </row>
    <row r="45" spans="15:32" x14ac:dyDescent="0.25">
      <c r="O45" s="105">
        <v>1.01</v>
      </c>
      <c r="P45" s="105">
        <f t="shared" si="3"/>
        <v>63.417900000000003</v>
      </c>
      <c r="Q45" s="2"/>
      <c r="T45" s="135" t="s">
        <v>130</v>
      </c>
      <c r="U45" s="128" t="s">
        <v>153</v>
      </c>
      <c r="X45" s="132">
        <v>42244</v>
      </c>
      <c r="Y45" s="11">
        <v>58.55</v>
      </c>
      <c r="Z45" s="11">
        <v>58.95</v>
      </c>
      <c r="AA45" s="11">
        <v>58.26</v>
      </c>
      <c r="AB45" s="11">
        <v>58.63</v>
      </c>
      <c r="AC45" s="126">
        <v>2976800</v>
      </c>
      <c r="AD45" s="11">
        <v>58.63</v>
      </c>
      <c r="AE45" s="2">
        <f t="shared" si="1"/>
        <v>0.69000000000000483</v>
      </c>
      <c r="AF45" s="170">
        <f t="shared" si="2"/>
        <v>-1.8726591760299671E-3</v>
      </c>
    </row>
    <row r="46" spans="15:32" x14ac:dyDescent="0.25">
      <c r="O46" s="105">
        <v>1</v>
      </c>
      <c r="P46" s="105">
        <f t="shared" si="3"/>
        <v>62.79</v>
      </c>
      <c r="Q46" s="2"/>
      <c r="T46" s="135" t="s">
        <v>131</v>
      </c>
      <c r="U46" s="129">
        <v>2700979</v>
      </c>
      <c r="X46" s="132">
        <v>42243</v>
      </c>
      <c r="Y46" s="11">
        <v>57.64</v>
      </c>
      <c r="Z46" s="11">
        <v>59.02</v>
      </c>
      <c r="AA46" s="11">
        <v>57.51</v>
      </c>
      <c r="AB46" s="11">
        <v>58.74</v>
      </c>
      <c r="AC46" s="126">
        <v>4787100</v>
      </c>
      <c r="AD46" s="11">
        <v>58.74</v>
      </c>
      <c r="AE46" s="2">
        <f t="shared" si="1"/>
        <v>1.5100000000000051</v>
      </c>
      <c r="AF46" s="170" t="e">
        <f t="shared" si="2"/>
        <v>#DIV/0!</v>
      </c>
    </row>
    <row r="47" spans="15:32" x14ac:dyDescent="0.25">
      <c r="O47" s="105">
        <v>0.99</v>
      </c>
      <c r="P47" s="105">
        <f t="shared" si="3"/>
        <v>62.162099999999995</v>
      </c>
      <c r="Q47" s="2"/>
      <c r="T47" s="135" t="s">
        <v>135</v>
      </c>
      <c r="U47" s="129">
        <v>3241340</v>
      </c>
      <c r="X47" s="132">
        <v>42243</v>
      </c>
      <c r="Y47" s="11" t="s">
        <v>154</v>
      </c>
      <c r="Z47" s="11"/>
      <c r="AA47" s="11"/>
      <c r="AB47" s="11"/>
      <c r="AC47" s="126"/>
      <c r="AD47" s="11"/>
      <c r="AE47" s="2">
        <f t="shared" si="1"/>
        <v>0</v>
      </c>
      <c r="AF47" s="170">
        <f t="shared" si="2"/>
        <v>-1</v>
      </c>
    </row>
    <row r="48" spans="15:32" x14ac:dyDescent="0.25">
      <c r="O48" s="105">
        <v>0.98</v>
      </c>
      <c r="P48" s="105">
        <f t="shared" si="3"/>
        <v>61.534199999999998</v>
      </c>
      <c r="Q48" s="2"/>
      <c r="T48" s="135" t="s">
        <v>132</v>
      </c>
      <c r="U48" s="128" t="s">
        <v>320</v>
      </c>
      <c r="X48" s="132">
        <v>42242</v>
      </c>
      <c r="Y48" s="11">
        <v>58.16</v>
      </c>
      <c r="Z48" s="11">
        <v>58.59</v>
      </c>
      <c r="AA48" s="11">
        <v>56.68</v>
      </c>
      <c r="AB48" s="11">
        <v>57.4</v>
      </c>
      <c r="AC48" s="126">
        <v>7043400</v>
      </c>
      <c r="AD48" s="11">
        <v>57.1</v>
      </c>
      <c r="AE48" s="2">
        <f t="shared" si="1"/>
        <v>1.9100000000000037</v>
      </c>
      <c r="AF48" s="170">
        <f t="shared" si="2"/>
        <v>7.2323161051333074E-3</v>
      </c>
    </row>
    <row r="49" spans="15:32" x14ac:dyDescent="0.25">
      <c r="O49" s="105">
        <v>0.97</v>
      </c>
      <c r="P49" s="105">
        <f t="shared" si="3"/>
        <v>60.906299999999995</v>
      </c>
      <c r="T49" s="135" t="s">
        <v>136</v>
      </c>
      <c r="U49" s="128">
        <v>10.56</v>
      </c>
      <c r="X49" s="132">
        <v>42241</v>
      </c>
      <c r="Y49" s="11">
        <v>59.92</v>
      </c>
      <c r="Z49" s="11">
        <v>59.92</v>
      </c>
      <c r="AA49" s="11">
        <v>56.99</v>
      </c>
      <c r="AB49" s="11">
        <v>56.99</v>
      </c>
      <c r="AC49" s="126">
        <v>4644300</v>
      </c>
      <c r="AD49" s="11">
        <v>56.69</v>
      </c>
      <c r="AE49" s="2">
        <f t="shared" si="1"/>
        <v>2.9299999999999997</v>
      </c>
      <c r="AF49" s="170">
        <f t="shared" si="2"/>
        <v>-2.3932506887052396E-2</v>
      </c>
    </row>
    <row r="50" spans="15:32" x14ac:dyDescent="0.25">
      <c r="O50" s="105">
        <v>0.96</v>
      </c>
      <c r="P50" s="105">
        <f t="shared" si="3"/>
        <v>60.278399999999998</v>
      </c>
      <c r="T50" s="135" t="s">
        <v>137</v>
      </c>
      <c r="U50" s="128">
        <v>5.95</v>
      </c>
      <c r="X50" s="132">
        <v>42240</v>
      </c>
      <c r="Y50" s="11">
        <v>60.11</v>
      </c>
      <c r="Z50" s="11">
        <v>60.11</v>
      </c>
      <c r="AA50" s="11">
        <v>54.12</v>
      </c>
      <c r="AB50" s="11">
        <v>58.39</v>
      </c>
      <c r="AC50" s="126">
        <v>4385000</v>
      </c>
      <c r="AD50" s="11">
        <v>58.08</v>
      </c>
      <c r="AE50" s="2">
        <f t="shared" si="1"/>
        <v>5.990000000000002</v>
      </c>
      <c r="AF50" s="170">
        <f t="shared" si="2"/>
        <v>-4.6774987690792691E-2</v>
      </c>
    </row>
    <row r="51" spans="15:32" x14ac:dyDescent="0.25">
      <c r="O51" s="105">
        <v>0.95</v>
      </c>
      <c r="P51" s="105">
        <f t="shared" si="3"/>
        <v>59.650499999999994</v>
      </c>
      <c r="T51" s="135" t="s">
        <v>133</v>
      </c>
      <c r="U51" s="128" t="s">
        <v>321</v>
      </c>
      <c r="X51" s="132">
        <v>42237</v>
      </c>
      <c r="Y51" s="11">
        <v>62.31</v>
      </c>
      <c r="Z51" s="11">
        <v>62.48</v>
      </c>
      <c r="AA51" s="11">
        <v>61.23</v>
      </c>
      <c r="AB51" s="11">
        <v>61.25</v>
      </c>
      <c r="AC51" s="126">
        <v>3651500</v>
      </c>
      <c r="AD51" s="11">
        <v>60.93</v>
      </c>
      <c r="AE51" s="2">
        <f t="shared" si="1"/>
        <v>1.25</v>
      </c>
      <c r="AF51" s="170">
        <f t="shared" si="2"/>
        <v>-2.3088023088023046E-2</v>
      </c>
    </row>
    <row r="52" spans="15:32" x14ac:dyDescent="0.25">
      <c r="O52" s="105">
        <v>0.94</v>
      </c>
      <c r="P52" s="105">
        <f t="shared" si="3"/>
        <v>59.022599999999997</v>
      </c>
      <c r="X52" s="132">
        <v>42236</v>
      </c>
      <c r="Y52" s="11">
        <v>63.14</v>
      </c>
      <c r="Z52" s="11">
        <v>63.14</v>
      </c>
      <c r="AA52" s="11">
        <v>62.66</v>
      </c>
      <c r="AB52" s="11">
        <v>62.7</v>
      </c>
      <c r="AC52" s="126">
        <v>2536500</v>
      </c>
      <c r="AD52" s="11">
        <v>62.37</v>
      </c>
      <c r="AE52" s="2">
        <f t="shared" si="1"/>
        <v>0.48000000000000398</v>
      </c>
      <c r="AF52" s="170">
        <f t="shared" si="2"/>
        <v>-1.5158692562766474E-2</v>
      </c>
    </row>
    <row r="53" spans="15:32" x14ac:dyDescent="0.25">
      <c r="O53" s="105">
        <v>0.93</v>
      </c>
      <c r="P53" s="105">
        <f t="shared" si="3"/>
        <v>58.3947</v>
      </c>
      <c r="X53" s="132">
        <v>42235</v>
      </c>
      <c r="Y53" s="11">
        <v>63.41</v>
      </c>
      <c r="Z53" s="11">
        <v>64.03</v>
      </c>
      <c r="AA53" s="11">
        <v>63.07</v>
      </c>
      <c r="AB53" s="11">
        <v>63.66</v>
      </c>
      <c r="AC53" s="126">
        <v>2990400</v>
      </c>
      <c r="AD53" s="11">
        <v>63.33</v>
      </c>
      <c r="AE53" s="2">
        <f t="shared" si="1"/>
        <v>0.96000000000000085</v>
      </c>
      <c r="AF53" s="170">
        <f t="shared" si="2"/>
        <v>1.4231499051233776E-3</v>
      </c>
    </row>
    <row r="54" spans="15:32" x14ac:dyDescent="0.25">
      <c r="O54" s="105">
        <v>0.92</v>
      </c>
      <c r="P54" s="105">
        <f t="shared" si="3"/>
        <v>57.766800000000003</v>
      </c>
      <c r="X54" s="132">
        <v>42234</v>
      </c>
      <c r="Y54" s="11">
        <v>63.74</v>
      </c>
      <c r="Z54" s="11">
        <v>63.93</v>
      </c>
      <c r="AA54" s="11">
        <v>63.47</v>
      </c>
      <c r="AB54" s="11">
        <v>63.57</v>
      </c>
      <c r="AC54" s="126">
        <v>2503500</v>
      </c>
      <c r="AD54" s="11">
        <v>63.24</v>
      </c>
      <c r="AE54" s="2">
        <f t="shared" si="1"/>
        <v>0.46000000000000085</v>
      </c>
      <c r="AF54" s="170">
        <f t="shared" si="2"/>
        <v>-4.4080604534004753E-3</v>
      </c>
    </row>
    <row r="55" spans="15:32" x14ac:dyDescent="0.25">
      <c r="O55" s="105">
        <v>0.91</v>
      </c>
      <c r="P55" s="105">
        <f t="shared" si="3"/>
        <v>57.1389</v>
      </c>
      <c r="X55" s="132">
        <v>42233</v>
      </c>
      <c r="Y55" s="11">
        <v>63.75</v>
      </c>
      <c r="Z55" s="11">
        <v>64.12</v>
      </c>
      <c r="AA55" s="11">
        <v>63.43</v>
      </c>
      <c r="AB55" s="11">
        <v>63.85</v>
      </c>
      <c r="AC55" s="126">
        <v>2068100</v>
      </c>
      <c r="AD55" s="11">
        <v>63.52</v>
      </c>
      <c r="AE55" s="2">
        <f t="shared" si="1"/>
        <v>0.69000000000000483</v>
      </c>
      <c r="AF55" s="170">
        <f t="shared" si="2"/>
        <v>-1.5740594994484436E-4</v>
      </c>
    </row>
    <row r="56" spans="15:32" x14ac:dyDescent="0.25">
      <c r="O56" s="105">
        <v>0.9</v>
      </c>
      <c r="P56" s="105">
        <f t="shared" si="3"/>
        <v>56.511000000000003</v>
      </c>
      <c r="X56" s="132">
        <v>42230</v>
      </c>
      <c r="Y56" s="11">
        <v>63.32</v>
      </c>
      <c r="Z56" s="11">
        <v>63.87</v>
      </c>
      <c r="AA56" s="11">
        <v>63.21</v>
      </c>
      <c r="AB56" s="11">
        <v>63.86</v>
      </c>
      <c r="AC56" s="126">
        <v>2221600</v>
      </c>
      <c r="AD56" s="11">
        <v>63.53</v>
      </c>
      <c r="AE56" s="2">
        <f t="shared" si="1"/>
        <v>0.65999999999999659</v>
      </c>
      <c r="AF56" s="170">
        <f t="shared" si="2"/>
        <v>5.8581380620645884E-3</v>
      </c>
    </row>
    <row r="57" spans="15:32" x14ac:dyDescent="0.25">
      <c r="X57" s="132">
        <v>42229</v>
      </c>
      <c r="Y57" s="11">
        <v>63.62</v>
      </c>
      <c r="Z57" s="11">
        <v>64.040000000000006</v>
      </c>
      <c r="AA57" s="11">
        <v>63.44</v>
      </c>
      <c r="AB57" s="11">
        <v>63.49</v>
      </c>
      <c r="AC57" s="126">
        <v>2261500</v>
      </c>
      <c r="AD57" s="11">
        <v>63.16</v>
      </c>
      <c r="AE57" s="2">
        <f t="shared" si="1"/>
        <v>0.60000000000000853</v>
      </c>
      <c r="AF57" s="170">
        <f t="shared" si="2"/>
        <v>-1.8963337547408532E-3</v>
      </c>
    </row>
    <row r="58" spans="15:32" x14ac:dyDescent="0.25">
      <c r="X58" s="132">
        <v>42228</v>
      </c>
      <c r="Y58" s="11">
        <v>62.93</v>
      </c>
      <c r="Z58" s="11">
        <v>63.78</v>
      </c>
      <c r="AA58" s="11">
        <v>62.74</v>
      </c>
      <c r="AB58" s="11">
        <v>63.61</v>
      </c>
      <c r="AC58" s="126">
        <v>2928600</v>
      </c>
      <c r="AD58" s="11">
        <v>63.28</v>
      </c>
      <c r="AE58" s="2">
        <f t="shared" si="1"/>
        <v>1.0399999999999991</v>
      </c>
      <c r="AF58" s="170">
        <f t="shared" si="2"/>
        <v>2.2172949002217113E-3</v>
      </c>
    </row>
    <row r="59" spans="15:32" x14ac:dyDescent="0.25">
      <c r="X59" s="132">
        <v>42227</v>
      </c>
      <c r="Y59" s="11">
        <v>62.76</v>
      </c>
      <c r="Z59" s="11">
        <v>63.54</v>
      </c>
      <c r="AA59" s="11">
        <v>62.76</v>
      </c>
      <c r="AB59" s="11">
        <v>63.47</v>
      </c>
      <c r="AC59" s="126">
        <v>2719500</v>
      </c>
      <c r="AD59" s="11">
        <v>63.14</v>
      </c>
      <c r="AE59" s="2">
        <f t="shared" si="1"/>
        <v>0.78000000000000114</v>
      </c>
      <c r="AF59" s="170">
        <f t="shared" si="2"/>
        <v>5.8945356061812504E-3</v>
      </c>
    </row>
    <row r="60" spans="15:32" x14ac:dyDescent="0.25">
      <c r="X60" s="132">
        <v>42226</v>
      </c>
      <c r="Y60" s="11">
        <v>63.13</v>
      </c>
      <c r="Z60" s="11">
        <v>63.6</v>
      </c>
      <c r="AA60" s="11">
        <v>62.85</v>
      </c>
      <c r="AB60" s="11">
        <v>63.1</v>
      </c>
      <c r="AC60" s="126">
        <v>3748300</v>
      </c>
      <c r="AD60" s="11">
        <v>62.77</v>
      </c>
      <c r="AE60" s="2">
        <f t="shared" si="1"/>
        <v>0.75</v>
      </c>
      <c r="AF60" s="170">
        <f t="shared" si="2"/>
        <v>9.0017682044687408E-3</v>
      </c>
    </row>
    <row r="61" spans="15:32" x14ac:dyDescent="0.25">
      <c r="X61" s="132">
        <v>42223</v>
      </c>
      <c r="Y61" s="11">
        <v>61.8</v>
      </c>
      <c r="Z61" s="11">
        <v>62.59</v>
      </c>
      <c r="AA61" s="11">
        <v>61.65</v>
      </c>
      <c r="AB61" s="11">
        <v>62.54</v>
      </c>
      <c r="AC61" s="126">
        <v>3561000</v>
      </c>
      <c r="AD61" s="11">
        <v>62.21</v>
      </c>
      <c r="AE61" s="2">
        <f t="shared" si="1"/>
        <v>0.94000000000000483</v>
      </c>
      <c r="AF61" s="170">
        <f t="shared" si="2"/>
        <v>9.0835360908354534E-3</v>
      </c>
    </row>
    <row r="62" spans="15:32" x14ac:dyDescent="0.25">
      <c r="X62" s="132">
        <v>42222</v>
      </c>
      <c r="Y62" s="11">
        <v>62.86</v>
      </c>
      <c r="Z62" s="11">
        <v>63.07</v>
      </c>
      <c r="AA62" s="11">
        <v>61.59</v>
      </c>
      <c r="AB62" s="11">
        <v>61.97</v>
      </c>
      <c r="AC62" s="126">
        <v>3843300</v>
      </c>
      <c r="AD62" s="11">
        <v>61.65</v>
      </c>
      <c r="AE62" s="2">
        <f t="shared" si="1"/>
        <v>1.4799999999999969</v>
      </c>
      <c r="AF62" s="170">
        <f t="shared" si="2"/>
        <v>-8.3641627794757145E-3</v>
      </c>
    </row>
    <row r="63" spans="15:32" x14ac:dyDescent="0.25">
      <c r="X63" s="132">
        <v>42221</v>
      </c>
      <c r="Y63" s="11">
        <v>62.9</v>
      </c>
      <c r="Z63" s="11">
        <v>63.28</v>
      </c>
      <c r="AA63" s="11">
        <v>62.33</v>
      </c>
      <c r="AB63" s="11">
        <v>62.5</v>
      </c>
      <c r="AC63" s="126">
        <v>6668700</v>
      </c>
      <c r="AD63" s="11">
        <v>62.17</v>
      </c>
      <c r="AE63" s="2">
        <f t="shared" si="1"/>
        <v>0.95000000000000284</v>
      </c>
      <c r="AF63" s="170">
        <f t="shared" si="2"/>
        <v>2.580228995323397E-3</v>
      </c>
    </row>
    <row r="64" spans="15:32" x14ac:dyDescent="0.25">
      <c r="X64" s="132">
        <v>42220</v>
      </c>
      <c r="Y64" s="11">
        <v>64.06</v>
      </c>
      <c r="Z64" s="11">
        <v>64.67</v>
      </c>
      <c r="AA64" s="11">
        <v>61</v>
      </c>
      <c r="AB64" s="11">
        <v>62.34</v>
      </c>
      <c r="AC64" s="126">
        <v>13215000</v>
      </c>
      <c r="AD64" s="11">
        <v>62.01</v>
      </c>
      <c r="AE64" s="2">
        <f t="shared" si="1"/>
        <v>3.6700000000000017</v>
      </c>
      <c r="AF64" s="170">
        <f t="shared" si="2"/>
        <v>-0.10156476383656909</v>
      </c>
    </row>
    <row r="65" spans="24:32" x14ac:dyDescent="0.25">
      <c r="X65" s="132">
        <v>42219</v>
      </c>
      <c r="Y65" s="11">
        <v>69.12</v>
      </c>
      <c r="Z65" s="11">
        <v>69.400000000000006</v>
      </c>
      <c r="AA65" s="11">
        <v>68.73</v>
      </c>
      <c r="AB65" s="11">
        <v>69.38</v>
      </c>
      <c r="AC65" s="126">
        <v>2101100</v>
      </c>
      <c r="AD65" s="11">
        <v>69.02</v>
      </c>
      <c r="AE65" s="2">
        <f t="shared" si="1"/>
        <v>0.67000000000000171</v>
      </c>
      <c r="AF65" s="170">
        <f t="shared" si="2"/>
        <v>6.2691354424841972E-3</v>
      </c>
    </row>
    <row r="66" spans="24:32" x14ac:dyDescent="0.25">
      <c r="X66" s="132">
        <v>42216</v>
      </c>
      <c r="Y66" s="11">
        <v>69.31</v>
      </c>
      <c r="Z66" s="11">
        <v>69.48</v>
      </c>
      <c r="AA66" s="11">
        <v>68.86</v>
      </c>
      <c r="AB66" s="11">
        <v>68.95</v>
      </c>
      <c r="AC66" s="126">
        <v>1643700</v>
      </c>
      <c r="AD66" s="11">
        <v>68.59</v>
      </c>
      <c r="AE66" s="2">
        <f t="shared" si="1"/>
        <v>0.62000000000000455</v>
      </c>
      <c r="AF66" s="170">
        <f t="shared" si="2"/>
        <v>-3.0523255813952321E-3</v>
      </c>
    </row>
    <row r="67" spans="24:32" x14ac:dyDescent="0.25">
      <c r="X67" s="132">
        <v>42215</v>
      </c>
      <c r="Y67" s="11">
        <v>68.849999999999994</v>
      </c>
      <c r="Z67" s="11">
        <v>69.28</v>
      </c>
      <c r="AA67" s="11">
        <v>68.72</v>
      </c>
      <c r="AB67" s="11">
        <v>69.16</v>
      </c>
      <c r="AC67" s="126">
        <v>1371900</v>
      </c>
      <c r="AD67" s="11">
        <v>68.8</v>
      </c>
      <c r="AE67" s="2">
        <f t="shared" ref="AE67:AE69" si="4">Z67-AA67</f>
        <v>0.56000000000000227</v>
      </c>
      <c r="AF67" s="170">
        <f t="shared" ref="AF67:AF69" si="5">AD67/AD68-1</f>
        <v>1.7472335468839972E-3</v>
      </c>
    </row>
    <row r="68" spans="24:32" x14ac:dyDescent="0.25">
      <c r="X68" s="132">
        <v>42214</v>
      </c>
      <c r="Y68" s="11">
        <v>68.5</v>
      </c>
      <c r="Z68" s="11">
        <v>69.06</v>
      </c>
      <c r="AA68" s="11">
        <v>68.47</v>
      </c>
      <c r="AB68" s="11">
        <v>69.040000000000006</v>
      </c>
      <c r="AC68" s="126">
        <v>2191600</v>
      </c>
      <c r="AD68" s="11">
        <v>68.680000000000007</v>
      </c>
      <c r="AE68" s="2">
        <f t="shared" si="4"/>
        <v>0.59000000000000341</v>
      </c>
      <c r="AF68" s="170" t="e">
        <f t="shared" si="5"/>
        <v>#DIV/0!</v>
      </c>
    </row>
    <row r="69" spans="24:32" x14ac:dyDescent="0.25">
      <c r="X69" s="11" t="s">
        <v>147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70" t="e">
        <f t="shared" si="5"/>
        <v>#DIV/0!</v>
      </c>
    </row>
  </sheetData>
  <mergeCells count="1">
    <mergeCell ref="O35:P35"/>
  </mergeCells>
  <conditionalFormatting sqref="Q7">
    <cfRule type="expression" dxfId="59" priority="8">
      <formula>Q7&gt;0</formula>
    </cfRule>
    <cfRule type="expression" dxfId="58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7" priority="1">
      <formula>F15&gt;0</formula>
    </cfRule>
    <cfRule type="expression" dxfId="56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97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15" t="s">
        <v>144</v>
      </c>
      <c r="AC1" s="124" t="s">
        <v>145</v>
      </c>
      <c r="AD1" s="13" t="s">
        <v>169</v>
      </c>
      <c r="AE1" s="13" t="s">
        <v>171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228</v>
      </c>
      <c r="W2" s="198">
        <v>42306</v>
      </c>
      <c r="X2" s="53">
        <v>81.319999999999993</v>
      </c>
      <c r="Y2" s="53">
        <v>82.16</v>
      </c>
      <c r="Z2" s="53">
        <v>80.77</v>
      </c>
      <c r="AA2" s="53">
        <v>81.09</v>
      </c>
      <c r="AB2" s="117">
        <v>2171800</v>
      </c>
      <c r="AC2" s="53">
        <v>81.09</v>
      </c>
      <c r="AD2" s="2">
        <f t="shared" ref="AD2" si="0">Y2-Z2</f>
        <v>1.3900000000000006</v>
      </c>
      <c r="AE2" s="170">
        <f t="shared" ref="AE2" si="1">AC2/AC3-1</f>
        <v>-6.2499999999998668E-3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81.09</v>
      </c>
      <c r="W3" s="198">
        <v>42305</v>
      </c>
      <c r="X3" s="53">
        <v>79.28</v>
      </c>
      <c r="Y3" s="53">
        <v>82.43</v>
      </c>
      <c r="Z3" s="53">
        <v>79.28</v>
      </c>
      <c r="AA3" s="53">
        <v>81.599999999999994</v>
      </c>
      <c r="AB3" s="117">
        <v>3549800</v>
      </c>
      <c r="AC3" s="53">
        <v>81.599999999999994</v>
      </c>
      <c r="AD3" s="2">
        <f t="shared" ref="AD3:AD66" si="2">Y3-Z3</f>
        <v>3.1500000000000057</v>
      </c>
      <c r="AE3" s="170">
        <f t="shared" ref="AE3:AE66" si="3">AC3/AC4-1</f>
        <v>5.3719008264462742E-2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81.09</v>
      </c>
      <c r="W4" s="198">
        <v>42304</v>
      </c>
      <c r="X4" s="53">
        <v>79.69</v>
      </c>
      <c r="Y4" s="53">
        <v>79.69</v>
      </c>
      <c r="Z4" s="53">
        <v>77.2</v>
      </c>
      <c r="AA4" s="53">
        <v>77.44</v>
      </c>
      <c r="AB4" s="117">
        <v>3055200</v>
      </c>
      <c r="AC4" s="53">
        <v>77.44</v>
      </c>
      <c r="AD4" s="2">
        <f t="shared" si="2"/>
        <v>2.4899999999999949</v>
      </c>
      <c r="AE4" s="170">
        <f t="shared" si="3"/>
        <v>-3.5376183358246216E-2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221</v>
      </c>
      <c r="W5" s="198">
        <v>42303</v>
      </c>
      <c r="X5" s="53">
        <v>80.98</v>
      </c>
      <c r="Y5" s="53">
        <v>81.27</v>
      </c>
      <c r="Z5" s="53">
        <v>79.98</v>
      </c>
      <c r="AA5" s="53">
        <v>80.28</v>
      </c>
      <c r="AB5" s="117">
        <v>1301200</v>
      </c>
      <c r="AC5" s="53">
        <v>80.28</v>
      </c>
      <c r="AD5" s="2">
        <f t="shared" si="2"/>
        <v>1.289999999999992</v>
      </c>
      <c r="AE5" s="170">
        <f t="shared" si="3"/>
        <v>-8.8888888888888351E-3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8">
        <v>42300</v>
      </c>
      <c r="X6" s="53">
        <v>80.94</v>
      </c>
      <c r="Y6" s="53">
        <v>81.52</v>
      </c>
      <c r="Z6" s="53">
        <v>80.38</v>
      </c>
      <c r="AA6" s="53">
        <v>81</v>
      </c>
      <c r="AB6" s="117">
        <v>1538400</v>
      </c>
      <c r="AC6" s="53">
        <v>81</v>
      </c>
      <c r="AD6" s="2">
        <f t="shared" si="2"/>
        <v>1.1400000000000006</v>
      </c>
      <c r="AE6" s="170">
        <f t="shared" si="3"/>
        <v>5.9612518628913147E-3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7" t="s">
        <v>265</v>
      </c>
      <c r="W7" s="198">
        <v>42299</v>
      </c>
      <c r="X7" s="53">
        <v>79.25</v>
      </c>
      <c r="Y7" s="53">
        <v>81.489999999999995</v>
      </c>
      <c r="Z7" s="53">
        <v>79.209999999999994</v>
      </c>
      <c r="AA7" s="53">
        <v>80.52</v>
      </c>
      <c r="AB7" s="117">
        <v>1852600</v>
      </c>
      <c r="AC7" s="53">
        <v>80.52</v>
      </c>
      <c r="AD7" s="2">
        <f t="shared" si="2"/>
        <v>2.2800000000000011</v>
      </c>
      <c r="AE7" s="170">
        <f t="shared" si="3"/>
        <v>2.3125794155018919E-2</v>
      </c>
    </row>
    <row r="8" spans="1:31" x14ac:dyDescent="0.25">
      <c r="W8" s="198">
        <v>42298</v>
      </c>
      <c r="X8" s="53">
        <v>79.150000000000006</v>
      </c>
      <c r="Y8" s="53">
        <v>79.459999999999994</v>
      </c>
      <c r="Z8" s="53">
        <v>78.59</v>
      </c>
      <c r="AA8" s="53">
        <v>78.7</v>
      </c>
      <c r="AB8" s="117">
        <v>1372200</v>
      </c>
      <c r="AC8" s="53">
        <v>78.7</v>
      </c>
      <c r="AD8" s="2">
        <f t="shared" si="2"/>
        <v>0.86999999999999034</v>
      </c>
      <c r="AE8" s="170">
        <f t="shared" si="3"/>
        <v>-1.7757483510908445E-3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8">
        <v>42297</v>
      </c>
      <c r="X9" s="53">
        <v>77.62</v>
      </c>
      <c r="Y9" s="53">
        <v>79.38</v>
      </c>
      <c r="Z9" s="53">
        <v>77.319999999999993</v>
      </c>
      <c r="AA9" s="53">
        <v>78.84</v>
      </c>
      <c r="AB9" s="117">
        <v>1019500</v>
      </c>
      <c r="AC9" s="53">
        <v>78.84</v>
      </c>
      <c r="AD9" s="2">
        <f t="shared" si="2"/>
        <v>2.0600000000000023</v>
      </c>
      <c r="AE9" s="170">
        <f t="shared" si="3"/>
        <v>1.3758518709013901E-2</v>
      </c>
    </row>
    <row r="10" spans="1:31" x14ac:dyDescent="0.25">
      <c r="W10" s="198">
        <v>42296</v>
      </c>
      <c r="X10" s="53">
        <v>77.78</v>
      </c>
      <c r="Y10" s="53">
        <v>78.180000000000007</v>
      </c>
      <c r="Z10" s="53">
        <v>77.31</v>
      </c>
      <c r="AA10" s="53">
        <v>77.77</v>
      </c>
      <c r="AB10" s="117">
        <v>1100700</v>
      </c>
      <c r="AC10" s="53">
        <v>77.77</v>
      </c>
      <c r="AD10" s="2">
        <f t="shared" si="2"/>
        <v>0.87000000000000455</v>
      </c>
      <c r="AE10" s="170">
        <f t="shared" si="3"/>
        <v>-7.529351710056198E-3</v>
      </c>
    </row>
    <row r="11" spans="1:31" x14ac:dyDescent="0.25">
      <c r="B11" s="260" t="s">
        <v>139</v>
      </c>
      <c r="C11" s="260" t="s">
        <v>261</v>
      </c>
      <c r="D11" s="261" t="s">
        <v>260</v>
      </c>
      <c r="E11" s="263" t="s">
        <v>262</v>
      </c>
      <c r="F11" s="264" t="s">
        <v>65</v>
      </c>
      <c r="W11" s="198">
        <v>42293</v>
      </c>
      <c r="X11" s="53">
        <v>79.75</v>
      </c>
      <c r="Y11" s="53">
        <v>79.8</v>
      </c>
      <c r="Z11" s="53">
        <v>78.05</v>
      </c>
      <c r="AA11" s="53">
        <v>78.36</v>
      </c>
      <c r="AB11" s="117">
        <v>1617300</v>
      </c>
      <c r="AC11" s="53">
        <v>78.36</v>
      </c>
      <c r="AD11" s="2">
        <f t="shared" si="2"/>
        <v>1.75</v>
      </c>
      <c r="AE11" s="170">
        <f t="shared" si="3"/>
        <v>-1.3843443241882691E-2</v>
      </c>
    </row>
    <row r="12" spans="1:31" x14ac:dyDescent="0.25">
      <c r="B12" s="262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8">
        <v>42292</v>
      </c>
      <c r="X12" s="53">
        <v>78.98</v>
      </c>
      <c r="Y12" s="53">
        <v>79.59</v>
      </c>
      <c r="Z12" s="53">
        <v>77.94</v>
      </c>
      <c r="AA12" s="53">
        <v>79.459999999999994</v>
      </c>
      <c r="AB12" s="117">
        <v>1442200</v>
      </c>
      <c r="AC12" s="53">
        <v>79.459999999999994</v>
      </c>
      <c r="AD12" s="2">
        <f t="shared" si="2"/>
        <v>1.6500000000000057</v>
      </c>
      <c r="AE12" s="170">
        <f t="shared" si="3"/>
        <v>1.5722868464783213E-2</v>
      </c>
    </row>
    <row r="13" spans="1:31" x14ac:dyDescent="0.25">
      <c r="B13" s="262">
        <v>42305</v>
      </c>
      <c r="C13" s="12">
        <v>0</v>
      </c>
      <c r="D13" s="277" t="s">
        <v>172</v>
      </c>
      <c r="E13" s="53">
        <v>81.599999999999994</v>
      </c>
      <c r="F13" s="53">
        <v>-169.71000000000095</v>
      </c>
      <c r="W13" s="198">
        <v>42291</v>
      </c>
      <c r="X13" s="53">
        <v>78.760000000000005</v>
      </c>
      <c r="Y13" s="53">
        <v>79.709999999999994</v>
      </c>
      <c r="Z13" s="53">
        <v>77.599999999999994</v>
      </c>
      <c r="AA13" s="53">
        <v>78.23</v>
      </c>
      <c r="AB13" s="117">
        <v>1886500</v>
      </c>
      <c r="AC13" s="53">
        <v>78.23</v>
      </c>
      <c r="AD13" s="2">
        <f t="shared" si="2"/>
        <v>2.1099999999999994</v>
      </c>
      <c r="AE13" s="170">
        <f t="shared" si="3"/>
        <v>-1.3368646739815859E-2</v>
      </c>
    </row>
    <row r="14" spans="1:31" x14ac:dyDescent="0.25">
      <c r="B14" s="12"/>
      <c r="C14" s="12"/>
      <c r="D14" s="53"/>
      <c r="E14" s="53"/>
      <c r="F14" s="53"/>
      <c r="W14" s="198">
        <v>42290</v>
      </c>
      <c r="X14" s="53">
        <v>80.2</v>
      </c>
      <c r="Y14" s="53">
        <v>80.66</v>
      </c>
      <c r="Z14" s="53">
        <v>79.209999999999994</v>
      </c>
      <c r="AA14" s="53">
        <v>79.290000000000006</v>
      </c>
      <c r="AB14" s="117">
        <v>1362500</v>
      </c>
      <c r="AC14" s="53">
        <v>79.290000000000006</v>
      </c>
      <c r="AD14" s="2">
        <f t="shared" si="2"/>
        <v>1.4500000000000028</v>
      </c>
      <c r="AE14" s="170">
        <f t="shared" si="3"/>
        <v>-2.0869350456902858E-2</v>
      </c>
    </row>
    <row r="15" spans="1:31" x14ac:dyDescent="0.25">
      <c r="B15" s="12"/>
      <c r="C15" s="12"/>
      <c r="D15" s="53"/>
      <c r="E15" s="53"/>
      <c r="F15" s="53"/>
      <c r="I15" s="2"/>
      <c r="W15" s="198">
        <v>42289</v>
      </c>
      <c r="X15" s="53">
        <v>82.26</v>
      </c>
      <c r="Y15" s="53">
        <v>82.37</v>
      </c>
      <c r="Z15" s="53">
        <v>80.069999999999993</v>
      </c>
      <c r="AA15" s="53">
        <v>80.98</v>
      </c>
      <c r="AB15" s="117">
        <v>2334100</v>
      </c>
      <c r="AC15" s="53">
        <v>80.98</v>
      </c>
      <c r="AD15" s="2">
        <f t="shared" si="2"/>
        <v>2.3000000000000114</v>
      </c>
      <c r="AE15" s="170">
        <f t="shared" si="3"/>
        <v>-2.3278253527921788E-2</v>
      </c>
    </row>
    <row r="16" spans="1:31" x14ac:dyDescent="0.25">
      <c r="B16" s="12"/>
      <c r="C16" s="12"/>
      <c r="D16" s="53"/>
      <c r="E16" s="53"/>
      <c r="F16" s="53"/>
      <c r="W16" s="198">
        <v>42286</v>
      </c>
      <c r="X16" s="53">
        <v>83.08</v>
      </c>
      <c r="Y16" s="53">
        <v>84</v>
      </c>
      <c r="Z16" s="53">
        <v>82.17</v>
      </c>
      <c r="AA16" s="53">
        <v>82.91</v>
      </c>
      <c r="AB16" s="117">
        <v>2051300</v>
      </c>
      <c r="AC16" s="53">
        <v>82.91</v>
      </c>
      <c r="AD16" s="2">
        <f t="shared" si="2"/>
        <v>1.8299999999999983</v>
      </c>
      <c r="AE16" s="170">
        <f t="shared" si="3"/>
        <v>-8.435767654857429E-4</v>
      </c>
    </row>
    <row r="17" spans="2:31" x14ac:dyDescent="0.25">
      <c r="B17" s="12"/>
      <c r="C17" s="12"/>
      <c r="D17" s="53"/>
      <c r="E17" s="53"/>
      <c r="F17" s="53"/>
      <c r="W17" s="198">
        <v>42285</v>
      </c>
      <c r="X17" s="53">
        <v>80.94</v>
      </c>
      <c r="Y17" s="53">
        <v>83.17</v>
      </c>
      <c r="Z17" s="53">
        <v>80.94</v>
      </c>
      <c r="AA17" s="53">
        <v>82.98</v>
      </c>
      <c r="AB17" s="117">
        <v>1720700</v>
      </c>
      <c r="AC17" s="53">
        <v>82.98</v>
      </c>
      <c r="AD17" s="2">
        <f t="shared" si="2"/>
        <v>2.230000000000004</v>
      </c>
      <c r="AE17" s="170">
        <f t="shared" si="3"/>
        <v>2.192118226600992E-2</v>
      </c>
    </row>
    <row r="18" spans="2:31" x14ac:dyDescent="0.25">
      <c r="B18" s="12"/>
      <c r="C18" s="12"/>
      <c r="D18" s="53"/>
      <c r="E18" s="53"/>
      <c r="F18" s="53"/>
      <c r="W18" s="198">
        <v>42284</v>
      </c>
      <c r="X18" s="53">
        <v>79.78</v>
      </c>
      <c r="Y18" s="53">
        <v>81.709999999999994</v>
      </c>
      <c r="Z18" s="53">
        <v>79.78</v>
      </c>
      <c r="AA18" s="53">
        <v>81.2</v>
      </c>
      <c r="AB18" s="117">
        <v>2314400</v>
      </c>
      <c r="AC18" s="53">
        <v>81.2</v>
      </c>
      <c r="AD18" s="2">
        <f t="shared" si="2"/>
        <v>1.9299999999999926</v>
      </c>
      <c r="AE18" s="170">
        <f t="shared" si="3"/>
        <v>2.2283771874606506E-2</v>
      </c>
    </row>
    <row r="19" spans="2:31" x14ac:dyDescent="0.25">
      <c r="B19" s="12"/>
      <c r="C19" s="12"/>
      <c r="D19" s="53"/>
      <c r="E19" s="53"/>
      <c r="F19" s="53"/>
      <c r="W19" s="198">
        <v>42283</v>
      </c>
      <c r="X19" s="53">
        <v>79.92</v>
      </c>
      <c r="Y19" s="53">
        <v>80.52</v>
      </c>
      <c r="Z19" s="53">
        <v>79.37</v>
      </c>
      <c r="AA19" s="53">
        <v>79.430000000000007</v>
      </c>
      <c r="AB19" s="117">
        <v>1736600</v>
      </c>
      <c r="AC19" s="53">
        <v>79.430000000000007</v>
      </c>
      <c r="AD19" s="2">
        <f t="shared" si="2"/>
        <v>1.1499999999999915</v>
      </c>
      <c r="AE19" s="170">
        <f t="shared" si="3"/>
        <v>-6.8767191797949323E-3</v>
      </c>
    </row>
    <row r="20" spans="2:31" x14ac:dyDescent="0.25">
      <c r="B20" s="12"/>
      <c r="C20" s="12"/>
      <c r="D20" s="53"/>
      <c r="E20" s="53"/>
      <c r="F20" s="53"/>
      <c r="W20" s="198">
        <v>42282</v>
      </c>
      <c r="X20" s="53">
        <v>78.489999999999995</v>
      </c>
      <c r="Y20" s="53">
        <v>80.540000000000006</v>
      </c>
      <c r="Z20" s="53">
        <v>78.09</v>
      </c>
      <c r="AA20" s="53">
        <v>79.98</v>
      </c>
      <c r="AB20" s="117">
        <v>2201500</v>
      </c>
      <c r="AC20" s="53">
        <v>79.98</v>
      </c>
      <c r="AD20" s="2">
        <f t="shared" si="2"/>
        <v>2.4500000000000028</v>
      </c>
      <c r="AE20" s="170">
        <f t="shared" si="3"/>
        <v>1.2276926971269475E-2</v>
      </c>
    </row>
    <row r="21" spans="2:31" x14ac:dyDescent="0.25">
      <c r="B21" s="12"/>
      <c r="C21" s="12"/>
      <c r="D21" s="53"/>
      <c r="E21" s="53"/>
      <c r="F21" s="53"/>
      <c r="W21" s="198">
        <v>42279</v>
      </c>
      <c r="X21" s="53">
        <v>76.2</v>
      </c>
      <c r="Y21" s="53">
        <v>79.05</v>
      </c>
      <c r="Z21" s="53">
        <v>75.92</v>
      </c>
      <c r="AA21" s="53">
        <v>79.010000000000005</v>
      </c>
      <c r="AB21" s="117">
        <v>1802000</v>
      </c>
      <c r="AC21" s="53">
        <v>79.010000000000005</v>
      </c>
      <c r="AD21" s="2">
        <f t="shared" si="2"/>
        <v>3.1299999999999955</v>
      </c>
      <c r="AE21" s="170">
        <f t="shared" si="3"/>
        <v>2.1725074356653495E-2</v>
      </c>
    </row>
    <row r="22" spans="2:31" x14ac:dyDescent="0.25">
      <c r="W22" s="198">
        <v>42278</v>
      </c>
      <c r="X22" s="53">
        <v>77.23</v>
      </c>
      <c r="Y22" s="53">
        <v>77.97</v>
      </c>
      <c r="Z22" s="53">
        <v>76.67</v>
      </c>
      <c r="AA22" s="53">
        <v>77.33</v>
      </c>
      <c r="AB22" s="117">
        <v>1896800</v>
      </c>
      <c r="AC22" s="53">
        <v>77.33</v>
      </c>
      <c r="AD22" s="2">
        <f t="shared" si="2"/>
        <v>1.2999999999999972</v>
      </c>
      <c r="AE22" s="170">
        <f t="shared" si="3"/>
        <v>1.2172774869109837E-2</v>
      </c>
    </row>
    <row r="23" spans="2:31" x14ac:dyDescent="0.25">
      <c r="W23" s="198">
        <v>42277</v>
      </c>
      <c r="X23" s="53">
        <v>75.790000000000006</v>
      </c>
      <c r="Y23" s="53">
        <v>76.5</v>
      </c>
      <c r="Z23" s="53">
        <v>75.2</v>
      </c>
      <c r="AA23" s="53">
        <v>76.400000000000006</v>
      </c>
      <c r="AB23" s="117">
        <v>1557600</v>
      </c>
      <c r="AC23" s="53">
        <v>76.400000000000006</v>
      </c>
      <c r="AD23" s="2">
        <f t="shared" si="2"/>
        <v>1.2999999999999972</v>
      </c>
      <c r="AE23" s="170">
        <f t="shared" si="3"/>
        <v>1.9890535309037727E-2</v>
      </c>
    </row>
    <row r="24" spans="2:31" x14ac:dyDescent="0.25">
      <c r="W24" s="198">
        <v>42276</v>
      </c>
      <c r="X24" s="53">
        <v>74.819999999999993</v>
      </c>
      <c r="Y24" s="53">
        <v>75.06</v>
      </c>
      <c r="Z24" s="53">
        <v>74.36</v>
      </c>
      <c r="AA24" s="53">
        <v>74.91</v>
      </c>
      <c r="AB24" s="117">
        <v>1600600</v>
      </c>
      <c r="AC24" s="53">
        <v>74.91</v>
      </c>
      <c r="AD24" s="2">
        <f t="shared" si="2"/>
        <v>0.70000000000000284</v>
      </c>
      <c r="AE24" s="170">
        <f t="shared" si="3"/>
        <v>3.34851326011254E-3</v>
      </c>
    </row>
    <row r="25" spans="2:31" x14ac:dyDescent="0.25">
      <c r="W25" s="198">
        <v>42275</v>
      </c>
      <c r="X25" s="53">
        <v>75.040000000000006</v>
      </c>
      <c r="Y25" s="53">
        <v>75.37</v>
      </c>
      <c r="Z25" s="53">
        <v>74.58</v>
      </c>
      <c r="AA25" s="53">
        <v>74.66</v>
      </c>
      <c r="AB25" s="117">
        <v>1919000</v>
      </c>
      <c r="AC25" s="53">
        <v>74.66</v>
      </c>
      <c r="AD25" s="2">
        <f t="shared" si="2"/>
        <v>0.79000000000000625</v>
      </c>
      <c r="AE25" s="170">
        <f t="shared" si="3"/>
        <v>-1.2695054218460844E-2</v>
      </c>
    </row>
    <row r="26" spans="2:31" x14ac:dyDescent="0.25">
      <c r="W26" s="198">
        <v>42272</v>
      </c>
      <c r="X26" s="53">
        <v>76.319999999999993</v>
      </c>
      <c r="Y26" s="53">
        <v>76.760000000000005</v>
      </c>
      <c r="Z26" s="53">
        <v>75.33</v>
      </c>
      <c r="AA26" s="53">
        <v>75.62</v>
      </c>
      <c r="AB26" s="117">
        <v>2001500</v>
      </c>
      <c r="AC26" s="53">
        <v>75.62</v>
      </c>
      <c r="AD26" s="2">
        <f t="shared" si="2"/>
        <v>1.4300000000000068</v>
      </c>
      <c r="AE26" s="170">
        <f t="shared" si="3"/>
        <v>-9.2482494384982239E-4</v>
      </c>
    </row>
    <row r="27" spans="2:31" x14ac:dyDescent="0.25">
      <c r="W27" s="198">
        <v>42271</v>
      </c>
      <c r="X27" s="53">
        <v>75.510000000000005</v>
      </c>
      <c r="Y27" s="53">
        <v>76.09</v>
      </c>
      <c r="Z27" s="53">
        <v>74.73</v>
      </c>
      <c r="AA27" s="53">
        <v>75.69</v>
      </c>
      <c r="AB27" s="117">
        <v>2162600</v>
      </c>
      <c r="AC27" s="53">
        <v>75.69</v>
      </c>
      <c r="AD27" s="2">
        <f t="shared" si="2"/>
        <v>1.3599999999999994</v>
      </c>
      <c r="AE27" s="170">
        <f t="shared" si="3"/>
        <v>-8.5145402148284477E-3</v>
      </c>
    </row>
    <row r="28" spans="2:31" x14ac:dyDescent="0.25">
      <c r="W28" s="198">
        <v>42270</v>
      </c>
      <c r="X28" s="53">
        <v>77.42</v>
      </c>
      <c r="Y28" s="53">
        <v>77.63</v>
      </c>
      <c r="Z28" s="53">
        <v>76</v>
      </c>
      <c r="AA28" s="53">
        <v>76.34</v>
      </c>
      <c r="AB28" s="117">
        <v>1524900</v>
      </c>
      <c r="AC28" s="53">
        <v>76.34</v>
      </c>
      <c r="AD28" s="2">
        <f t="shared" si="2"/>
        <v>1.6299999999999955</v>
      </c>
      <c r="AE28" s="170">
        <f t="shared" si="3"/>
        <v>-1.4077231047397665E-2</v>
      </c>
    </row>
    <row r="29" spans="2:31" x14ac:dyDescent="0.25">
      <c r="W29" s="198">
        <v>42269</v>
      </c>
      <c r="X29" s="53">
        <v>78.510000000000005</v>
      </c>
      <c r="Y29" s="53">
        <v>78.540000000000006</v>
      </c>
      <c r="Z29" s="53">
        <v>77.040000000000006</v>
      </c>
      <c r="AA29" s="53">
        <v>77.430000000000007</v>
      </c>
      <c r="AB29" s="117">
        <v>1771000</v>
      </c>
      <c r="AC29" s="53">
        <v>77.430000000000007</v>
      </c>
      <c r="AD29" s="2">
        <f t="shared" si="2"/>
        <v>1.5</v>
      </c>
      <c r="AE29" s="170">
        <f t="shared" si="3"/>
        <v>-2.6894558250596834E-2</v>
      </c>
    </row>
    <row r="30" spans="2:31" x14ac:dyDescent="0.25">
      <c r="W30" s="198">
        <v>42268</v>
      </c>
      <c r="X30" s="53">
        <v>79.33</v>
      </c>
      <c r="Y30" s="53">
        <v>80.16</v>
      </c>
      <c r="Z30" s="53">
        <v>78.67</v>
      </c>
      <c r="AA30" s="53">
        <v>79.569999999999993</v>
      </c>
      <c r="AB30" s="117">
        <v>1929600</v>
      </c>
      <c r="AC30" s="53">
        <v>79.569999999999993</v>
      </c>
      <c r="AD30" s="2">
        <f t="shared" si="2"/>
        <v>1.4899999999999949</v>
      </c>
      <c r="AE30" s="170">
        <f t="shared" si="3"/>
        <v>7.8530715642810556E-3</v>
      </c>
    </row>
    <row r="31" spans="2:31" x14ac:dyDescent="0.25">
      <c r="W31" s="198">
        <v>42265</v>
      </c>
      <c r="X31" s="53">
        <v>80.05</v>
      </c>
      <c r="Y31" s="53">
        <v>80.260000000000005</v>
      </c>
      <c r="Z31" s="53">
        <v>78.73</v>
      </c>
      <c r="AA31" s="53">
        <v>78.95</v>
      </c>
      <c r="AB31" s="117">
        <v>3576900</v>
      </c>
      <c r="AC31" s="53">
        <v>78.95</v>
      </c>
      <c r="AD31" s="2">
        <f t="shared" si="2"/>
        <v>1.5300000000000011</v>
      </c>
      <c r="AE31" s="170">
        <f t="shared" si="3"/>
        <v>-2.663050178769566E-2</v>
      </c>
    </row>
    <row r="32" spans="2:31" x14ac:dyDescent="0.25">
      <c r="W32" s="198">
        <v>42264</v>
      </c>
      <c r="X32" s="53">
        <v>81.400000000000006</v>
      </c>
      <c r="Y32" s="53">
        <v>82.3</v>
      </c>
      <c r="Z32" s="53">
        <v>80.92</v>
      </c>
      <c r="AA32" s="53">
        <v>81.11</v>
      </c>
      <c r="AB32" s="117">
        <v>2164500</v>
      </c>
      <c r="AC32" s="53">
        <v>81.11</v>
      </c>
      <c r="AD32" s="2">
        <f t="shared" si="2"/>
        <v>1.3799999999999955</v>
      </c>
      <c r="AE32" s="170">
        <f t="shared" si="3"/>
        <v>-7.1000122414004441E-3</v>
      </c>
    </row>
    <row r="33" spans="15:31" x14ac:dyDescent="0.25">
      <c r="W33" s="198">
        <v>42263</v>
      </c>
      <c r="X33" s="53">
        <v>80.44</v>
      </c>
      <c r="Y33" s="53">
        <v>81.91</v>
      </c>
      <c r="Z33" s="53">
        <v>80.33</v>
      </c>
      <c r="AA33" s="53">
        <v>81.69</v>
      </c>
      <c r="AB33" s="117">
        <v>2657000</v>
      </c>
      <c r="AC33" s="53">
        <v>81.69</v>
      </c>
      <c r="AD33" s="2">
        <f t="shared" si="2"/>
        <v>1.5799999999999983</v>
      </c>
      <c r="AE33" s="170">
        <f t="shared" si="3"/>
        <v>1.4530551415797399E-2</v>
      </c>
    </row>
    <row r="34" spans="15:31" x14ac:dyDescent="0.25">
      <c r="W34" s="198">
        <v>42262</v>
      </c>
      <c r="X34" s="53">
        <v>79.099999999999994</v>
      </c>
      <c r="Y34" s="53">
        <v>80.760000000000005</v>
      </c>
      <c r="Z34" s="53">
        <v>78.709999999999994</v>
      </c>
      <c r="AA34" s="53">
        <v>80.52</v>
      </c>
      <c r="AB34" s="117">
        <v>1525700</v>
      </c>
      <c r="AC34" s="53">
        <v>80.52</v>
      </c>
      <c r="AD34" s="2">
        <f t="shared" si="2"/>
        <v>2.0500000000000114</v>
      </c>
      <c r="AE34" s="170">
        <f t="shared" si="3"/>
        <v>2.3255813953488413E-2</v>
      </c>
    </row>
    <row r="35" spans="15:31" x14ac:dyDescent="0.25">
      <c r="W35" s="198">
        <v>42261</v>
      </c>
      <c r="X35" s="53">
        <v>79.17</v>
      </c>
      <c r="Y35" s="53">
        <v>79.19</v>
      </c>
      <c r="Z35" s="53">
        <v>78.540000000000006</v>
      </c>
      <c r="AA35" s="53">
        <v>78.69</v>
      </c>
      <c r="AB35" s="117">
        <v>2637300</v>
      </c>
      <c r="AC35" s="53">
        <v>78.69</v>
      </c>
      <c r="AD35" s="2">
        <f t="shared" si="2"/>
        <v>0.64999999999999147</v>
      </c>
      <c r="AE35" s="170">
        <f t="shared" si="3"/>
        <v>-6.0629026146268306E-3</v>
      </c>
    </row>
    <row r="36" spans="15:31" x14ac:dyDescent="0.25">
      <c r="W36" s="198">
        <v>42258</v>
      </c>
      <c r="X36" s="53">
        <v>79.48</v>
      </c>
      <c r="Y36" s="53">
        <v>80.31</v>
      </c>
      <c r="Z36" s="53">
        <v>78.86</v>
      </c>
      <c r="AA36" s="53">
        <v>79.17</v>
      </c>
      <c r="AB36" s="117">
        <v>2556900</v>
      </c>
      <c r="AC36" s="53">
        <v>79.17</v>
      </c>
      <c r="AD36" s="2">
        <f t="shared" si="2"/>
        <v>1.4500000000000028</v>
      </c>
      <c r="AE36" s="170">
        <f t="shared" si="3"/>
        <v>1.6447368421053099E-3</v>
      </c>
    </row>
    <row r="37" spans="15:31" x14ac:dyDescent="0.25">
      <c r="W37" s="198">
        <v>42257</v>
      </c>
      <c r="X37" s="53">
        <v>78.989999999999995</v>
      </c>
      <c r="Y37" s="53">
        <v>79.3</v>
      </c>
      <c r="Z37" s="53">
        <v>78.010000000000005</v>
      </c>
      <c r="AA37" s="53">
        <v>79.040000000000006</v>
      </c>
      <c r="AB37" s="117">
        <v>3588700</v>
      </c>
      <c r="AC37" s="53">
        <v>79.040000000000006</v>
      </c>
      <c r="AD37" s="2">
        <f t="shared" si="2"/>
        <v>1.289999999999992</v>
      </c>
      <c r="AE37" s="170">
        <f t="shared" si="3"/>
        <v>1.266784899924156E-3</v>
      </c>
    </row>
    <row r="38" spans="15:31" x14ac:dyDescent="0.25">
      <c r="W38" s="198">
        <v>42256</v>
      </c>
      <c r="X38" s="53">
        <v>79.319999999999993</v>
      </c>
      <c r="Y38" s="53">
        <v>80</v>
      </c>
      <c r="Z38" s="53">
        <v>78.58</v>
      </c>
      <c r="AA38" s="53">
        <v>78.94</v>
      </c>
      <c r="AB38" s="117">
        <v>3481000</v>
      </c>
      <c r="AC38" s="53">
        <v>78.94</v>
      </c>
      <c r="AD38" s="2">
        <f t="shared" si="2"/>
        <v>1.4200000000000017</v>
      </c>
      <c r="AE38" s="170">
        <f t="shared" si="3"/>
        <v>3.1770237641377541E-3</v>
      </c>
    </row>
    <row r="39" spans="15:31" x14ac:dyDescent="0.25">
      <c r="W39" s="198">
        <v>42255</v>
      </c>
      <c r="X39" s="53">
        <v>78.040000000000006</v>
      </c>
      <c r="Y39" s="53">
        <v>78.72</v>
      </c>
      <c r="Z39" s="53">
        <v>77.77</v>
      </c>
      <c r="AA39" s="53">
        <v>78.69</v>
      </c>
      <c r="AB39" s="117">
        <v>1816900</v>
      </c>
      <c r="AC39" s="53">
        <v>78.69</v>
      </c>
      <c r="AD39" s="2">
        <f t="shared" si="2"/>
        <v>0.95000000000000284</v>
      </c>
      <c r="AE39" s="170">
        <f t="shared" si="3"/>
        <v>2.8224225793806346E-2</v>
      </c>
    </row>
    <row r="40" spans="15:31" x14ac:dyDescent="0.25">
      <c r="W40" s="198">
        <v>42251</v>
      </c>
      <c r="X40" s="53">
        <v>76.2</v>
      </c>
      <c r="Y40" s="53">
        <v>77.040000000000006</v>
      </c>
      <c r="Z40" s="53">
        <v>75.849999999999994</v>
      </c>
      <c r="AA40" s="53">
        <v>76.53</v>
      </c>
      <c r="AB40" s="117">
        <v>1914000</v>
      </c>
      <c r="AC40" s="53">
        <v>76.53</v>
      </c>
      <c r="AD40" s="2">
        <f t="shared" si="2"/>
        <v>1.1900000000000119</v>
      </c>
      <c r="AE40" s="170">
        <f t="shared" si="3"/>
        <v>-8.1648522550543667E-3</v>
      </c>
    </row>
    <row r="41" spans="15:31" x14ac:dyDescent="0.25">
      <c r="W41" s="198">
        <v>42250</v>
      </c>
      <c r="X41" s="53">
        <v>77.02</v>
      </c>
      <c r="Y41" s="53">
        <v>78</v>
      </c>
      <c r="Z41" s="53">
        <v>76.58</v>
      </c>
      <c r="AA41" s="53">
        <v>77.16</v>
      </c>
      <c r="AB41" s="117">
        <v>1562300</v>
      </c>
      <c r="AC41" s="53">
        <v>77.16</v>
      </c>
      <c r="AD41" s="2">
        <f t="shared" si="2"/>
        <v>1.4200000000000017</v>
      </c>
      <c r="AE41" s="170">
        <f t="shared" si="3"/>
        <v>8.1003396916643489E-3</v>
      </c>
    </row>
    <row r="42" spans="15:31" ht="20.25" thickBot="1" x14ac:dyDescent="0.35">
      <c r="O42" s="195" t="s">
        <v>81</v>
      </c>
      <c r="P42" s="195"/>
      <c r="R42" s="47"/>
      <c r="T42" s="196" t="s">
        <v>107</v>
      </c>
      <c r="W42" s="198">
        <v>42249</v>
      </c>
      <c r="X42" s="53">
        <v>76.680000000000007</v>
      </c>
      <c r="Y42" s="53">
        <v>76.86</v>
      </c>
      <c r="Z42" s="53">
        <v>75.59</v>
      </c>
      <c r="AA42" s="53">
        <v>76.540000000000006</v>
      </c>
      <c r="AB42" s="117">
        <v>2844300</v>
      </c>
      <c r="AC42" s="53">
        <v>76.540000000000006</v>
      </c>
      <c r="AD42" s="2">
        <f t="shared" si="2"/>
        <v>1.269999999999996</v>
      </c>
      <c r="AE42" s="170">
        <f t="shared" si="3"/>
        <v>1.0962884691586572E-2</v>
      </c>
    </row>
    <row r="43" spans="15:31" ht="15.75" thickTop="1" x14ac:dyDescent="0.25">
      <c r="O43" s="105">
        <v>1.1000000000000001</v>
      </c>
      <c r="P43" s="105">
        <f t="shared" ref="P43:P63" si="5">O43*$Q$4</f>
        <v>89.199000000000012</v>
      </c>
      <c r="Q43" s="2"/>
      <c r="R43" s="47"/>
      <c r="T43" s="12" t="s">
        <v>122</v>
      </c>
      <c r="U43" s="110">
        <v>81.599999999999994</v>
      </c>
      <c r="W43" s="198">
        <v>42248</v>
      </c>
      <c r="X43" s="53">
        <v>76.23</v>
      </c>
      <c r="Y43" s="53">
        <v>76.88</v>
      </c>
      <c r="Z43" s="53">
        <v>75.36</v>
      </c>
      <c r="AA43" s="53">
        <v>75.709999999999994</v>
      </c>
      <c r="AB43" s="117">
        <v>2011200</v>
      </c>
      <c r="AC43" s="53">
        <v>75.709999999999994</v>
      </c>
      <c r="AD43" s="2">
        <f t="shared" si="2"/>
        <v>1.519999999999996</v>
      </c>
      <c r="AE43" s="170">
        <f t="shared" si="3"/>
        <v>-2.8237710178411035E-2</v>
      </c>
    </row>
    <row r="44" spans="15:31" x14ac:dyDescent="0.25">
      <c r="O44" s="105">
        <v>1.0900000000000001</v>
      </c>
      <c r="P44" s="105">
        <f t="shared" si="5"/>
        <v>88.388100000000009</v>
      </c>
      <c r="Q44" s="2"/>
      <c r="R44" s="47"/>
      <c r="T44" s="12" t="s">
        <v>123</v>
      </c>
      <c r="U44" s="110">
        <v>81.2</v>
      </c>
      <c r="W44" s="198">
        <v>42247</v>
      </c>
      <c r="X44" s="53">
        <v>78.790000000000006</v>
      </c>
      <c r="Y44" s="53">
        <v>78.83</v>
      </c>
      <c r="Z44" s="53">
        <v>77.709999999999994</v>
      </c>
      <c r="AA44" s="53">
        <v>77.91</v>
      </c>
      <c r="AB44" s="117">
        <v>1751900</v>
      </c>
      <c r="AC44" s="53">
        <v>77.91</v>
      </c>
      <c r="AD44" s="2">
        <f t="shared" si="2"/>
        <v>1.1200000000000045</v>
      </c>
      <c r="AE44" s="170">
        <f t="shared" si="3"/>
        <v>-1.6287878787878851E-2</v>
      </c>
    </row>
    <row r="45" spans="15:31" x14ac:dyDescent="0.25">
      <c r="O45" s="105">
        <v>1.08</v>
      </c>
      <c r="P45" s="105">
        <f t="shared" si="5"/>
        <v>87.577200000000005</v>
      </c>
      <c r="Q45" s="2"/>
      <c r="R45" s="47"/>
      <c r="T45" s="12" t="s">
        <v>124</v>
      </c>
      <c r="U45" s="110" t="s">
        <v>299</v>
      </c>
      <c r="W45" s="198">
        <v>42244</v>
      </c>
      <c r="X45" s="53">
        <v>77.540000000000006</v>
      </c>
      <c r="Y45" s="53">
        <v>80.05</v>
      </c>
      <c r="Z45" s="53">
        <v>77.53</v>
      </c>
      <c r="AA45" s="53">
        <v>79.2</v>
      </c>
      <c r="AB45" s="117">
        <v>3264300</v>
      </c>
      <c r="AC45" s="53">
        <v>79.2</v>
      </c>
      <c r="AD45" s="2">
        <f t="shared" si="2"/>
        <v>2.519999999999996</v>
      </c>
      <c r="AE45" s="170">
        <f t="shared" si="3"/>
        <v>1.6427104722792629E-2</v>
      </c>
    </row>
    <row r="46" spans="15:31" x14ac:dyDescent="0.25">
      <c r="O46" s="105">
        <v>1.07</v>
      </c>
      <c r="P46" s="105">
        <f t="shared" si="5"/>
        <v>86.766300000000015</v>
      </c>
      <c r="Q46" s="2"/>
      <c r="R46" s="47"/>
      <c r="T46" s="12" t="s">
        <v>125</v>
      </c>
      <c r="U46" s="110" t="s">
        <v>300</v>
      </c>
      <c r="W46" s="198">
        <v>42243</v>
      </c>
      <c r="X46" s="53">
        <v>75.239999999999995</v>
      </c>
      <c r="Y46" s="53">
        <v>77.930000000000007</v>
      </c>
      <c r="Z46" s="53">
        <v>74.989999999999995</v>
      </c>
      <c r="AA46" s="53">
        <v>77.92</v>
      </c>
      <c r="AB46" s="117">
        <v>3182000</v>
      </c>
      <c r="AC46" s="53">
        <v>77.92</v>
      </c>
      <c r="AD46" s="2">
        <f t="shared" si="2"/>
        <v>2.9400000000000119</v>
      </c>
      <c r="AE46" s="170">
        <f t="shared" si="3"/>
        <v>5.1268213707501342E-2</v>
      </c>
    </row>
    <row r="47" spans="15:31" x14ac:dyDescent="0.25">
      <c r="O47" s="105">
        <v>1.06</v>
      </c>
      <c r="P47" s="105">
        <f t="shared" si="5"/>
        <v>85.955400000000012</v>
      </c>
      <c r="Q47" s="2"/>
      <c r="R47" s="47"/>
      <c r="T47" s="12" t="s">
        <v>126</v>
      </c>
      <c r="U47" s="110">
        <v>88.35</v>
      </c>
      <c r="W47" s="198">
        <v>42242</v>
      </c>
      <c r="X47" s="53">
        <v>74.17</v>
      </c>
      <c r="Y47" s="53">
        <v>74.5</v>
      </c>
      <c r="Z47" s="53">
        <v>72.66</v>
      </c>
      <c r="AA47" s="53">
        <v>74.12</v>
      </c>
      <c r="AB47" s="117">
        <v>2816400</v>
      </c>
      <c r="AC47" s="53">
        <v>74.12</v>
      </c>
      <c r="AD47" s="2">
        <f t="shared" si="2"/>
        <v>1.8400000000000034</v>
      </c>
      <c r="AE47" s="170">
        <f t="shared" si="3"/>
        <v>2.3191606847045909E-2</v>
      </c>
    </row>
    <row r="48" spans="15:31" x14ac:dyDescent="0.25">
      <c r="O48" s="105">
        <v>1.05</v>
      </c>
      <c r="P48" s="105">
        <f t="shared" si="5"/>
        <v>85.144500000000008</v>
      </c>
      <c r="Q48" s="2"/>
      <c r="R48" s="47"/>
      <c r="T48" s="12" t="s">
        <v>127</v>
      </c>
      <c r="U48" s="110">
        <v>1.2169399999999999</v>
      </c>
      <c r="W48" s="198">
        <v>42241</v>
      </c>
      <c r="X48" s="53">
        <v>77.06</v>
      </c>
      <c r="Y48" s="53">
        <v>77.06</v>
      </c>
      <c r="Z48" s="53">
        <v>72.400000000000006</v>
      </c>
      <c r="AA48" s="53">
        <v>72.44</v>
      </c>
      <c r="AB48" s="117">
        <v>2543000</v>
      </c>
      <c r="AC48" s="53">
        <v>72.44</v>
      </c>
      <c r="AD48" s="2">
        <f t="shared" si="2"/>
        <v>4.6599999999999966</v>
      </c>
      <c r="AE48" s="170">
        <f t="shared" si="3"/>
        <v>-3.0773347605030699E-2</v>
      </c>
    </row>
    <row r="49" spans="15:31" x14ac:dyDescent="0.25">
      <c r="O49" s="105">
        <v>1.04</v>
      </c>
      <c r="P49" s="105">
        <f t="shared" si="5"/>
        <v>84.333600000000004</v>
      </c>
      <c r="Q49" s="2"/>
      <c r="R49" s="47"/>
      <c r="T49" s="12" t="s">
        <v>128</v>
      </c>
      <c r="U49" s="110" t="s">
        <v>172</v>
      </c>
      <c r="W49" s="198">
        <v>42240</v>
      </c>
      <c r="X49" s="53">
        <v>72.83</v>
      </c>
      <c r="Y49" s="53">
        <v>77.290000000000006</v>
      </c>
      <c r="Z49" s="53">
        <v>72.099999999999994</v>
      </c>
      <c r="AA49" s="53">
        <v>74.739999999999995</v>
      </c>
      <c r="AB49" s="117">
        <v>3583400</v>
      </c>
      <c r="AC49" s="53">
        <v>74.739999999999995</v>
      </c>
      <c r="AD49" s="2">
        <f t="shared" si="2"/>
        <v>5.1900000000000119</v>
      </c>
      <c r="AE49" s="170">
        <f t="shared" si="3"/>
        <v>-4.1549115157732852E-2</v>
      </c>
    </row>
    <row r="50" spans="15:31" x14ac:dyDescent="0.25">
      <c r="O50" s="105">
        <v>1.03</v>
      </c>
      <c r="P50" s="105">
        <f t="shared" si="5"/>
        <v>83.5227</v>
      </c>
      <c r="Q50" s="2"/>
      <c r="R50" s="47"/>
      <c r="T50" s="12"/>
      <c r="U50" s="110"/>
      <c r="W50" s="198">
        <v>42237</v>
      </c>
      <c r="X50" s="53">
        <v>79.290000000000006</v>
      </c>
      <c r="Y50" s="53">
        <v>79.94</v>
      </c>
      <c r="Z50" s="53">
        <v>77.98</v>
      </c>
      <c r="AA50" s="53">
        <v>77.98</v>
      </c>
      <c r="AB50" s="117">
        <v>3240500</v>
      </c>
      <c r="AC50" s="53">
        <v>77.98</v>
      </c>
      <c r="AD50" s="2">
        <f t="shared" si="2"/>
        <v>1.9599999999999937</v>
      </c>
      <c r="AE50" s="170">
        <f t="shared" si="3"/>
        <v>-2.4640400250156347E-2</v>
      </c>
    </row>
    <row r="51" spans="15:31" x14ac:dyDescent="0.25">
      <c r="O51" s="105">
        <v>1.02</v>
      </c>
      <c r="P51" s="105">
        <f t="shared" si="5"/>
        <v>82.711800000000011</v>
      </c>
      <c r="Q51" s="2"/>
      <c r="R51" s="47"/>
      <c r="T51" s="12" t="s">
        <v>129</v>
      </c>
      <c r="U51" s="110" t="s">
        <v>301</v>
      </c>
      <c r="W51" s="198">
        <v>42236</v>
      </c>
      <c r="X51" s="53">
        <v>80.680000000000007</v>
      </c>
      <c r="Y51" s="53">
        <v>80.84</v>
      </c>
      <c r="Z51" s="53">
        <v>79.739999999999995</v>
      </c>
      <c r="AA51" s="53">
        <v>79.95</v>
      </c>
      <c r="AB51" s="117">
        <v>2315900</v>
      </c>
      <c r="AC51" s="53">
        <v>79.95</v>
      </c>
      <c r="AD51" s="2">
        <f t="shared" si="2"/>
        <v>1.1000000000000085</v>
      </c>
      <c r="AE51" s="170">
        <f t="shared" si="3"/>
        <v>-1.9018404907975461E-2</v>
      </c>
    </row>
    <row r="52" spans="15:31" x14ac:dyDescent="0.25">
      <c r="O52" s="105">
        <v>1.01</v>
      </c>
      <c r="P52" s="105">
        <f t="shared" si="5"/>
        <v>81.900900000000007</v>
      </c>
      <c r="Q52" s="2"/>
      <c r="R52" s="47"/>
      <c r="T52" s="12" t="s">
        <v>130</v>
      </c>
      <c r="U52" s="110" t="s">
        <v>168</v>
      </c>
      <c r="W52" s="198">
        <v>42235</v>
      </c>
      <c r="X52" s="53">
        <v>81.69</v>
      </c>
      <c r="Y52" s="53">
        <v>82.1</v>
      </c>
      <c r="Z52" s="53">
        <v>81.17</v>
      </c>
      <c r="AA52" s="53">
        <v>81.5</v>
      </c>
      <c r="AB52" s="117">
        <v>1527900</v>
      </c>
      <c r="AC52" s="53">
        <v>81.5</v>
      </c>
      <c r="AD52" s="2">
        <f t="shared" si="2"/>
        <v>0.92999999999999261</v>
      </c>
      <c r="AE52" s="170">
        <f t="shared" si="3"/>
        <v>-1.0321797207043071E-2</v>
      </c>
    </row>
    <row r="53" spans="15:31" x14ac:dyDescent="0.25">
      <c r="O53" s="105">
        <v>1</v>
      </c>
      <c r="P53" s="105">
        <f t="shared" si="5"/>
        <v>81.09</v>
      </c>
      <c r="Q53" s="2"/>
      <c r="R53" s="47"/>
      <c r="T53" s="12" t="s">
        <v>131</v>
      </c>
      <c r="U53" s="112">
        <v>2172365</v>
      </c>
      <c r="W53" s="198">
        <v>42234</v>
      </c>
      <c r="X53" s="53">
        <v>82.16</v>
      </c>
      <c r="Y53" s="53">
        <v>82.48</v>
      </c>
      <c r="Z53" s="53">
        <v>81.89</v>
      </c>
      <c r="AA53" s="53">
        <v>82.35</v>
      </c>
      <c r="AB53" s="117">
        <v>1513100</v>
      </c>
      <c r="AC53" s="53">
        <v>82.35</v>
      </c>
      <c r="AD53" s="2">
        <f t="shared" si="2"/>
        <v>0.59000000000000341</v>
      </c>
      <c r="AE53" s="170">
        <f t="shared" si="3"/>
        <v>2.4345709068775978E-3</v>
      </c>
    </row>
    <row r="54" spans="15:31" x14ac:dyDescent="0.25">
      <c r="O54" s="105">
        <v>0.99</v>
      </c>
      <c r="P54" s="105">
        <f t="shared" si="5"/>
        <v>80.2791</v>
      </c>
      <c r="Q54" s="2"/>
      <c r="R54" s="47"/>
      <c r="T54" s="12" t="s">
        <v>135</v>
      </c>
      <c r="U54" s="112">
        <v>2209960</v>
      </c>
      <c r="W54" s="198">
        <v>42233</v>
      </c>
      <c r="X54" s="53">
        <v>81.48</v>
      </c>
      <c r="Y54" s="53">
        <v>82.21</v>
      </c>
      <c r="Z54" s="53">
        <v>80.92</v>
      </c>
      <c r="AA54" s="53">
        <v>82.15</v>
      </c>
      <c r="AB54" s="117">
        <v>1397300</v>
      </c>
      <c r="AC54" s="53">
        <v>82.15</v>
      </c>
      <c r="AD54" s="2">
        <f t="shared" si="2"/>
        <v>1.289999999999992</v>
      </c>
      <c r="AE54" s="170">
        <f t="shared" si="3"/>
        <v>5.0159040861268434E-3</v>
      </c>
    </row>
    <row r="55" spans="15:31" x14ac:dyDescent="0.25">
      <c r="O55" s="105">
        <v>0.98</v>
      </c>
      <c r="P55" s="105">
        <f t="shared" si="5"/>
        <v>79.468199999999996</v>
      </c>
      <c r="Q55" s="2"/>
      <c r="R55" s="47"/>
      <c r="T55" s="12" t="s">
        <v>132</v>
      </c>
      <c r="U55" s="110" t="s">
        <v>302</v>
      </c>
      <c r="W55" s="198">
        <v>42230</v>
      </c>
      <c r="X55" s="53">
        <v>80.739999999999995</v>
      </c>
      <c r="Y55" s="53">
        <v>82.13</v>
      </c>
      <c r="Z55" s="53">
        <v>80.72</v>
      </c>
      <c r="AA55" s="53">
        <v>81.739999999999995</v>
      </c>
      <c r="AB55" s="117">
        <v>1464600</v>
      </c>
      <c r="AC55" s="53">
        <v>81.739999999999995</v>
      </c>
      <c r="AD55" s="2">
        <f t="shared" si="2"/>
        <v>1.4099999999999966</v>
      </c>
      <c r="AE55" s="170">
        <f t="shared" si="3"/>
        <v>8.8866946432979432E-3</v>
      </c>
    </row>
    <row r="56" spans="15:31" x14ac:dyDescent="0.25">
      <c r="O56" s="105">
        <v>0.97</v>
      </c>
      <c r="P56" s="105">
        <f t="shared" si="5"/>
        <v>78.657300000000006</v>
      </c>
      <c r="T56" s="12" t="s">
        <v>136</v>
      </c>
      <c r="U56" s="110">
        <v>13.89</v>
      </c>
      <c r="W56" s="198">
        <v>42229</v>
      </c>
      <c r="X56" s="53">
        <v>81.28</v>
      </c>
      <c r="Y56" s="53">
        <v>81.52</v>
      </c>
      <c r="Z56" s="53">
        <v>80.849999999999994</v>
      </c>
      <c r="AA56" s="53">
        <v>81.02</v>
      </c>
      <c r="AB56" s="117">
        <v>1127800</v>
      </c>
      <c r="AC56" s="53">
        <v>81.02</v>
      </c>
      <c r="AD56" s="2">
        <f t="shared" si="2"/>
        <v>0.67000000000000171</v>
      </c>
      <c r="AE56" s="170">
        <f t="shared" si="3"/>
        <v>-3.9341037619867736E-3</v>
      </c>
    </row>
    <row r="57" spans="15:31" x14ac:dyDescent="0.25">
      <c r="O57" s="105">
        <v>0.96</v>
      </c>
      <c r="P57" s="105">
        <f t="shared" si="5"/>
        <v>77.846400000000003</v>
      </c>
      <c r="T57" s="12" t="s">
        <v>137</v>
      </c>
      <c r="U57" s="110">
        <v>5.84</v>
      </c>
      <c r="W57" s="198">
        <v>42228</v>
      </c>
      <c r="X57" s="53">
        <v>80.459999999999994</v>
      </c>
      <c r="Y57" s="53">
        <v>81.680000000000007</v>
      </c>
      <c r="Z57" s="53">
        <v>79.930000000000007</v>
      </c>
      <c r="AA57" s="53">
        <v>81.34</v>
      </c>
      <c r="AB57" s="117">
        <v>1692600</v>
      </c>
      <c r="AC57" s="53">
        <v>81.34</v>
      </c>
      <c r="AD57" s="2">
        <f t="shared" si="2"/>
        <v>1.75</v>
      </c>
      <c r="AE57" s="170">
        <f t="shared" si="3"/>
        <v>4.4455421091627034E-3</v>
      </c>
    </row>
    <row r="58" spans="15:31" x14ac:dyDescent="0.25">
      <c r="O58" s="105">
        <v>0.95</v>
      </c>
      <c r="P58" s="105">
        <f t="shared" si="5"/>
        <v>77.035499999999999</v>
      </c>
      <c r="T58" s="12" t="s">
        <v>133</v>
      </c>
      <c r="U58" s="110" t="s">
        <v>303</v>
      </c>
      <c r="W58" s="198">
        <v>42227</v>
      </c>
      <c r="X58" s="53">
        <v>81.790000000000006</v>
      </c>
      <c r="Y58" s="53">
        <v>81.96</v>
      </c>
      <c r="Z58" s="53">
        <v>80.47</v>
      </c>
      <c r="AA58" s="53">
        <v>80.98</v>
      </c>
      <c r="AB58" s="117">
        <v>1696100</v>
      </c>
      <c r="AC58" s="53">
        <v>80.98</v>
      </c>
      <c r="AD58" s="2">
        <f t="shared" si="2"/>
        <v>1.4899999999999949</v>
      </c>
      <c r="AE58" s="170">
        <f t="shared" si="3"/>
        <v>-1.9849915274751884E-2</v>
      </c>
    </row>
    <row r="59" spans="15:31" x14ac:dyDescent="0.25">
      <c r="O59" s="105">
        <v>0.94</v>
      </c>
      <c r="P59" s="105">
        <f t="shared" si="5"/>
        <v>76.224599999999995</v>
      </c>
      <c r="W59" s="198">
        <v>42226</v>
      </c>
      <c r="X59" s="53">
        <v>81.739999999999995</v>
      </c>
      <c r="Y59" s="53">
        <v>82.96</v>
      </c>
      <c r="Z59" s="53">
        <v>80.94</v>
      </c>
      <c r="AA59" s="53">
        <v>82.62</v>
      </c>
      <c r="AB59" s="117">
        <v>2710500</v>
      </c>
      <c r="AC59" s="53">
        <v>82.62</v>
      </c>
      <c r="AD59" s="2">
        <f t="shared" si="2"/>
        <v>2.019999999999996</v>
      </c>
      <c r="AE59" s="170">
        <f t="shared" si="3"/>
        <v>1.8616693379361449E-2</v>
      </c>
    </row>
    <row r="60" spans="15:31" x14ac:dyDescent="0.25">
      <c r="O60" s="105">
        <v>0.93</v>
      </c>
      <c r="P60" s="105">
        <f t="shared" si="5"/>
        <v>75.413700000000006</v>
      </c>
      <c r="W60" s="198">
        <v>42223</v>
      </c>
      <c r="X60" s="53">
        <v>81.45</v>
      </c>
      <c r="Y60" s="53">
        <v>81.849999999999994</v>
      </c>
      <c r="Z60" s="53">
        <v>80.88</v>
      </c>
      <c r="AA60" s="53">
        <v>81.11</v>
      </c>
      <c r="AB60" s="117">
        <v>2539800</v>
      </c>
      <c r="AC60" s="53">
        <v>81.11</v>
      </c>
      <c r="AD60" s="2">
        <f t="shared" si="2"/>
        <v>0.96999999999999886</v>
      </c>
      <c r="AE60" s="170">
        <f t="shared" si="3"/>
        <v>-6.0049019607842924E-3</v>
      </c>
    </row>
    <row r="61" spans="15:31" x14ac:dyDescent="0.25">
      <c r="O61" s="105">
        <v>0.92</v>
      </c>
      <c r="P61" s="105">
        <f t="shared" si="5"/>
        <v>74.602800000000002</v>
      </c>
      <c r="W61" s="198">
        <v>42222</v>
      </c>
      <c r="X61" s="53">
        <v>82.48</v>
      </c>
      <c r="Y61" s="53">
        <v>82.66</v>
      </c>
      <c r="Z61" s="53">
        <v>80.930000000000007</v>
      </c>
      <c r="AA61" s="53">
        <v>81.599999999999994</v>
      </c>
      <c r="AB61" s="117">
        <v>2905600</v>
      </c>
      <c r="AC61" s="53">
        <v>81.599999999999994</v>
      </c>
      <c r="AD61" s="2">
        <f t="shared" si="2"/>
        <v>1.7299999999999898</v>
      </c>
      <c r="AE61" s="170">
        <f t="shared" si="3"/>
        <v>-1.1867280213126663E-2</v>
      </c>
    </row>
    <row r="62" spans="15:31" x14ac:dyDescent="0.25">
      <c r="O62" s="105">
        <v>0.91</v>
      </c>
      <c r="P62" s="105">
        <f t="shared" si="5"/>
        <v>73.791900000000012</v>
      </c>
      <c r="W62" s="198">
        <v>42221</v>
      </c>
      <c r="X62" s="53">
        <v>83.15</v>
      </c>
      <c r="Y62" s="53">
        <v>84.02</v>
      </c>
      <c r="Z62" s="53">
        <v>82.48</v>
      </c>
      <c r="AA62" s="53">
        <v>82.58</v>
      </c>
      <c r="AB62" s="117">
        <v>2911600</v>
      </c>
      <c r="AC62" s="53">
        <v>82.58</v>
      </c>
      <c r="AD62" s="2">
        <f t="shared" si="2"/>
        <v>1.539999999999992</v>
      </c>
      <c r="AE62" s="170" t="e">
        <f t="shared" si="3"/>
        <v>#DIV/0!</v>
      </c>
    </row>
    <row r="63" spans="15:31" x14ac:dyDescent="0.25">
      <c r="O63" s="105">
        <v>0.9</v>
      </c>
      <c r="P63" s="105">
        <f t="shared" si="5"/>
        <v>72.981000000000009</v>
      </c>
      <c r="W63" s="198">
        <v>42221</v>
      </c>
      <c r="X63" s="53" t="s">
        <v>187</v>
      </c>
      <c r="Y63" s="53"/>
      <c r="Z63" s="53"/>
      <c r="AA63" s="53"/>
      <c r="AB63" s="117"/>
      <c r="AC63" s="53"/>
      <c r="AD63" s="2">
        <f t="shared" si="2"/>
        <v>0</v>
      </c>
      <c r="AE63" s="170">
        <f t="shared" si="3"/>
        <v>-1</v>
      </c>
    </row>
    <row r="64" spans="15:31" x14ac:dyDescent="0.25">
      <c r="W64" s="198">
        <v>42220</v>
      </c>
      <c r="X64" s="53">
        <v>82.75</v>
      </c>
      <c r="Y64" s="53">
        <v>83.57</v>
      </c>
      <c r="Z64" s="53">
        <v>82.48</v>
      </c>
      <c r="AA64" s="53">
        <v>83.18</v>
      </c>
      <c r="AB64" s="117">
        <v>6077500</v>
      </c>
      <c r="AC64" s="53">
        <v>82.59</v>
      </c>
      <c r="AD64" s="2">
        <f t="shared" si="2"/>
        <v>1.0899999999999892</v>
      </c>
      <c r="AE64" s="170">
        <f t="shared" si="3"/>
        <v>2.0626061635524717E-3</v>
      </c>
    </row>
    <row r="65" spans="23:31" x14ac:dyDescent="0.25">
      <c r="W65" s="198">
        <v>42219</v>
      </c>
      <c r="X65" s="53">
        <v>84.27</v>
      </c>
      <c r="Y65" s="53">
        <v>84.53</v>
      </c>
      <c r="Z65" s="53">
        <v>82.68</v>
      </c>
      <c r="AA65" s="53">
        <v>83.01</v>
      </c>
      <c r="AB65" s="117">
        <v>2438200</v>
      </c>
      <c r="AC65" s="53">
        <v>82.42</v>
      </c>
      <c r="AD65" s="2">
        <f t="shared" si="2"/>
        <v>1.8499999999999943</v>
      </c>
      <c r="AE65" s="170">
        <f t="shared" si="3"/>
        <v>-1.5645527290099159E-2</v>
      </c>
    </row>
    <row r="66" spans="23:31" x14ac:dyDescent="0.25">
      <c r="W66" s="198">
        <v>42216</v>
      </c>
      <c r="X66" s="53">
        <v>85.46</v>
      </c>
      <c r="Y66" s="53">
        <v>85.91</v>
      </c>
      <c r="Z66" s="53">
        <v>84.12</v>
      </c>
      <c r="AA66" s="53">
        <v>84.33</v>
      </c>
      <c r="AB66" s="117">
        <v>2610300</v>
      </c>
      <c r="AC66" s="53">
        <v>83.73</v>
      </c>
      <c r="AD66" s="2">
        <f t="shared" si="2"/>
        <v>1.789999999999992</v>
      </c>
      <c r="AE66" s="170">
        <f t="shared" si="3"/>
        <v>-1.7138161756074632E-2</v>
      </c>
    </row>
    <row r="67" spans="23:31" x14ac:dyDescent="0.25">
      <c r="W67" s="198">
        <v>42215</v>
      </c>
      <c r="X67" s="53">
        <v>85.58</v>
      </c>
      <c r="Y67" s="53">
        <v>86.11</v>
      </c>
      <c r="Z67" s="53">
        <v>85.51</v>
      </c>
      <c r="AA67" s="53">
        <v>85.8</v>
      </c>
      <c r="AB67" s="117">
        <v>2107300</v>
      </c>
      <c r="AC67" s="53">
        <v>85.19</v>
      </c>
      <c r="AD67" s="2">
        <f t="shared" ref="AD67:AD69" si="6">Y67-Z67</f>
        <v>0.59999999999999432</v>
      </c>
      <c r="AE67" s="170">
        <f t="shared" ref="AE67:AE69" si="7">AC67/AC68-1</f>
        <v>-1.9915651358950459E-3</v>
      </c>
    </row>
    <row r="68" spans="23:31" x14ac:dyDescent="0.25">
      <c r="W68" s="198">
        <v>42214</v>
      </c>
      <c r="X68" s="53">
        <v>84.86</v>
      </c>
      <c r="Y68" s="53">
        <v>86.04</v>
      </c>
      <c r="Z68" s="53">
        <v>84.48</v>
      </c>
      <c r="AA68" s="53">
        <v>85.97</v>
      </c>
      <c r="AB68" s="117">
        <v>2021900</v>
      </c>
      <c r="AC68" s="53">
        <v>85.36</v>
      </c>
      <c r="AD68" s="2">
        <f t="shared" si="6"/>
        <v>1.5600000000000023</v>
      </c>
      <c r="AE68" s="170" t="e">
        <f t="shared" si="7"/>
        <v>#DIV/0!</v>
      </c>
    </row>
    <row r="69" spans="23:31" x14ac:dyDescent="0.25">
      <c r="W69" s="198" t="s">
        <v>147</v>
      </c>
      <c r="X69" s="53"/>
      <c r="Y69" s="53"/>
      <c r="Z69" s="53"/>
      <c r="AA69" s="53"/>
      <c r="AB69" s="12"/>
      <c r="AC69" s="53"/>
      <c r="AD69" s="2">
        <f t="shared" si="6"/>
        <v>0</v>
      </c>
      <c r="AE69" s="170" t="e">
        <f t="shared" si="7"/>
        <v>#DIV/0!</v>
      </c>
    </row>
  </sheetData>
  <conditionalFormatting sqref="Q7">
    <cfRule type="expression" dxfId="55" priority="10">
      <formula>Q7&gt;0</formula>
    </cfRule>
    <cfRule type="expression" dxfId="54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3" priority="1">
      <formula>F12&gt;0</formula>
    </cfRule>
    <cfRule type="expression" dxfId="52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C14-H14</f>
        <v>550</v>
      </c>
      <c r="T2" s="1">
        <v>42236</v>
      </c>
      <c r="U2" t="s">
        <v>246</v>
      </c>
      <c r="W2" s="165">
        <v>42306</v>
      </c>
      <c r="X2" s="12">
        <v>38.68</v>
      </c>
      <c r="Y2" s="12">
        <v>39.17</v>
      </c>
      <c r="Z2" s="12">
        <v>37.56</v>
      </c>
      <c r="AA2" s="12">
        <v>38.07</v>
      </c>
      <c r="AB2" s="117">
        <v>4562700</v>
      </c>
      <c r="AC2" s="12">
        <v>38.07</v>
      </c>
      <c r="AD2" s="2">
        <f>Y2-Z2</f>
        <v>1.6099999999999994</v>
      </c>
      <c r="AE2" s="170">
        <f>AC2/AC3-1</f>
        <v>-7.0422535211268622E-3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(F14-K14)/Q2</f>
        <v>37.924145454545453</v>
      </c>
      <c r="W3" s="165">
        <v>42305</v>
      </c>
      <c r="X3" s="12">
        <v>37.54</v>
      </c>
      <c r="Y3" s="12">
        <v>38.51</v>
      </c>
      <c r="Z3" s="12">
        <v>37.4</v>
      </c>
      <c r="AA3" s="12">
        <v>38.340000000000003</v>
      </c>
      <c r="AB3" s="117">
        <v>2506500</v>
      </c>
      <c r="AC3" s="12">
        <v>38.340000000000003</v>
      </c>
      <c r="AD3" s="2">
        <f t="shared" ref="AD3:AD66" si="1">Y3-Z3</f>
        <v>1.1099999999999994</v>
      </c>
      <c r="AE3" s="170">
        <f t="shared" ref="AE3:AE66" si="2">AC3/AC4-1</f>
        <v>1.0010537407797671E-2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O4" s="13" t="s">
        <v>66</v>
      </c>
      <c r="Q4" s="70">
        <v>38.07</v>
      </c>
      <c r="T4" s="1">
        <v>42306</v>
      </c>
      <c r="U4" t="s">
        <v>86</v>
      </c>
      <c r="W4" s="165">
        <v>42304</v>
      </c>
      <c r="X4" s="12">
        <v>38.450000000000003</v>
      </c>
      <c r="Y4" s="12">
        <v>38.869999999999997</v>
      </c>
      <c r="Z4" s="12">
        <v>36.43</v>
      </c>
      <c r="AA4" s="12">
        <v>37.96</v>
      </c>
      <c r="AB4" s="117">
        <v>2989100</v>
      </c>
      <c r="AC4" s="12">
        <v>37.96</v>
      </c>
      <c r="AD4" s="2">
        <f t="shared" si="1"/>
        <v>2.4399999999999977</v>
      </c>
      <c r="AE4" s="170">
        <f t="shared" si="2"/>
        <v>-2.2657054582904235E-2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O5" s="13" t="s">
        <v>67</v>
      </c>
      <c r="Q5" s="3">
        <f>Q4*Q2</f>
        <v>20938.5</v>
      </c>
      <c r="W5" s="165">
        <v>42303</v>
      </c>
      <c r="X5" s="12">
        <v>39.270000000000003</v>
      </c>
      <c r="Y5" s="12">
        <v>39.549999999999997</v>
      </c>
      <c r="Z5" s="12">
        <v>38.5</v>
      </c>
      <c r="AA5" s="12">
        <v>38.840000000000003</v>
      </c>
      <c r="AB5" s="117">
        <v>1812200</v>
      </c>
      <c r="AC5" s="12">
        <v>38.840000000000003</v>
      </c>
      <c r="AD5" s="2">
        <f t="shared" si="1"/>
        <v>1.0499999999999972</v>
      </c>
      <c r="AE5" s="170">
        <f t="shared" si="2"/>
        <v>-1.0193679918450549E-2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20858.28</v>
      </c>
      <c r="W6" s="165">
        <v>42300</v>
      </c>
      <c r="X6" s="12">
        <v>39.6</v>
      </c>
      <c r="Y6" s="12">
        <v>40.03</v>
      </c>
      <c r="Z6" s="12">
        <v>38.729999999999997</v>
      </c>
      <c r="AA6" s="12">
        <v>39.24</v>
      </c>
      <c r="AB6" s="117">
        <v>2361600</v>
      </c>
      <c r="AC6" s="12">
        <v>39.24</v>
      </c>
      <c r="AD6" s="2">
        <f t="shared" si="1"/>
        <v>1.3000000000000043</v>
      </c>
      <c r="AE6" s="170">
        <f t="shared" si="2"/>
        <v>8.7403598971722563E-3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80.220000000001164</v>
      </c>
      <c r="R7" s="267" t="s">
        <v>269</v>
      </c>
      <c r="W7" s="165">
        <v>42299</v>
      </c>
      <c r="X7" s="12">
        <v>38.18</v>
      </c>
      <c r="Y7" s="12">
        <v>39.47</v>
      </c>
      <c r="Z7" s="12">
        <v>37.76</v>
      </c>
      <c r="AA7" s="12">
        <v>38.9</v>
      </c>
      <c r="AB7" s="117">
        <v>2622900</v>
      </c>
      <c r="AC7" s="12">
        <v>38.9</v>
      </c>
      <c r="AD7" s="2">
        <f t="shared" si="1"/>
        <v>1.7100000000000009</v>
      </c>
      <c r="AE7" s="170">
        <f t="shared" si="2"/>
        <v>2.2339027595269512E-2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5">
        <v>42298</v>
      </c>
      <c r="X8" s="12">
        <v>39.76</v>
      </c>
      <c r="Y8" s="12">
        <v>40.28</v>
      </c>
      <c r="Z8" s="12">
        <v>38.01</v>
      </c>
      <c r="AA8" s="12">
        <v>38.049999999999997</v>
      </c>
      <c r="AB8" s="117">
        <v>2820200</v>
      </c>
      <c r="AC8" s="12">
        <v>38.049999999999997</v>
      </c>
      <c r="AD8" s="2">
        <f t="shared" si="1"/>
        <v>2.2700000000000031</v>
      </c>
      <c r="AE8" s="170">
        <f t="shared" si="2"/>
        <v>-3.4018786494034114E-2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5">
        <v>42297</v>
      </c>
      <c r="X9" s="12">
        <v>41.05</v>
      </c>
      <c r="Y9" s="12">
        <v>41.58</v>
      </c>
      <c r="Z9" s="12">
        <v>39.049999999999997</v>
      </c>
      <c r="AA9" s="12">
        <v>39.39</v>
      </c>
      <c r="AB9" s="117">
        <v>3449400</v>
      </c>
      <c r="AC9" s="12">
        <v>39.39</v>
      </c>
      <c r="AD9" s="2">
        <f t="shared" si="1"/>
        <v>2.5300000000000011</v>
      </c>
      <c r="AE9" s="170">
        <f t="shared" si="2"/>
        <v>-4.5784883720930258E-2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5">
        <v>42296</v>
      </c>
      <c r="X10" s="12">
        <v>41.69</v>
      </c>
      <c r="Y10" s="12">
        <v>43.39</v>
      </c>
      <c r="Z10" s="12">
        <v>40.11</v>
      </c>
      <c r="AA10" s="12">
        <v>41.28</v>
      </c>
      <c r="AB10" s="117">
        <v>4894400</v>
      </c>
      <c r="AC10" s="12">
        <v>41.28</v>
      </c>
      <c r="AD10" s="2">
        <f t="shared" si="1"/>
        <v>3.2800000000000011</v>
      </c>
      <c r="AE10" s="170">
        <f t="shared" si="2"/>
        <v>-6.5217391304347783E-2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5">
        <v>42293</v>
      </c>
      <c r="X11" s="12">
        <v>46.38</v>
      </c>
      <c r="Y11" s="12">
        <v>46.8</v>
      </c>
      <c r="Z11" s="12">
        <v>43.9</v>
      </c>
      <c r="AA11" s="12">
        <v>44.16</v>
      </c>
      <c r="AB11" s="117">
        <v>2688600</v>
      </c>
      <c r="AC11" s="12">
        <v>44.16</v>
      </c>
      <c r="AD11" s="2">
        <f t="shared" si="1"/>
        <v>2.8999999999999986</v>
      </c>
      <c r="AE11" s="170">
        <f t="shared" si="2"/>
        <v>-5.337620578778135E-2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5">
        <v>42292</v>
      </c>
      <c r="X12" s="12">
        <v>46.91</v>
      </c>
      <c r="Y12" s="12">
        <v>47.7</v>
      </c>
      <c r="Z12" s="12">
        <v>46.06</v>
      </c>
      <c r="AA12" s="12">
        <v>46.65</v>
      </c>
      <c r="AB12" s="117">
        <v>1376600</v>
      </c>
      <c r="AC12" s="12">
        <v>46.65</v>
      </c>
      <c r="AD12" s="2">
        <f t="shared" si="1"/>
        <v>1.6400000000000006</v>
      </c>
      <c r="AE12" s="170">
        <f t="shared" si="2"/>
        <v>-4.2689434364995282E-3</v>
      </c>
    </row>
    <row r="13" spans="1:31" x14ac:dyDescent="0.25">
      <c r="W13" s="165">
        <v>42291</v>
      </c>
      <c r="X13" s="12">
        <v>46.93</v>
      </c>
      <c r="Y13" s="12">
        <v>47.83</v>
      </c>
      <c r="Z13" s="12">
        <v>46.61</v>
      </c>
      <c r="AA13" s="12">
        <v>46.85</v>
      </c>
      <c r="AB13" s="117">
        <v>1157700</v>
      </c>
      <c r="AC13" s="12">
        <v>46.85</v>
      </c>
      <c r="AD13" s="2">
        <f t="shared" si="1"/>
        <v>1.2199999999999989</v>
      </c>
      <c r="AE13" s="170">
        <f t="shared" si="2"/>
        <v>-3.8273442483520714E-3</v>
      </c>
    </row>
    <row r="14" spans="1:31" x14ac:dyDescent="0.25">
      <c r="A14" s="45" t="s">
        <v>85</v>
      </c>
      <c r="B14" s="16"/>
      <c r="C14" s="16">
        <f>SUM(C2:C13)</f>
        <v>585</v>
      </c>
      <c r="D14" s="21"/>
      <c r="E14" s="21"/>
      <c r="F14" s="21">
        <f>SUM(F2:F13)</f>
        <v>22690.25</v>
      </c>
      <c r="G14" s="16"/>
      <c r="H14" s="16">
        <f>SUM(H2:H10)</f>
        <v>35</v>
      </c>
      <c r="I14" s="21"/>
      <c r="J14" s="21"/>
      <c r="K14" s="21">
        <f>SUM(K2:K10)</f>
        <v>1831.97</v>
      </c>
      <c r="L14" s="16"/>
      <c r="M14" s="16"/>
      <c r="W14" s="165">
        <v>42290</v>
      </c>
      <c r="X14" s="12">
        <v>47.65</v>
      </c>
      <c r="Y14" s="12">
        <v>48.59</v>
      </c>
      <c r="Z14" s="12">
        <v>46.86</v>
      </c>
      <c r="AA14" s="12">
        <v>47.03</v>
      </c>
      <c r="AB14" s="117">
        <v>1860400</v>
      </c>
      <c r="AC14" s="12">
        <v>47.03</v>
      </c>
      <c r="AD14" s="2">
        <f t="shared" si="1"/>
        <v>1.730000000000004</v>
      </c>
      <c r="AE14" s="170">
        <f t="shared" si="2"/>
        <v>-2.1227887617065511E-2</v>
      </c>
    </row>
    <row r="15" spans="1:31" x14ac:dyDescent="0.25">
      <c r="W15" s="165">
        <v>42289</v>
      </c>
      <c r="X15" s="12">
        <v>48.95</v>
      </c>
      <c r="Y15" s="12">
        <v>49</v>
      </c>
      <c r="Z15" s="12">
        <v>47.07</v>
      </c>
      <c r="AA15" s="12">
        <v>48.05</v>
      </c>
      <c r="AB15" s="117">
        <v>1329300</v>
      </c>
      <c r="AC15" s="12">
        <v>48.05</v>
      </c>
      <c r="AD15" s="2">
        <f t="shared" si="1"/>
        <v>1.9299999999999997</v>
      </c>
      <c r="AE15" s="170">
        <f t="shared" si="2"/>
        <v>-1.8185533306089074E-2</v>
      </c>
    </row>
    <row r="16" spans="1:31" x14ac:dyDescent="0.25">
      <c r="B16" s="260" t="s">
        <v>139</v>
      </c>
      <c r="C16" s="260" t="s">
        <v>261</v>
      </c>
      <c r="D16" s="261" t="s">
        <v>260</v>
      </c>
      <c r="E16" s="263" t="s">
        <v>262</v>
      </c>
      <c r="F16" s="264" t="s">
        <v>65</v>
      </c>
      <c r="W16" s="165">
        <v>42286</v>
      </c>
      <c r="X16" s="12">
        <v>47</v>
      </c>
      <c r="Y16" s="12">
        <v>49.38</v>
      </c>
      <c r="Z16" s="12">
        <v>46.84</v>
      </c>
      <c r="AA16" s="12">
        <v>48.94</v>
      </c>
      <c r="AB16" s="117">
        <v>1522100</v>
      </c>
      <c r="AC16" s="12">
        <v>48.94</v>
      </c>
      <c r="AD16" s="2">
        <f t="shared" si="1"/>
        <v>2.5399999999999991</v>
      </c>
      <c r="AE16" s="170">
        <f t="shared" si="2"/>
        <v>3.8845255784334398E-2</v>
      </c>
    </row>
    <row r="17" spans="2:31" x14ac:dyDescent="0.25">
      <c r="B17" s="262">
        <v>42304</v>
      </c>
      <c r="C17" s="12">
        <v>400</v>
      </c>
      <c r="D17" s="53">
        <v>40.69</v>
      </c>
      <c r="E17" s="53">
        <v>37.96</v>
      </c>
      <c r="F17" s="53">
        <v>-1092.33</v>
      </c>
      <c r="W17" s="165">
        <v>42285</v>
      </c>
      <c r="X17" s="12">
        <v>47.35</v>
      </c>
      <c r="Y17" s="12">
        <v>47.5</v>
      </c>
      <c r="Z17" s="12">
        <v>45.91</v>
      </c>
      <c r="AA17" s="12">
        <v>47.11</v>
      </c>
      <c r="AB17" s="117">
        <v>1720600</v>
      </c>
      <c r="AC17" s="12">
        <v>47.11</v>
      </c>
      <c r="AD17" s="2">
        <f t="shared" si="1"/>
        <v>1.5900000000000034</v>
      </c>
      <c r="AE17" s="170">
        <f t="shared" si="2"/>
        <v>-4.8584706379384279E-3</v>
      </c>
    </row>
    <row r="18" spans="2:31" x14ac:dyDescent="0.25">
      <c r="B18" s="262">
        <v>42306</v>
      </c>
      <c r="C18" s="12">
        <v>550</v>
      </c>
      <c r="D18" s="53">
        <v>37.92</v>
      </c>
      <c r="E18" s="53">
        <v>38.07</v>
      </c>
      <c r="F18" s="53">
        <v>87.17</v>
      </c>
      <c r="G18" t="s">
        <v>386</v>
      </c>
      <c r="W18" s="165">
        <v>42284</v>
      </c>
      <c r="X18" s="12">
        <v>46.9</v>
      </c>
      <c r="Y18" s="12">
        <v>48.33</v>
      </c>
      <c r="Z18" s="12">
        <v>46.22</v>
      </c>
      <c r="AA18" s="12">
        <v>47.34</v>
      </c>
      <c r="AB18" s="117">
        <v>1887000</v>
      </c>
      <c r="AC18" s="12">
        <v>47.34</v>
      </c>
      <c r="AD18" s="2">
        <f t="shared" si="1"/>
        <v>2.1099999999999994</v>
      </c>
      <c r="AE18" s="170">
        <f t="shared" si="2"/>
        <v>1.2690355329949554E-3</v>
      </c>
    </row>
    <row r="19" spans="2:31" x14ac:dyDescent="0.25">
      <c r="B19" s="12"/>
      <c r="C19" s="12"/>
      <c r="D19" s="53"/>
      <c r="E19" s="53"/>
      <c r="F19" s="53"/>
      <c r="W19" s="165">
        <v>42283</v>
      </c>
      <c r="X19" s="12">
        <v>47.09</v>
      </c>
      <c r="Y19" s="12">
        <v>48.25</v>
      </c>
      <c r="Z19" s="12">
        <v>46.55</v>
      </c>
      <c r="AA19" s="12">
        <v>47.28</v>
      </c>
      <c r="AB19" s="117">
        <v>1548800</v>
      </c>
      <c r="AC19" s="12">
        <v>47.28</v>
      </c>
      <c r="AD19" s="2">
        <f t="shared" si="1"/>
        <v>1.7000000000000028</v>
      </c>
      <c r="AE19" s="170">
        <f t="shared" si="2"/>
        <v>1.2706480304955914E-3</v>
      </c>
    </row>
    <row r="20" spans="2:31" x14ac:dyDescent="0.25">
      <c r="B20" s="12"/>
      <c r="C20" s="12"/>
      <c r="D20" s="53"/>
      <c r="E20" s="53"/>
      <c r="F20" s="53"/>
      <c r="I20"/>
      <c r="W20" s="165">
        <v>42282</v>
      </c>
      <c r="X20" s="12">
        <v>46.56</v>
      </c>
      <c r="Y20" s="12">
        <v>47.89</v>
      </c>
      <c r="Z20" s="12">
        <v>46.4</v>
      </c>
      <c r="AA20" s="12">
        <v>47.22</v>
      </c>
      <c r="AB20" s="117">
        <v>5789500</v>
      </c>
      <c r="AC20" s="12">
        <v>47.22</v>
      </c>
      <c r="AD20" s="2">
        <f t="shared" si="1"/>
        <v>1.490000000000002</v>
      </c>
      <c r="AE20" s="170">
        <f t="shared" si="2"/>
        <v>1.8111254851228997E-2</v>
      </c>
    </row>
    <row r="21" spans="2:31" x14ac:dyDescent="0.25">
      <c r="B21" s="12"/>
      <c r="C21" s="12"/>
      <c r="D21" s="53"/>
      <c r="E21" s="53"/>
      <c r="F21" s="53"/>
      <c r="W21" s="165">
        <v>42279</v>
      </c>
      <c r="X21" s="12">
        <v>42.5</v>
      </c>
      <c r="Y21" s="12">
        <v>46.49</v>
      </c>
      <c r="Z21" s="12">
        <v>42.2</v>
      </c>
      <c r="AA21" s="12">
        <v>46.38</v>
      </c>
      <c r="AB21" s="117">
        <v>1946300</v>
      </c>
      <c r="AC21" s="12">
        <v>46.38</v>
      </c>
      <c r="AD21" s="2">
        <f t="shared" si="1"/>
        <v>4.2899999999999991</v>
      </c>
      <c r="AE21" s="170">
        <f t="shared" si="2"/>
        <v>7.2866065232477517E-2</v>
      </c>
    </row>
    <row r="22" spans="2:31" x14ac:dyDescent="0.25">
      <c r="B22" s="12"/>
      <c r="C22" s="12"/>
      <c r="D22" s="53"/>
      <c r="E22" s="53"/>
      <c r="F22" s="53"/>
      <c r="W22" s="165">
        <v>42278</v>
      </c>
      <c r="X22" s="12">
        <v>42.62</v>
      </c>
      <c r="Y22" s="12">
        <v>43.9</v>
      </c>
      <c r="Z22" s="12">
        <v>41.22</v>
      </c>
      <c r="AA22" s="12">
        <v>43.23</v>
      </c>
      <c r="AB22" s="117">
        <v>1662100</v>
      </c>
      <c r="AC22" s="12">
        <v>43.23</v>
      </c>
      <c r="AD22" s="2">
        <f t="shared" si="1"/>
        <v>2.6799999999999997</v>
      </c>
      <c r="AE22" s="170">
        <f t="shared" si="2"/>
        <v>1.2175134628892526E-2</v>
      </c>
    </row>
    <row r="23" spans="2:31" x14ac:dyDescent="0.25">
      <c r="B23" s="12"/>
      <c r="C23" s="12"/>
      <c r="D23" s="53"/>
      <c r="E23" s="53"/>
      <c r="F23" s="53"/>
      <c r="W23" s="165">
        <v>42277</v>
      </c>
      <c r="X23" s="12">
        <v>41.74</v>
      </c>
      <c r="Y23" s="12">
        <v>42.87</v>
      </c>
      <c r="Z23" s="12">
        <v>41.22</v>
      </c>
      <c r="AA23" s="12">
        <v>42.71</v>
      </c>
      <c r="AB23" s="117">
        <v>1355700</v>
      </c>
      <c r="AC23" s="12">
        <v>42.71</v>
      </c>
      <c r="AD23" s="2">
        <f t="shared" si="1"/>
        <v>1.6499999999999986</v>
      </c>
      <c r="AE23" s="170">
        <f t="shared" si="2"/>
        <v>4.0692007797271001E-2</v>
      </c>
    </row>
    <row r="24" spans="2:31" x14ac:dyDescent="0.25">
      <c r="B24" s="12"/>
      <c r="C24" s="12"/>
      <c r="D24" s="53"/>
      <c r="E24" s="53"/>
      <c r="F24" s="53"/>
      <c r="W24" s="165">
        <v>42276</v>
      </c>
      <c r="X24" s="12">
        <v>40.53</v>
      </c>
      <c r="Y24" s="12">
        <v>42.3</v>
      </c>
      <c r="Z24" s="12">
        <v>40.17</v>
      </c>
      <c r="AA24" s="12">
        <v>41.04</v>
      </c>
      <c r="AB24" s="117">
        <v>1429900</v>
      </c>
      <c r="AC24" s="12">
        <v>41.04</v>
      </c>
      <c r="AD24" s="2">
        <f t="shared" si="1"/>
        <v>2.1299999999999955</v>
      </c>
      <c r="AE24" s="170">
        <f t="shared" si="2"/>
        <v>1.7352503718393475E-2</v>
      </c>
    </row>
    <row r="25" spans="2:31" x14ac:dyDescent="0.25">
      <c r="B25" s="12"/>
      <c r="C25" s="12"/>
      <c r="D25" s="53"/>
      <c r="E25" s="53"/>
      <c r="F25" s="53"/>
      <c r="W25" s="165">
        <v>42275</v>
      </c>
      <c r="X25" s="12">
        <v>40.99</v>
      </c>
      <c r="Y25" s="12">
        <v>41.25</v>
      </c>
      <c r="Z25" s="12">
        <v>39.6</v>
      </c>
      <c r="AA25" s="12">
        <v>40.340000000000003</v>
      </c>
      <c r="AB25" s="117">
        <v>2055700</v>
      </c>
      <c r="AC25" s="12">
        <v>40.340000000000003</v>
      </c>
      <c r="AD25" s="2">
        <f t="shared" si="1"/>
        <v>1.6499999999999986</v>
      </c>
      <c r="AE25" s="170">
        <f t="shared" si="2"/>
        <v>-2.3953544640696656E-2</v>
      </c>
    </row>
    <row r="26" spans="2:31" x14ac:dyDescent="0.25">
      <c r="B26" s="12"/>
      <c r="C26" s="12"/>
      <c r="D26" s="53"/>
      <c r="E26" s="53"/>
      <c r="F26" s="53"/>
      <c r="W26" s="165">
        <v>42272</v>
      </c>
      <c r="X26" s="12">
        <v>43.85</v>
      </c>
      <c r="Y26" s="12">
        <v>44</v>
      </c>
      <c r="Z26" s="12">
        <v>41</v>
      </c>
      <c r="AA26" s="12">
        <v>41.33</v>
      </c>
      <c r="AB26" s="117">
        <v>3132800</v>
      </c>
      <c r="AC26" s="12">
        <v>41.33</v>
      </c>
      <c r="AD26" s="2">
        <f t="shared" si="1"/>
        <v>3</v>
      </c>
      <c r="AE26" s="170">
        <f t="shared" si="2"/>
        <v>-3.8613631076994781E-2</v>
      </c>
    </row>
    <row r="27" spans="2:31" x14ac:dyDescent="0.25">
      <c r="W27" s="165">
        <v>42271</v>
      </c>
      <c r="X27" s="12">
        <v>43.92</v>
      </c>
      <c r="Y27" s="12">
        <v>44.16</v>
      </c>
      <c r="Z27" s="12">
        <v>40.9</v>
      </c>
      <c r="AA27" s="12">
        <v>42.99</v>
      </c>
      <c r="AB27" s="117">
        <v>3425800</v>
      </c>
      <c r="AC27" s="12">
        <v>42.99</v>
      </c>
      <c r="AD27" s="2">
        <f t="shared" si="1"/>
        <v>3.259999999999998</v>
      </c>
      <c r="AE27" s="170">
        <f t="shared" si="2"/>
        <v>-1.80447693010507E-2</v>
      </c>
    </row>
    <row r="28" spans="2:31" x14ac:dyDescent="0.25">
      <c r="W28" s="165">
        <v>42270</v>
      </c>
      <c r="X28" s="12">
        <v>47.41</v>
      </c>
      <c r="Y28" s="12">
        <v>47.89</v>
      </c>
      <c r="Z28" s="12">
        <v>43.69</v>
      </c>
      <c r="AA28" s="12">
        <v>43.78</v>
      </c>
      <c r="AB28" s="117">
        <v>2389300</v>
      </c>
      <c r="AC28" s="12">
        <v>43.78</v>
      </c>
      <c r="AD28" s="2">
        <f t="shared" si="1"/>
        <v>4.2000000000000028</v>
      </c>
      <c r="AE28" s="170">
        <f t="shared" si="2"/>
        <v>-7.7150084317031964E-2</v>
      </c>
    </row>
    <row r="29" spans="2:31" x14ac:dyDescent="0.25">
      <c r="W29" s="165">
        <v>42269</v>
      </c>
      <c r="X29" s="12">
        <v>47.37</v>
      </c>
      <c r="Y29" s="12">
        <v>47.89</v>
      </c>
      <c r="Z29" s="12">
        <v>46.62</v>
      </c>
      <c r="AA29" s="12">
        <v>47.44</v>
      </c>
      <c r="AB29" s="117">
        <v>1042100</v>
      </c>
      <c r="AC29" s="12">
        <v>47.44</v>
      </c>
      <c r="AD29" s="2">
        <f t="shared" si="1"/>
        <v>1.2700000000000031</v>
      </c>
      <c r="AE29" s="170">
        <f t="shared" si="2"/>
        <v>-9.6033402922756084E-3</v>
      </c>
    </row>
    <row r="30" spans="2:31" x14ac:dyDescent="0.25">
      <c r="W30" s="165">
        <v>42268</v>
      </c>
      <c r="X30" s="12">
        <v>48.24</v>
      </c>
      <c r="Y30" s="12">
        <v>48.88</v>
      </c>
      <c r="Z30" s="12">
        <v>47.32</v>
      </c>
      <c r="AA30" s="12">
        <v>47.9</v>
      </c>
      <c r="AB30" s="117">
        <v>1284200</v>
      </c>
      <c r="AC30" s="12">
        <v>47.9</v>
      </c>
      <c r="AD30" s="2">
        <f t="shared" si="1"/>
        <v>1.5600000000000023</v>
      </c>
      <c r="AE30" s="170">
        <f t="shared" si="2"/>
        <v>-3.950925348305323E-3</v>
      </c>
    </row>
    <row r="31" spans="2:31" x14ac:dyDescent="0.25">
      <c r="W31" s="165">
        <v>42265</v>
      </c>
      <c r="X31" s="12">
        <v>48.02</v>
      </c>
      <c r="Y31" s="12">
        <v>48.92</v>
      </c>
      <c r="Z31" s="12">
        <v>47.81</v>
      </c>
      <c r="AA31" s="12">
        <v>48.09</v>
      </c>
      <c r="AB31" s="117">
        <v>1712800</v>
      </c>
      <c r="AC31" s="12">
        <v>48.09</v>
      </c>
      <c r="AD31" s="2">
        <f t="shared" si="1"/>
        <v>1.1099999999999994</v>
      </c>
      <c r="AE31" s="170">
        <f t="shared" si="2"/>
        <v>-8.4536082474225838E-3</v>
      </c>
    </row>
    <row r="32" spans="2:31" x14ac:dyDescent="0.25">
      <c r="W32" s="165">
        <v>42264</v>
      </c>
      <c r="X32" s="12">
        <v>48.02</v>
      </c>
      <c r="Y32" s="12">
        <v>49.65</v>
      </c>
      <c r="Z32" s="12">
        <v>47.52</v>
      </c>
      <c r="AA32" s="12">
        <v>48.5</v>
      </c>
      <c r="AB32" s="117">
        <v>1278000</v>
      </c>
      <c r="AC32" s="12">
        <v>48.5</v>
      </c>
      <c r="AD32" s="2">
        <f t="shared" si="1"/>
        <v>2.1299999999999955</v>
      </c>
      <c r="AE32" s="170">
        <f t="shared" si="2"/>
        <v>6.2240663900414717E-3</v>
      </c>
    </row>
    <row r="33" spans="15:31" x14ac:dyDescent="0.25">
      <c r="W33" s="165">
        <v>42263</v>
      </c>
      <c r="X33" s="12">
        <v>48.83</v>
      </c>
      <c r="Y33" s="12">
        <v>49.98</v>
      </c>
      <c r="Z33" s="12">
        <v>48.06</v>
      </c>
      <c r="AA33" s="12">
        <v>48.2</v>
      </c>
      <c r="AB33" s="117">
        <v>1594600</v>
      </c>
      <c r="AC33" s="12">
        <v>48.2</v>
      </c>
      <c r="AD33" s="2">
        <f t="shared" si="1"/>
        <v>1.9199999999999946</v>
      </c>
      <c r="AE33" s="170">
        <f t="shared" si="2"/>
        <v>-1.5723912599550638E-2</v>
      </c>
    </row>
    <row r="34" spans="15:31" x14ac:dyDescent="0.25">
      <c r="W34" s="165">
        <v>42262</v>
      </c>
      <c r="X34" s="12">
        <v>48.09</v>
      </c>
      <c r="Y34" s="12">
        <v>49.39</v>
      </c>
      <c r="Z34" s="12">
        <v>47.81</v>
      </c>
      <c r="AA34" s="12">
        <v>48.97</v>
      </c>
      <c r="AB34" s="117">
        <v>1273800</v>
      </c>
      <c r="AC34" s="12">
        <v>48.97</v>
      </c>
      <c r="AD34" s="2">
        <f t="shared" si="1"/>
        <v>1.5799999999999983</v>
      </c>
      <c r="AE34" s="170">
        <f t="shared" si="2"/>
        <v>1.8722696068233846E-2</v>
      </c>
    </row>
    <row r="35" spans="15:31" x14ac:dyDescent="0.25">
      <c r="W35" s="165">
        <v>42261</v>
      </c>
      <c r="X35" s="12">
        <v>47.99</v>
      </c>
      <c r="Y35" s="12">
        <v>48.67</v>
      </c>
      <c r="Z35" s="12">
        <v>47.02</v>
      </c>
      <c r="AA35" s="12">
        <v>48.07</v>
      </c>
      <c r="AB35" s="117">
        <v>1207600</v>
      </c>
      <c r="AC35" s="12">
        <v>48.07</v>
      </c>
      <c r="AD35" s="2">
        <f t="shared" si="1"/>
        <v>1.6499999999999986</v>
      </c>
      <c r="AE35" s="170">
        <f t="shared" si="2"/>
        <v>-1.4540922309929094E-3</v>
      </c>
    </row>
    <row r="36" spans="15:31" x14ac:dyDescent="0.25">
      <c r="W36" s="165">
        <v>42258</v>
      </c>
      <c r="X36" s="12">
        <v>47.55</v>
      </c>
      <c r="Y36" s="12">
        <v>48.95</v>
      </c>
      <c r="Z36" s="12">
        <v>47.45</v>
      </c>
      <c r="AA36" s="12">
        <v>48.14</v>
      </c>
      <c r="AB36" s="117">
        <v>821300</v>
      </c>
      <c r="AC36" s="12">
        <v>48.14</v>
      </c>
      <c r="AD36" s="2">
        <f t="shared" si="1"/>
        <v>1.5</v>
      </c>
      <c r="AE36" s="170">
        <f t="shared" si="2"/>
        <v>4.1562759767255208E-4</v>
      </c>
    </row>
    <row r="37" spans="15:31" x14ac:dyDescent="0.25">
      <c r="W37" s="165">
        <v>42257</v>
      </c>
      <c r="X37" s="12">
        <v>46.93</v>
      </c>
      <c r="Y37" s="12">
        <v>48.33</v>
      </c>
      <c r="Z37" s="12">
        <v>46.49</v>
      </c>
      <c r="AA37" s="12">
        <v>48.12</v>
      </c>
      <c r="AB37" s="117">
        <v>1070900</v>
      </c>
      <c r="AC37" s="12">
        <v>48.12</v>
      </c>
      <c r="AD37" s="2">
        <f t="shared" si="1"/>
        <v>1.8399999999999963</v>
      </c>
      <c r="AE37" s="170">
        <f t="shared" si="2"/>
        <v>2.1439184886435925E-2</v>
      </c>
    </row>
    <row r="38" spans="15:31" x14ac:dyDescent="0.25">
      <c r="W38" s="165">
        <v>42256</v>
      </c>
      <c r="X38" s="12">
        <v>50.09</v>
      </c>
      <c r="Y38" s="12">
        <v>50.4</v>
      </c>
      <c r="Z38" s="12">
        <v>47</v>
      </c>
      <c r="AA38" s="12">
        <v>47.11</v>
      </c>
      <c r="AB38" s="117">
        <v>2390800</v>
      </c>
      <c r="AC38" s="12">
        <v>47.11</v>
      </c>
      <c r="AD38" s="2">
        <f t="shared" si="1"/>
        <v>3.3999999999999986</v>
      </c>
      <c r="AE38" s="170">
        <f t="shared" si="2"/>
        <v>-5.9680638722554913E-2</v>
      </c>
    </row>
    <row r="39" spans="15:31" x14ac:dyDescent="0.25">
      <c r="W39" s="165">
        <v>42255</v>
      </c>
      <c r="X39" s="12">
        <v>50.26</v>
      </c>
      <c r="Y39" s="12">
        <v>50.48</v>
      </c>
      <c r="Z39" s="12">
        <v>49.49</v>
      </c>
      <c r="AA39" s="12">
        <v>50.1</v>
      </c>
      <c r="AB39" s="117">
        <v>1070400</v>
      </c>
      <c r="AC39" s="12">
        <v>50.1</v>
      </c>
      <c r="AD39" s="2">
        <f t="shared" si="1"/>
        <v>0.98999999999999488</v>
      </c>
      <c r="AE39" s="170">
        <f t="shared" si="2"/>
        <v>2.0574455082501553E-2</v>
      </c>
    </row>
    <row r="40" spans="15:31" x14ac:dyDescent="0.25">
      <c r="W40" s="165">
        <v>42251</v>
      </c>
      <c r="X40" s="12">
        <v>48.87</v>
      </c>
      <c r="Y40" s="12">
        <v>51</v>
      </c>
      <c r="Z40" s="12">
        <v>48.1</v>
      </c>
      <c r="AA40" s="12">
        <v>49.09</v>
      </c>
      <c r="AB40" s="117">
        <v>1689800</v>
      </c>
      <c r="AC40" s="12">
        <v>49.09</v>
      </c>
      <c r="AD40" s="2">
        <f t="shared" si="1"/>
        <v>2.8999999999999986</v>
      </c>
      <c r="AE40" s="170">
        <f t="shared" si="2"/>
        <v>-1.4059048001606622E-2</v>
      </c>
    </row>
    <row r="41" spans="15:31" x14ac:dyDescent="0.25">
      <c r="O41" s="47"/>
      <c r="W41" s="165">
        <v>42250</v>
      </c>
      <c r="X41" s="12">
        <v>49.74</v>
      </c>
      <c r="Y41" s="12">
        <v>51.1</v>
      </c>
      <c r="Z41" s="12">
        <v>49.29</v>
      </c>
      <c r="AA41" s="12">
        <v>49.79</v>
      </c>
      <c r="AB41" s="117">
        <v>3107600</v>
      </c>
      <c r="AC41" s="12">
        <v>49.79</v>
      </c>
      <c r="AD41" s="2">
        <f t="shared" si="1"/>
        <v>1.8100000000000023</v>
      </c>
      <c r="AE41" s="170">
        <f t="shared" si="2"/>
        <v>7.4868474301901244E-3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42249</v>
      </c>
      <c r="X42" s="12">
        <v>47.28</v>
      </c>
      <c r="Y42" s="12">
        <v>49.46</v>
      </c>
      <c r="Z42" s="12">
        <v>46.21</v>
      </c>
      <c r="AA42" s="12">
        <v>49.42</v>
      </c>
      <c r="AB42" s="117">
        <v>1525200</v>
      </c>
      <c r="AC42" s="12">
        <v>49.42</v>
      </c>
      <c r="AD42" s="2">
        <f t="shared" si="1"/>
        <v>3.25</v>
      </c>
      <c r="AE42" s="170">
        <f t="shared" si="2"/>
        <v>7.0623916811092036E-2</v>
      </c>
    </row>
    <row r="43" spans="15:31" ht="15.75" thickTop="1" x14ac:dyDescent="0.25">
      <c r="O43" s="105">
        <v>1.1000000000000001</v>
      </c>
      <c r="P43" s="105">
        <f>O43*$Q$4</f>
        <v>41.877000000000002</v>
      </c>
      <c r="Q43" s="47"/>
      <c r="T43" s="160" t="s">
        <v>122</v>
      </c>
      <c r="U43" s="120">
        <v>38.340000000000003</v>
      </c>
      <c r="W43" s="165">
        <v>42248</v>
      </c>
      <c r="X43" s="12">
        <v>47.07</v>
      </c>
      <c r="Y43" s="12">
        <v>47.6</v>
      </c>
      <c r="Z43" s="12">
        <v>46</v>
      </c>
      <c r="AA43" s="12">
        <v>46.16</v>
      </c>
      <c r="AB43" s="117">
        <v>2966700</v>
      </c>
      <c r="AC43" s="12">
        <v>46.16</v>
      </c>
      <c r="AD43" s="2">
        <f t="shared" si="1"/>
        <v>1.6000000000000014</v>
      </c>
      <c r="AE43" s="170">
        <f t="shared" si="2"/>
        <v>-4.3910521955261017E-2</v>
      </c>
    </row>
    <row r="44" spans="15:31" x14ac:dyDescent="0.25">
      <c r="O44" s="105">
        <v>1.0900000000000001</v>
      </c>
      <c r="P44" s="105">
        <f t="shared" ref="P44:P63" si="3">O44*$Q$4</f>
        <v>41.496300000000005</v>
      </c>
      <c r="Q44" s="47"/>
      <c r="T44" s="115" t="s">
        <v>123</v>
      </c>
      <c r="U44" s="110">
        <v>38.68</v>
      </c>
      <c r="W44" s="165">
        <v>42247</v>
      </c>
      <c r="X44" s="12">
        <v>47.16</v>
      </c>
      <c r="Y44" s="12">
        <v>49.35</v>
      </c>
      <c r="Z44" s="12">
        <v>46.44</v>
      </c>
      <c r="AA44" s="12">
        <v>48.28</v>
      </c>
      <c r="AB44" s="117">
        <v>1974500</v>
      </c>
      <c r="AC44" s="12">
        <v>48.28</v>
      </c>
      <c r="AD44" s="2">
        <f t="shared" si="1"/>
        <v>2.9100000000000037</v>
      </c>
      <c r="AE44" s="170">
        <f t="shared" si="2"/>
        <v>5.833333333333357E-3</v>
      </c>
    </row>
    <row r="45" spans="15:31" x14ac:dyDescent="0.25">
      <c r="O45" s="105">
        <v>1.08</v>
      </c>
      <c r="P45" s="105">
        <f t="shared" si="3"/>
        <v>41.115600000000001</v>
      </c>
      <c r="Q45" s="47"/>
      <c r="T45" s="115" t="s">
        <v>124</v>
      </c>
      <c r="U45" s="110" t="s">
        <v>322</v>
      </c>
      <c r="W45" s="165">
        <v>42244</v>
      </c>
      <c r="X45" s="12">
        <v>46.55</v>
      </c>
      <c r="Y45" s="12">
        <v>49.68</v>
      </c>
      <c r="Z45" s="12">
        <v>46.55</v>
      </c>
      <c r="AA45" s="12">
        <v>48</v>
      </c>
      <c r="AB45" s="117">
        <v>3558000</v>
      </c>
      <c r="AC45" s="12">
        <v>48</v>
      </c>
      <c r="AD45" s="2">
        <f t="shared" si="1"/>
        <v>3.1300000000000026</v>
      </c>
      <c r="AE45" s="170">
        <f t="shared" si="2"/>
        <v>3.8286826735885793E-2</v>
      </c>
    </row>
    <row r="46" spans="15:31" x14ac:dyDescent="0.25">
      <c r="O46" s="105">
        <v>1.07</v>
      </c>
      <c r="P46" s="105">
        <f t="shared" si="3"/>
        <v>40.734900000000003</v>
      </c>
      <c r="Q46" s="105"/>
      <c r="T46" s="115" t="s">
        <v>125</v>
      </c>
      <c r="U46" s="110" t="s">
        <v>323</v>
      </c>
      <c r="W46" s="165">
        <v>42243</v>
      </c>
      <c r="X46" s="12">
        <v>44.79</v>
      </c>
      <c r="Y46" s="12">
        <v>47.89</v>
      </c>
      <c r="Z46" s="12">
        <v>44.62</v>
      </c>
      <c r="AA46" s="12">
        <v>46.23</v>
      </c>
      <c r="AB46" s="117">
        <v>5992000</v>
      </c>
      <c r="AC46" s="12">
        <v>46.23</v>
      </c>
      <c r="AD46" s="2">
        <f t="shared" si="1"/>
        <v>3.2700000000000031</v>
      </c>
      <c r="AE46" s="170">
        <f t="shared" si="2"/>
        <v>7.3867595818815301E-2</v>
      </c>
    </row>
    <row r="47" spans="15:31" x14ac:dyDescent="0.25">
      <c r="O47" s="105">
        <v>1.06</v>
      </c>
      <c r="P47" s="105">
        <f t="shared" si="3"/>
        <v>40.354200000000006</v>
      </c>
      <c r="Q47" s="105"/>
      <c r="T47" s="115" t="s">
        <v>126</v>
      </c>
      <c r="U47" s="110">
        <v>74.13</v>
      </c>
      <c r="W47" s="165">
        <v>42242</v>
      </c>
      <c r="X47" s="12">
        <v>45.55</v>
      </c>
      <c r="Y47" s="12">
        <v>45.72</v>
      </c>
      <c r="Z47" s="12">
        <v>40.06</v>
      </c>
      <c r="AA47" s="12">
        <v>43.05</v>
      </c>
      <c r="AB47" s="117">
        <v>6209600</v>
      </c>
      <c r="AC47" s="12">
        <v>43.05</v>
      </c>
      <c r="AD47" s="2">
        <f t="shared" si="1"/>
        <v>5.6599999999999966</v>
      </c>
      <c r="AE47" s="170">
        <f t="shared" si="2"/>
        <v>-1.3293605317442281E-2</v>
      </c>
    </row>
    <row r="48" spans="15:31" x14ac:dyDescent="0.25">
      <c r="O48" s="105">
        <v>1.05</v>
      </c>
      <c r="P48" s="105">
        <f t="shared" si="3"/>
        <v>39.973500000000001</v>
      </c>
      <c r="Q48" s="105"/>
      <c r="T48" s="115" t="s">
        <v>127</v>
      </c>
      <c r="U48" s="110">
        <v>3.0896599999999999</v>
      </c>
      <c r="W48" s="165">
        <v>42241</v>
      </c>
      <c r="X48" s="12">
        <v>47.82</v>
      </c>
      <c r="Y48" s="12">
        <v>47.82</v>
      </c>
      <c r="Z48" s="12">
        <v>43.37</v>
      </c>
      <c r="AA48" s="12">
        <v>43.63</v>
      </c>
      <c r="AB48" s="117">
        <v>4647700</v>
      </c>
      <c r="AC48" s="12">
        <v>43.63</v>
      </c>
      <c r="AD48" s="2">
        <f t="shared" si="1"/>
        <v>4.4500000000000028</v>
      </c>
      <c r="AE48" s="170">
        <f t="shared" si="2"/>
        <v>-5.4707089126965203E-3</v>
      </c>
    </row>
    <row r="49" spans="15:31" x14ac:dyDescent="0.25">
      <c r="O49" s="105">
        <v>1.04</v>
      </c>
      <c r="P49" s="105">
        <f t="shared" si="3"/>
        <v>39.592800000000004</v>
      </c>
      <c r="Q49" s="105"/>
      <c r="T49" s="115" t="s">
        <v>128</v>
      </c>
      <c r="U49" s="110" t="s">
        <v>243</v>
      </c>
      <c r="W49" s="165">
        <v>42240</v>
      </c>
      <c r="X49" s="12">
        <v>37.11</v>
      </c>
      <c r="Y49" s="12">
        <v>48.53</v>
      </c>
      <c r="Z49" s="12">
        <v>34.65</v>
      </c>
      <c r="AA49" s="12">
        <v>43.87</v>
      </c>
      <c r="AB49" s="117">
        <v>10593700</v>
      </c>
      <c r="AC49" s="12">
        <v>43.87</v>
      </c>
      <c r="AD49" s="2">
        <f t="shared" si="1"/>
        <v>13.880000000000003</v>
      </c>
      <c r="AE49" s="170">
        <f t="shared" si="2"/>
        <v>7.0261039277872639E-2</v>
      </c>
    </row>
    <row r="50" spans="15:31" x14ac:dyDescent="0.25">
      <c r="O50" s="105">
        <v>1.03</v>
      </c>
      <c r="P50" s="105">
        <f t="shared" si="3"/>
        <v>39.2121</v>
      </c>
      <c r="Q50" s="105"/>
      <c r="T50" s="115"/>
      <c r="U50" s="110"/>
      <c r="W50" s="165">
        <v>42237</v>
      </c>
      <c r="X50" s="12">
        <v>46.1</v>
      </c>
      <c r="Y50" s="12">
        <v>46.3</v>
      </c>
      <c r="Z50" s="12">
        <v>40.75</v>
      </c>
      <c r="AA50" s="12">
        <v>40.99</v>
      </c>
      <c r="AB50" s="117">
        <v>13138100</v>
      </c>
      <c r="AC50" s="12">
        <v>40.99</v>
      </c>
      <c r="AD50" s="2">
        <f t="shared" si="1"/>
        <v>5.5499999999999972</v>
      </c>
      <c r="AE50" s="170">
        <f t="shared" si="2"/>
        <v>-0.12750106428267338</v>
      </c>
    </row>
    <row r="51" spans="15:31" x14ac:dyDescent="0.25">
      <c r="O51" s="105">
        <v>1.02</v>
      </c>
      <c r="P51" s="105">
        <f t="shared" si="3"/>
        <v>38.831400000000002</v>
      </c>
      <c r="Q51" s="105"/>
      <c r="T51" s="115" t="s">
        <v>129</v>
      </c>
      <c r="U51" s="110" t="s">
        <v>324</v>
      </c>
      <c r="W51" s="165">
        <v>42236</v>
      </c>
      <c r="X51" s="12">
        <v>48.6</v>
      </c>
      <c r="Y51" s="12">
        <v>49.07</v>
      </c>
      <c r="Z51" s="12">
        <v>46.58</v>
      </c>
      <c r="AA51" s="12">
        <v>46.98</v>
      </c>
      <c r="AB51" s="117">
        <v>2236600</v>
      </c>
      <c r="AC51" s="12">
        <v>46.98</v>
      </c>
      <c r="AD51" s="2">
        <f t="shared" si="1"/>
        <v>2.490000000000002</v>
      </c>
      <c r="AE51" s="170">
        <f t="shared" si="2"/>
        <v>-4.4733631557543729E-2</v>
      </c>
    </row>
    <row r="52" spans="15:31" x14ac:dyDescent="0.25">
      <c r="O52" s="105">
        <v>1.01</v>
      </c>
      <c r="P52" s="105">
        <f t="shared" si="3"/>
        <v>38.450699999999998</v>
      </c>
      <c r="Q52" s="105"/>
      <c r="T52" s="115" t="s">
        <v>130</v>
      </c>
      <c r="U52" s="110" t="s">
        <v>214</v>
      </c>
      <c r="W52" s="165">
        <v>42235</v>
      </c>
      <c r="X52" s="12">
        <v>50</v>
      </c>
      <c r="Y52" s="12">
        <v>50.62</v>
      </c>
      <c r="Z52" s="12">
        <v>48.4</v>
      </c>
      <c r="AA52" s="12">
        <v>49.18</v>
      </c>
      <c r="AB52" s="117">
        <v>1804500</v>
      </c>
      <c r="AC52" s="12">
        <v>49.18</v>
      </c>
      <c r="AD52" s="2">
        <f t="shared" si="1"/>
        <v>2.2199999999999989</v>
      </c>
      <c r="AE52" s="170">
        <f t="shared" si="2"/>
        <v>-2.8447254049782655E-2</v>
      </c>
    </row>
    <row r="53" spans="15:31" x14ac:dyDescent="0.25">
      <c r="O53" s="105">
        <v>1</v>
      </c>
      <c r="P53" s="105">
        <f t="shared" si="3"/>
        <v>38.07</v>
      </c>
      <c r="Q53" s="105"/>
      <c r="T53" s="115" t="s">
        <v>131</v>
      </c>
      <c r="U53" s="112">
        <v>5850343</v>
      </c>
      <c r="W53" s="165">
        <v>42234</v>
      </c>
      <c r="X53" s="12">
        <v>49.55</v>
      </c>
      <c r="Y53" s="12">
        <v>50.75</v>
      </c>
      <c r="Z53" s="12">
        <v>49.28</v>
      </c>
      <c r="AA53" s="12">
        <v>50.62</v>
      </c>
      <c r="AB53" s="117">
        <v>1679700</v>
      </c>
      <c r="AC53" s="12">
        <v>50.62</v>
      </c>
      <c r="AD53" s="2">
        <f t="shared" si="1"/>
        <v>1.4699999999999989</v>
      </c>
      <c r="AE53" s="170">
        <f t="shared" si="2"/>
        <v>1.361633960752906E-2</v>
      </c>
    </row>
    <row r="54" spans="15:31" x14ac:dyDescent="0.25">
      <c r="O54" s="105">
        <v>0.99</v>
      </c>
      <c r="P54" s="105">
        <f t="shared" si="3"/>
        <v>37.689300000000003</v>
      </c>
      <c r="Q54" s="105"/>
      <c r="T54" s="115" t="s">
        <v>135</v>
      </c>
      <c r="U54" s="112">
        <v>2898140</v>
      </c>
      <c r="W54" s="165">
        <v>42233</v>
      </c>
      <c r="X54" s="12">
        <v>48.7</v>
      </c>
      <c r="Y54" s="12">
        <v>49.95</v>
      </c>
      <c r="Z54" s="12">
        <v>47.26</v>
      </c>
      <c r="AA54" s="12">
        <v>49.94</v>
      </c>
      <c r="AB54" s="117">
        <v>2586400</v>
      </c>
      <c r="AC54" s="12">
        <v>49.94</v>
      </c>
      <c r="AD54" s="2">
        <f t="shared" si="1"/>
        <v>2.6900000000000048</v>
      </c>
      <c r="AE54" s="170">
        <f t="shared" si="2"/>
        <v>2.3150993648842322E-2</v>
      </c>
    </row>
    <row r="55" spans="15:31" x14ac:dyDescent="0.25">
      <c r="O55" s="105">
        <v>0.98</v>
      </c>
      <c r="P55" s="105">
        <f t="shared" si="3"/>
        <v>37.308599999999998</v>
      </c>
      <c r="Q55" s="105"/>
      <c r="T55" s="115" t="s">
        <v>132</v>
      </c>
      <c r="U55" s="110" t="s">
        <v>325</v>
      </c>
      <c r="W55" s="165">
        <v>42230</v>
      </c>
      <c r="X55" s="12">
        <v>50.01</v>
      </c>
      <c r="Y55" s="12">
        <v>50.66</v>
      </c>
      <c r="Z55" s="12">
        <v>47.79</v>
      </c>
      <c r="AA55" s="12">
        <v>48.81</v>
      </c>
      <c r="AB55" s="117">
        <v>2057000</v>
      </c>
      <c r="AC55" s="12">
        <v>48.81</v>
      </c>
      <c r="AD55" s="2">
        <f t="shared" si="1"/>
        <v>2.8699999999999974</v>
      </c>
      <c r="AE55" s="170">
        <f t="shared" si="2"/>
        <v>-2.4970035956851766E-2</v>
      </c>
    </row>
    <row r="56" spans="15:31" x14ac:dyDescent="0.25">
      <c r="O56" s="105">
        <v>0.97</v>
      </c>
      <c r="P56" s="105">
        <f t="shared" si="3"/>
        <v>36.927900000000001</v>
      </c>
      <c r="Q56" s="105"/>
      <c r="T56" s="115" t="s">
        <v>136</v>
      </c>
      <c r="U56" s="110" t="s">
        <v>172</v>
      </c>
      <c r="W56" s="165">
        <v>42229</v>
      </c>
      <c r="X56" s="12">
        <v>50.25</v>
      </c>
      <c r="Y56" s="12">
        <v>51.32</v>
      </c>
      <c r="Z56" s="12">
        <v>49.44</v>
      </c>
      <c r="AA56" s="12">
        <v>50.06</v>
      </c>
      <c r="AB56" s="117">
        <v>2038100</v>
      </c>
      <c r="AC56" s="12">
        <v>50.06</v>
      </c>
      <c r="AD56" s="2">
        <f t="shared" si="1"/>
        <v>1.8800000000000026</v>
      </c>
      <c r="AE56" s="170">
        <f t="shared" si="2"/>
        <v>-1.5729453401494231E-2</v>
      </c>
    </row>
    <row r="57" spans="15:31" x14ac:dyDescent="0.25">
      <c r="O57" s="105">
        <v>0.96</v>
      </c>
      <c r="P57" s="105">
        <f t="shared" si="3"/>
        <v>36.547199999999997</v>
      </c>
      <c r="Q57" s="105"/>
      <c r="T57" s="115" t="s">
        <v>137</v>
      </c>
      <c r="U57" s="110">
        <v>-0.28999999999999998</v>
      </c>
      <c r="W57" s="165">
        <v>42228</v>
      </c>
      <c r="X57" s="12">
        <v>48.5</v>
      </c>
      <c r="Y57" s="12">
        <v>51.25</v>
      </c>
      <c r="Z57" s="12">
        <v>46.15</v>
      </c>
      <c r="AA57" s="12">
        <v>50.86</v>
      </c>
      <c r="AB57" s="117">
        <v>5697500</v>
      </c>
      <c r="AC57" s="12">
        <v>50.86</v>
      </c>
      <c r="AD57" s="2">
        <f t="shared" si="1"/>
        <v>5.1000000000000014</v>
      </c>
      <c r="AE57" s="170">
        <f t="shared" si="2"/>
        <v>4.2426726788276303E-2</v>
      </c>
    </row>
    <row r="58" spans="15:31" x14ac:dyDescent="0.25">
      <c r="O58" s="105">
        <v>0.95</v>
      </c>
      <c r="P58" s="105">
        <f t="shared" si="3"/>
        <v>36.166499999999999</v>
      </c>
      <c r="Q58" s="105"/>
      <c r="T58" s="115" t="s">
        <v>133</v>
      </c>
      <c r="U58" s="110" t="s">
        <v>151</v>
      </c>
      <c r="W58" s="165">
        <v>42227</v>
      </c>
      <c r="X58" s="12">
        <v>50.58</v>
      </c>
      <c r="Y58" s="12">
        <v>50.8</v>
      </c>
      <c r="Z58" s="12">
        <v>48.75</v>
      </c>
      <c r="AA58" s="12">
        <v>48.79</v>
      </c>
      <c r="AB58" s="117">
        <v>3348700</v>
      </c>
      <c r="AC58" s="12">
        <v>48.79</v>
      </c>
      <c r="AD58" s="2">
        <f t="shared" si="1"/>
        <v>2.0499999999999972</v>
      </c>
      <c r="AE58" s="170">
        <f t="shared" si="2"/>
        <v>-4.6511627906976827E-2</v>
      </c>
    </row>
    <row r="59" spans="15:31" x14ac:dyDescent="0.25">
      <c r="O59" s="105">
        <v>0.94</v>
      </c>
      <c r="P59" s="105">
        <f t="shared" si="3"/>
        <v>35.785799999999995</v>
      </c>
      <c r="Q59" s="105"/>
      <c r="W59" s="165">
        <v>42226</v>
      </c>
      <c r="X59" s="12">
        <v>53.02</v>
      </c>
      <c r="Y59" s="12">
        <v>53.09</v>
      </c>
      <c r="Z59" s="12">
        <v>50.76</v>
      </c>
      <c r="AA59" s="12">
        <v>51.17</v>
      </c>
      <c r="AB59" s="117">
        <v>3572300</v>
      </c>
      <c r="AC59" s="12">
        <v>51.17</v>
      </c>
      <c r="AD59" s="2">
        <f t="shared" si="1"/>
        <v>2.3300000000000054</v>
      </c>
      <c r="AE59" s="170">
        <f t="shared" si="2"/>
        <v>-2.066985645933006E-2</v>
      </c>
    </row>
    <row r="60" spans="15:31" x14ac:dyDescent="0.25">
      <c r="O60" s="105">
        <v>0.93</v>
      </c>
      <c r="P60" s="105">
        <f t="shared" si="3"/>
        <v>35.405100000000004</v>
      </c>
      <c r="Q60" s="105"/>
      <c r="W60" s="165">
        <v>42223</v>
      </c>
      <c r="X60" s="12">
        <v>55.22</v>
      </c>
      <c r="Y60" s="12">
        <v>55.28</v>
      </c>
      <c r="Z60" s="12">
        <v>50.25</v>
      </c>
      <c r="AA60" s="12">
        <v>52.25</v>
      </c>
      <c r="AB60" s="117">
        <v>6549400</v>
      </c>
      <c r="AC60" s="12">
        <v>52.25</v>
      </c>
      <c r="AD60" s="2">
        <f t="shared" si="1"/>
        <v>5.0300000000000011</v>
      </c>
      <c r="AE60" s="170">
        <f t="shared" si="2"/>
        <v>-5.5836646187206407E-2</v>
      </c>
    </row>
    <row r="61" spans="15:31" x14ac:dyDescent="0.25">
      <c r="O61" s="105">
        <v>0.92</v>
      </c>
      <c r="P61" s="105">
        <f t="shared" si="3"/>
        <v>35.0244</v>
      </c>
      <c r="Q61" s="105"/>
      <c r="W61" s="165">
        <v>42222</v>
      </c>
      <c r="X61" s="12">
        <v>60</v>
      </c>
      <c r="Y61" s="12">
        <v>60.6</v>
      </c>
      <c r="Z61" s="12">
        <v>54.51</v>
      </c>
      <c r="AA61" s="12">
        <v>55.34</v>
      </c>
      <c r="AB61" s="117">
        <v>4944000</v>
      </c>
      <c r="AC61" s="12">
        <v>55.34</v>
      </c>
      <c r="AD61" s="2">
        <f t="shared" si="1"/>
        <v>6.0900000000000034</v>
      </c>
      <c r="AE61" s="170">
        <f t="shared" si="2"/>
        <v>-8.0272561076948579E-2</v>
      </c>
    </row>
    <row r="62" spans="15:31" x14ac:dyDescent="0.25">
      <c r="O62" s="105">
        <v>0.91</v>
      </c>
      <c r="P62" s="105">
        <f t="shared" si="3"/>
        <v>34.643700000000003</v>
      </c>
      <c r="Q62" s="105"/>
      <c r="W62" s="165">
        <v>42221</v>
      </c>
      <c r="X62" s="12">
        <v>59.5</v>
      </c>
      <c r="Y62" s="12">
        <v>61.72</v>
      </c>
      <c r="Z62" s="12">
        <v>59</v>
      </c>
      <c r="AA62" s="12">
        <v>60.17</v>
      </c>
      <c r="AB62" s="117">
        <v>3702600</v>
      </c>
      <c r="AC62" s="12">
        <v>60.17</v>
      </c>
      <c r="AD62" s="2">
        <f t="shared" si="1"/>
        <v>2.7199999999999989</v>
      </c>
      <c r="AE62" s="170">
        <f t="shared" si="2"/>
        <v>1.9830508474576236E-2</v>
      </c>
    </row>
    <row r="63" spans="15:31" x14ac:dyDescent="0.25">
      <c r="O63" s="105">
        <v>0.9</v>
      </c>
      <c r="P63" s="105">
        <f t="shared" si="3"/>
        <v>34.262999999999998</v>
      </c>
      <c r="Q63" s="105"/>
      <c r="W63" s="165">
        <v>42220</v>
      </c>
      <c r="X63" s="12">
        <v>57.78</v>
      </c>
      <c r="Y63" s="12">
        <v>59.35</v>
      </c>
      <c r="Z63" s="12">
        <v>57.2</v>
      </c>
      <c r="AA63" s="12">
        <v>59</v>
      </c>
      <c r="AB63" s="117">
        <v>2470000</v>
      </c>
      <c r="AC63" s="12">
        <v>59</v>
      </c>
      <c r="AD63" s="2">
        <f t="shared" si="1"/>
        <v>2.1499999999999986</v>
      </c>
      <c r="AE63" s="170">
        <f t="shared" si="2"/>
        <v>1.8646408839779083E-2</v>
      </c>
    </row>
    <row r="64" spans="15:31" x14ac:dyDescent="0.25">
      <c r="O64" s="47"/>
      <c r="W64" s="165">
        <v>42219</v>
      </c>
      <c r="X64" s="12">
        <v>58.17</v>
      </c>
      <c r="Y64" s="12">
        <v>58.25</v>
      </c>
      <c r="Z64" s="12">
        <v>56.64</v>
      </c>
      <c r="AA64" s="12">
        <v>57.92</v>
      </c>
      <c r="AB64" s="117">
        <v>2177700</v>
      </c>
      <c r="AC64" s="12">
        <v>57.92</v>
      </c>
      <c r="AD64" s="2">
        <f t="shared" si="1"/>
        <v>1.6099999999999994</v>
      </c>
      <c r="AE64" s="170">
        <f t="shared" si="2"/>
        <v>-1.3793103448275223E-3</v>
      </c>
    </row>
    <row r="65" spans="15:31" x14ac:dyDescent="0.25">
      <c r="O65" s="47"/>
      <c r="W65" s="165">
        <v>42216</v>
      </c>
      <c r="X65" s="12">
        <v>59.4</v>
      </c>
      <c r="Y65" s="12">
        <v>59.73</v>
      </c>
      <c r="Z65" s="12">
        <v>57.59</v>
      </c>
      <c r="AA65" s="12">
        <v>58</v>
      </c>
      <c r="AB65" s="117">
        <v>2491100</v>
      </c>
      <c r="AC65" s="12">
        <v>58</v>
      </c>
      <c r="AD65" s="2">
        <f t="shared" si="1"/>
        <v>2.1399999999999935</v>
      </c>
      <c r="AE65" s="170">
        <f t="shared" si="2"/>
        <v>-2.6518966096005347E-2</v>
      </c>
    </row>
    <row r="66" spans="15:31" x14ac:dyDescent="0.25">
      <c r="O66" s="47"/>
      <c r="W66" s="165">
        <v>42215</v>
      </c>
      <c r="X66" s="12">
        <v>59.32</v>
      </c>
      <c r="Y66" s="12">
        <v>59.9</v>
      </c>
      <c r="Z66" s="12">
        <v>55.68</v>
      </c>
      <c r="AA66" s="12">
        <v>59.58</v>
      </c>
      <c r="AB66" s="117">
        <v>4136100</v>
      </c>
      <c r="AC66" s="12">
        <v>59.58</v>
      </c>
      <c r="AD66" s="2">
        <f t="shared" si="1"/>
        <v>4.2199999999999989</v>
      </c>
      <c r="AE66" s="170">
        <f t="shared" si="2"/>
        <v>2.635658914728678E-2</v>
      </c>
    </row>
    <row r="67" spans="15:31" x14ac:dyDescent="0.25">
      <c r="W67" s="165">
        <v>42214</v>
      </c>
      <c r="X67" s="12">
        <v>56.07</v>
      </c>
      <c r="Y67" s="12">
        <v>58.22</v>
      </c>
      <c r="Z67" s="12">
        <v>55.79</v>
      </c>
      <c r="AA67" s="12">
        <v>58.05</v>
      </c>
      <c r="AB67" s="117">
        <v>3354000</v>
      </c>
      <c r="AC67" s="12">
        <v>58.05</v>
      </c>
      <c r="AD67" s="2">
        <f t="shared" ref="AD67:AD68" si="4">Y67-Z67</f>
        <v>2.4299999999999997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2:P42"/>
  </mergeCells>
  <conditionalFormatting sqref="Q7">
    <cfRule type="expression" dxfId="51" priority="11">
      <formula>Q7&gt;0</formula>
    </cfRule>
    <cfRule type="expression" dxfId="5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49" priority="3">
      <formula>F17&gt;0</formula>
    </cfRule>
    <cfRule type="expression" dxfId="48" priority="4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226</v>
      </c>
      <c r="W2" s="165">
        <v>42306</v>
      </c>
      <c r="X2" s="12">
        <v>7.94</v>
      </c>
      <c r="Y2" s="12">
        <v>7.95</v>
      </c>
      <c r="Z2" s="12">
        <v>7.93</v>
      </c>
      <c r="AA2" s="12">
        <v>7.93</v>
      </c>
      <c r="AB2" s="117">
        <v>3300</v>
      </c>
      <c r="AC2" s="12">
        <v>7.93</v>
      </c>
      <c r="AD2" s="2">
        <f>Y2-Z2</f>
        <v>2.0000000000000462E-2</v>
      </c>
      <c r="AE2" s="170">
        <f>AC2/AC3-1</f>
        <v>-2.2194821208384674E-2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5">
        <v>42305</v>
      </c>
      <c r="X3" s="12">
        <v>8.11</v>
      </c>
      <c r="Y3" s="12">
        <v>8.11</v>
      </c>
      <c r="Z3" s="12">
        <v>8.02</v>
      </c>
      <c r="AA3" s="12">
        <v>8.11</v>
      </c>
      <c r="AB3" s="117">
        <v>1100</v>
      </c>
      <c r="AC3" s="12">
        <v>8.11</v>
      </c>
      <c r="AD3" s="2">
        <f t="shared" ref="AD3:AD66" si="1">Y3-Z3</f>
        <v>8.9999999999999858E-2</v>
      </c>
      <c r="AE3" s="170">
        <f t="shared" ref="AE3:AE66" si="2">AC3/AC4-1</f>
        <v>1.122194513715713E-2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7.93</v>
      </c>
      <c r="W4" s="165">
        <v>42304</v>
      </c>
      <c r="X4" s="12">
        <v>7.85</v>
      </c>
      <c r="Y4" s="12">
        <v>8.0500000000000007</v>
      </c>
      <c r="Z4" s="12">
        <v>7.83</v>
      </c>
      <c r="AA4" s="12">
        <v>8.02</v>
      </c>
      <c r="AB4" s="117">
        <v>6900</v>
      </c>
      <c r="AC4" s="12">
        <v>8.02</v>
      </c>
      <c r="AD4" s="2">
        <f t="shared" si="1"/>
        <v>0.22000000000000064</v>
      </c>
      <c r="AE4" s="170">
        <f t="shared" si="2"/>
        <v>4.5632333767926969E-2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2141.1</v>
      </c>
      <c r="W5" s="165">
        <v>42303</v>
      </c>
      <c r="X5" s="12">
        <v>8</v>
      </c>
      <c r="Y5" s="12">
        <v>8</v>
      </c>
      <c r="Z5" s="12">
        <v>7.66</v>
      </c>
      <c r="AA5" s="12">
        <v>7.67</v>
      </c>
      <c r="AB5" s="117">
        <v>12400</v>
      </c>
      <c r="AC5" s="12">
        <v>7.67</v>
      </c>
      <c r="AD5" s="2">
        <f t="shared" si="1"/>
        <v>0.33999999999999986</v>
      </c>
      <c r="AE5" s="170">
        <f t="shared" si="2"/>
        <v>-9.9765258215962382E-2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5">
        <v>42300</v>
      </c>
      <c r="X6" s="12">
        <v>8.4499999999999993</v>
      </c>
      <c r="Y6" s="12">
        <v>8.57</v>
      </c>
      <c r="Z6" s="12">
        <v>8.4499999999999993</v>
      </c>
      <c r="AA6" s="12">
        <v>8.52</v>
      </c>
      <c r="AB6" s="117">
        <v>1900</v>
      </c>
      <c r="AC6" s="12">
        <v>8.52</v>
      </c>
      <c r="AD6" s="2">
        <f t="shared" si="1"/>
        <v>0.12000000000000099</v>
      </c>
      <c r="AE6" s="170">
        <f t="shared" si="2"/>
        <v>1.3079667063020217E-2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-228.32000000000016</v>
      </c>
      <c r="R7" s="293" t="s">
        <v>255</v>
      </c>
      <c r="W7" s="165">
        <v>42299</v>
      </c>
      <c r="X7" s="12">
        <v>8.35</v>
      </c>
      <c r="Y7" s="12">
        <v>8.4700000000000006</v>
      </c>
      <c r="Z7" s="12">
        <v>8.35</v>
      </c>
      <c r="AA7" s="12">
        <v>8.41</v>
      </c>
      <c r="AB7" s="117">
        <v>10800</v>
      </c>
      <c r="AC7" s="12">
        <v>8.41</v>
      </c>
      <c r="AD7" s="2">
        <f t="shared" si="1"/>
        <v>0.12000000000000099</v>
      </c>
      <c r="AE7" s="170">
        <f t="shared" si="2"/>
        <v>1.9393939393939519E-2</v>
      </c>
    </row>
    <row r="8" spans="1:31" x14ac:dyDescent="0.25">
      <c r="E8" s="2"/>
      <c r="F8" s="2"/>
      <c r="W8" s="165">
        <v>42298</v>
      </c>
      <c r="X8" s="12">
        <v>8.24</v>
      </c>
      <c r="Y8" s="12">
        <v>8.2899999999999991</v>
      </c>
      <c r="Z8" s="12">
        <v>8.1999999999999993</v>
      </c>
      <c r="AA8" s="12">
        <v>8.25</v>
      </c>
      <c r="AB8" s="117">
        <v>11000</v>
      </c>
      <c r="AC8" s="12">
        <v>8.25</v>
      </c>
      <c r="AD8" s="2">
        <f t="shared" si="1"/>
        <v>8.9999999999999858E-2</v>
      </c>
      <c r="AE8" s="170">
        <f t="shared" si="2"/>
        <v>3.6496350364962904E-3</v>
      </c>
    </row>
    <row r="9" spans="1:31" x14ac:dyDescent="0.25">
      <c r="E9" s="2"/>
      <c r="F9" s="2"/>
      <c r="W9" s="165">
        <v>42297</v>
      </c>
      <c r="X9" s="12">
        <v>8.24</v>
      </c>
      <c r="Y9" s="12">
        <v>8.25</v>
      </c>
      <c r="Z9" s="12">
        <v>8.2100000000000009</v>
      </c>
      <c r="AA9" s="12">
        <v>8.2200000000000006</v>
      </c>
      <c r="AB9" s="117">
        <v>8100</v>
      </c>
      <c r="AC9" s="12">
        <v>8.2200000000000006</v>
      </c>
      <c r="AD9" s="2">
        <f t="shared" si="1"/>
        <v>3.9999999999999147E-2</v>
      </c>
      <c r="AE9" s="170">
        <f t="shared" si="2"/>
        <v>4.8899755501223829E-3</v>
      </c>
    </row>
    <row r="10" spans="1:31" x14ac:dyDescent="0.25">
      <c r="E10" s="2"/>
      <c r="F10" s="2"/>
      <c r="W10" s="165">
        <v>42296</v>
      </c>
      <c r="X10" s="12">
        <v>8.09</v>
      </c>
      <c r="Y10" s="12">
        <v>8.18</v>
      </c>
      <c r="Z10" s="12">
        <v>8.09</v>
      </c>
      <c r="AA10" s="12">
        <v>8.18</v>
      </c>
      <c r="AB10" s="117">
        <v>1900</v>
      </c>
      <c r="AC10" s="12">
        <v>8.18</v>
      </c>
      <c r="AD10" s="2">
        <f t="shared" si="1"/>
        <v>8.9999999999999858E-2</v>
      </c>
      <c r="AE10" s="170">
        <f t="shared" si="2"/>
        <v>-2.1531100478468845E-2</v>
      </c>
    </row>
    <row r="11" spans="1:31" x14ac:dyDescent="0.25">
      <c r="E11" s="2"/>
      <c r="F11" s="2"/>
      <c r="W11" s="165">
        <v>42293</v>
      </c>
      <c r="X11" s="12">
        <v>8.31</v>
      </c>
      <c r="Y11" s="12">
        <v>8.3699999999999992</v>
      </c>
      <c r="Z11" s="12">
        <v>8.26</v>
      </c>
      <c r="AA11" s="12">
        <v>8.36</v>
      </c>
      <c r="AB11" s="117">
        <v>12400</v>
      </c>
      <c r="AC11" s="12">
        <v>8.36</v>
      </c>
      <c r="AD11" s="2">
        <f t="shared" si="1"/>
        <v>0.10999999999999943</v>
      </c>
      <c r="AE11" s="170">
        <f t="shared" si="2"/>
        <v>1.9512195121951237E-2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199</v>
      </c>
      <c r="W12" s="165">
        <v>42292</v>
      </c>
      <c r="X12" s="12">
        <v>8.16</v>
      </c>
      <c r="Y12" s="12">
        <v>8.25</v>
      </c>
      <c r="Z12" s="12">
        <v>8.11</v>
      </c>
      <c r="AA12" s="12">
        <v>8.1999999999999993</v>
      </c>
      <c r="AB12" s="117">
        <v>8100</v>
      </c>
      <c r="AC12" s="12">
        <v>8.1999999999999993</v>
      </c>
      <c r="AD12" s="2">
        <f t="shared" si="1"/>
        <v>0.14000000000000057</v>
      </c>
      <c r="AE12" s="170">
        <f t="shared" si="2"/>
        <v>5.1282051282051322E-2</v>
      </c>
    </row>
    <row r="13" spans="1:31" x14ac:dyDescent="0.25">
      <c r="W13" s="165">
        <v>42291</v>
      </c>
      <c r="X13" s="12">
        <v>7.91</v>
      </c>
      <c r="Y13" s="12">
        <v>7.91</v>
      </c>
      <c r="Z13" s="12">
        <v>7.8</v>
      </c>
      <c r="AA13" s="12">
        <v>7.8</v>
      </c>
      <c r="AB13" s="117">
        <v>2100</v>
      </c>
      <c r="AC13" s="12">
        <v>7.8</v>
      </c>
      <c r="AD13" s="2">
        <f t="shared" si="1"/>
        <v>0.11000000000000032</v>
      </c>
      <c r="AE13" s="170">
        <f t="shared" si="2"/>
        <v>-3.8224414303329124E-2</v>
      </c>
    </row>
    <row r="14" spans="1:31" x14ac:dyDescent="0.25">
      <c r="B14" s="260" t="s">
        <v>139</v>
      </c>
      <c r="C14" s="260" t="s">
        <v>261</v>
      </c>
      <c r="D14" s="261" t="s">
        <v>260</v>
      </c>
      <c r="E14" s="263" t="s">
        <v>262</v>
      </c>
      <c r="F14" s="264" t="s">
        <v>65</v>
      </c>
      <c r="R14" s="47"/>
      <c r="W14" s="165">
        <v>42290</v>
      </c>
      <c r="X14" s="12">
        <v>8.06</v>
      </c>
      <c r="Y14" s="12">
        <v>8.17</v>
      </c>
      <c r="Z14" s="12">
        <v>8.06</v>
      </c>
      <c r="AA14" s="12">
        <v>8.11</v>
      </c>
      <c r="AB14" s="117">
        <v>2600</v>
      </c>
      <c r="AC14" s="12">
        <v>8.11</v>
      </c>
      <c r="AD14" s="2">
        <f t="shared" si="1"/>
        <v>0.10999999999999943</v>
      </c>
      <c r="AE14" s="170">
        <f t="shared" si="2"/>
        <v>0</v>
      </c>
    </row>
    <row r="15" spans="1:31" x14ac:dyDescent="0.25">
      <c r="B15" s="26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5">
        <v>42289</v>
      </c>
      <c r="X15" s="12">
        <v>8.07</v>
      </c>
      <c r="Y15" s="12">
        <v>8.15</v>
      </c>
      <c r="Z15" s="12">
        <v>8.07</v>
      </c>
      <c r="AA15" s="12">
        <v>8.11</v>
      </c>
      <c r="AB15" s="117">
        <v>3800</v>
      </c>
      <c r="AC15" s="12">
        <v>8.11</v>
      </c>
      <c r="AD15" s="2">
        <f t="shared" si="1"/>
        <v>8.0000000000000071E-2</v>
      </c>
      <c r="AE15" s="170">
        <f t="shared" si="2"/>
        <v>1.2345679012344402E-3</v>
      </c>
    </row>
    <row r="16" spans="1:31" x14ac:dyDescent="0.25">
      <c r="B16" s="262"/>
      <c r="C16" s="12"/>
      <c r="D16" s="53"/>
      <c r="E16" s="53"/>
      <c r="F16" s="53"/>
      <c r="R16" s="47"/>
      <c r="W16" s="165">
        <v>42286</v>
      </c>
      <c r="X16" s="12">
        <v>8.11</v>
      </c>
      <c r="Y16" s="12">
        <v>8.1199999999999992</v>
      </c>
      <c r="Z16" s="12">
        <v>8.07</v>
      </c>
      <c r="AA16" s="12">
        <v>8.1</v>
      </c>
      <c r="AB16" s="117">
        <v>9700</v>
      </c>
      <c r="AC16" s="12">
        <v>8.1</v>
      </c>
      <c r="AD16" s="2">
        <f t="shared" si="1"/>
        <v>4.9999999999998934E-2</v>
      </c>
      <c r="AE16" s="170">
        <f t="shared" si="2"/>
        <v>2.4752475247524774E-3</v>
      </c>
    </row>
    <row r="17" spans="2:31" x14ac:dyDescent="0.25">
      <c r="B17" s="12"/>
      <c r="C17" s="12"/>
      <c r="D17" s="53"/>
      <c r="E17" s="53"/>
      <c r="F17" s="53"/>
      <c r="R17" s="47"/>
      <c r="W17" s="165">
        <v>42285</v>
      </c>
      <c r="X17" s="12">
        <v>7.98</v>
      </c>
      <c r="Y17" s="12">
        <v>8.11</v>
      </c>
      <c r="Z17" s="12">
        <v>7.98</v>
      </c>
      <c r="AA17" s="12">
        <v>8.08</v>
      </c>
      <c r="AB17" s="117">
        <v>3100</v>
      </c>
      <c r="AC17" s="12">
        <v>8.08</v>
      </c>
      <c r="AD17" s="2">
        <f t="shared" si="1"/>
        <v>0.12999999999999901</v>
      </c>
      <c r="AE17" s="170">
        <f t="shared" si="2"/>
        <v>2.9299363057324834E-2</v>
      </c>
    </row>
    <row r="18" spans="2:31" x14ac:dyDescent="0.25">
      <c r="B18" s="12"/>
      <c r="C18" s="12"/>
      <c r="D18" s="53"/>
      <c r="E18" s="53"/>
      <c r="F18" s="53"/>
      <c r="R18" s="47"/>
      <c r="W18" s="165">
        <v>42284</v>
      </c>
      <c r="X18" s="12">
        <v>7.9</v>
      </c>
      <c r="Y18" s="12">
        <v>7.92</v>
      </c>
      <c r="Z18" s="12">
        <v>7.83</v>
      </c>
      <c r="AA18" s="12">
        <v>7.85</v>
      </c>
      <c r="AB18" s="117">
        <v>5000</v>
      </c>
      <c r="AC18" s="12">
        <v>7.85</v>
      </c>
      <c r="AD18" s="2">
        <f t="shared" si="1"/>
        <v>8.9999999999999858E-2</v>
      </c>
      <c r="AE18" s="170">
        <f t="shared" si="2"/>
        <v>1.2903225806451646E-2</v>
      </c>
    </row>
    <row r="19" spans="2:31" x14ac:dyDescent="0.25">
      <c r="B19" s="12"/>
      <c r="C19" s="12"/>
      <c r="D19" s="53"/>
      <c r="E19" s="53"/>
      <c r="F19" s="53"/>
      <c r="R19" s="47"/>
      <c r="W19" s="165">
        <v>42283</v>
      </c>
      <c r="X19" s="12">
        <v>7.66</v>
      </c>
      <c r="Y19" s="12">
        <v>7.97</v>
      </c>
      <c r="Z19" s="12">
        <v>7.66</v>
      </c>
      <c r="AA19" s="12">
        <v>7.75</v>
      </c>
      <c r="AB19" s="117">
        <v>14300</v>
      </c>
      <c r="AC19" s="12">
        <v>7.75</v>
      </c>
      <c r="AD19" s="2">
        <f t="shared" si="1"/>
        <v>0.30999999999999961</v>
      </c>
      <c r="AE19" s="170">
        <f t="shared" si="2"/>
        <v>1.9736842105263275E-2</v>
      </c>
    </row>
    <row r="20" spans="2:31" x14ac:dyDescent="0.25">
      <c r="B20" s="12"/>
      <c r="C20" s="12"/>
      <c r="D20" s="53"/>
      <c r="E20" s="53"/>
      <c r="F20" s="53"/>
      <c r="R20" s="47"/>
      <c r="W20" s="165">
        <v>42282</v>
      </c>
      <c r="X20" s="12">
        <v>7.47</v>
      </c>
      <c r="Y20" s="12">
        <v>7.67</v>
      </c>
      <c r="Z20" s="12">
        <v>7.47</v>
      </c>
      <c r="AA20" s="12">
        <v>7.6</v>
      </c>
      <c r="AB20" s="117">
        <v>27700</v>
      </c>
      <c r="AC20" s="12">
        <v>7.6</v>
      </c>
      <c r="AD20" s="2">
        <f t="shared" si="1"/>
        <v>0.20000000000000018</v>
      </c>
      <c r="AE20" s="170">
        <f t="shared" si="2"/>
        <v>1.7402945113788482E-2</v>
      </c>
    </row>
    <row r="21" spans="2:31" x14ac:dyDescent="0.25">
      <c r="B21" s="12"/>
      <c r="C21" s="12"/>
      <c r="D21" s="53"/>
      <c r="E21" s="53"/>
      <c r="F21" s="53"/>
      <c r="R21" s="47"/>
      <c r="W21" s="165">
        <v>42279</v>
      </c>
      <c r="X21" s="12">
        <v>7.36</v>
      </c>
      <c r="Y21" s="12">
        <v>7.52</v>
      </c>
      <c r="Z21" s="12">
        <v>7.36</v>
      </c>
      <c r="AA21" s="12">
        <v>7.47</v>
      </c>
      <c r="AB21" s="117">
        <v>14400</v>
      </c>
      <c r="AC21" s="12">
        <v>7.47</v>
      </c>
      <c r="AD21" s="2">
        <f t="shared" si="1"/>
        <v>0.15999999999999925</v>
      </c>
      <c r="AE21" s="170">
        <f t="shared" si="2"/>
        <v>4.6218487394958041E-2</v>
      </c>
    </row>
    <row r="22" spans="2:31" x14ac:dyDescent="0.25">
      <c r="B22" s="12"/>
      <c r="C22" s="12"/>
      <c r="D22" s="53"/>
      <c r="E22" s="53"/>
      <c r="F22" s="53"/>
      <c r="R22" s="47"/>
      <c r="W22" s="165">
        <v>42278</v>
      </c>
      <c r="X22" s="12">
        <v>7.14</v>
      </c>
      <c r="Y22" s="12">
        <v>7.21</v>
      </c>
      <c r="Z22" s="12">
        <v>7.12</v>
      </c>
      <c r="AA22" s="12">
        <v>7.14</v>
      </c>
      <c r="AB22" s="117">
        <v>13700</v>
      </c>
      <c r="AC22" s="12">
        <v>7.14</v>
      </c>
      <c r="AD22" s="2">
        <f t="shared" si="1"/>
        <v>8.9999999999999858E-2</v>
      </c>
      <c r="AE22" s="170">
        <f t="shared" si="2"/>
        <v>-4.1841004184101083E-3</v>
      </c>
    </row>
    <row r="23" spans="2:31" x14ac:dyDescent="0.25">
      <c r="B23" s="12"/>
      <c r="C23" s="12"/>
      <c r="D23" s="53"/>
      <c r="E23" s="53"/>
      <c r="F23" s="53"/>
      <c r="R23" s="47"/>
      <c r="W23" s="165">
        <v>42277</v>
      </c>
      <c r="X23" s="12">
        <v>7.13</v>
      </c>
      <c r="Y23" s="12">
        <v>7.17</v>
      </c>
      <c r="Z23" s="12">
        <v>7.1</v>
      </c>
      <c r="AA23" s="12">
        <v>7.17</v>
      </c>
      <c r="AB23" s="117">
        <v>3600</v>
      </c>
      <c r="AC23" s="12">
        <v>7.17</v>
      </c>
      <c r="AD23" s="2">
        <f t="shared" si="1"/>
        <v>7.0000000000000284E-2</v>
      </c>
      <c r="AE23" s="170">
        <f t="shared" si="2"/>
        <v>2.2824536376604865E-2</v>
      </c>
    </row>
    <row r="24" spans="2:31" x14ac:dyDescent="0.25">
      <c r="B24" s="12"/>
      <c r="C24" s="12"/>
      <c r="D24" s="53"/>
      <c r="E24" s="53"/>
      <c r="F24" s="53"/>
      <c r="R24" s="47"/>
      <c r="W24" s="165">
        <v>42276</v>
      </c>
      <c r="X24" s="12">
        <v>7.18</v>
      </c>
      <c r="Y24" s="12">
        <v>7.27</v>
      </c>
      <c r="Z24" s="12">
        <v>7.01</v>
      </c>
      <c r="AA24" s="12">
        <v>7.01</v>
      </c>
      <c r="AB24" s="117">
        <v>33400</v>
      </c>
      <c r="AC24" s="12">
        <v>7.01</v>
      </c>
      <c r="AD24" s="2">
        <f t="shared" si="1"/>
        <v>0.25999999999999979</v>
      </c>
      <c r="AE24" s="170">
        <f t="shared" si="2"/>
        <v>-2.5034770514603677E-2</v>
      </c>
    </row>
    <row r="25" spans="2:31" x14ac:dyDescent="0.25">
      <c r="R25" s="47"/>
      <c r="W25" s="165">
        <v>42275</v>
      </c>
      <c r="X25" s="12">
        <v>7.29</v>
      </c>
      <c r="Y25" s="12">
        <v>7.29</v>
      </c>
      <c r="Z25" s="12">
        <v>7.16</v>
      </c>
      <c r="AA25" s="12">
        <v>7.19</v>
      </c>
      <c r="AB25" s="117">
        <v>3300</v>
      </c>
      <c r="AC25" s="12">
        <v>7.19</v>
      </c>
      <c r="AD25" s="2">
        <f t="shared" si="1"/>
        <v>0.12999999999999989</v>
      </c>
      <c r="AE25" s="170">
        <f t="shared" si="2"/>
        <v>-2.9689608636977005E-2</v>
      </c>
    </row>
    <row r="26" spans="2:31" x14ac:dyDescent="0.25">
      <c r="R26" s="47"/>
      <c r="W26" s="165">
        <v>42272</v>
      </c>
      <c r="X26" s="12">
        <v>7.43</v>
      </c>
      <c r="Y26" s="12">
        <v>7.45</v>
      </c>
      <c r="Z26" s="12">
        <v>7.41</v>
      </c>
      <c r="AA26" s="12">
        <v>7.41</v>
      </c>
      <c r="AB26" s="117">
        <v>2200</v>
      </c>
      <c r="AC26" s="12">
        <v>7.41</v>
      </c>
      <c r="AD26" s="2">
        <f t="shared" si="1"/>
        <v>4.0000000000000036E-2</v>
      </c>
      <c r="AE26" s="170">
        <f t="shared" si="2"/>
        <v>-1.3477088948786742E-3</v>
      </c>
    </row>
    <row r="27" spans="2:31" x14ac:dyDescent="0.25">
      <c r="R27" s="47"/>
      <c r="W27" s="165">
        <v>42271</v>
      </c>
      <c r="X27" s="12">
        <v>7.41</v>
      </c>
      <c r="Y27" s="12">
        <v>7.49</v>
      </c>
      <c r="Z27" s="12">
        <v>7.27</v>
      </c>
      <c r="AA27" s="12">
        <v>7.42</v>
      </c>
      <c r="AB27" s="117">
        <v>9500</v>
      </c>
      <c r="AC27" s="12">
        <v>7.42</v>
      </c>
      <c r="AD27" s="2">
        <f t="shared" si="1"/>
        <v>0.22000000000000064</v>
      </c>
      <c r="AE27" s="170">
        <f t="shared" si="2"/>
        <v>-2.2397891963109373E-2</v>
      </c>
    </row>
    <row r="28" spans="2:31" x14ac:dyDescent="0.25">
      <c r="W28" s="165">
        <v>42270</v>
      </c>
      <c r="X28" s="12">
        <v>7.61</v>
      </c>
      <c r="Y28" s="12">
        <v>7.61</v>
      </c>
      <c r="Z28" s="12">
        <v>7.55</v>
      </c>
      <c r="AA28" s="12">
        <v>7.59</v>
      </c>
      <c r="AB28" s="117">
        <v>7300</v>
      </c>
      <c r="AC28" s="12">
        <v>7.59</v>
      </c>
      <c r="AD28" s="2">
        <f t="shared" si="1"/>
        <v>6.0000000000000497E-2</v>
      </c>
      <c r="AE28" s="170">
        <f t="shared" si="2"/>
        <v>2.6420079260236484E-3</v>
      </c>
    </row>
    <row r="29" spans="2:31" x14ac:dyDescent="0.25">
      <c r="W29" s="165">
        <v>42269</v>
      </c>
      <c r="X29" s="12">
        <v>7.7</v>
      </c>
      <c r="Y29" s="12">
        <v>7.7</v>
      </c>
      <c r="Z29" s="12">
        <v>7.54</v>
      </c>
      <c r="AA29" s="12">
        <v>7.57</v>
      </c>
      <c r="AB29" s="117">
        <v>17500</v>
      </c>
      <c r="AC29" s="12">
        <v>7.57</v>
      </c>
      <c r="AD29" s="2">
        <f t="shared" si="1"/>
        <v>0.16000000000000014</v>
      </c>
      <c r="AE29" s="170">
        <f t="shared" si="2"/>
        <v>-3.0729833546734864E-2</v>
      </c>
    </row>
    <row r="30" spans="2:31" x14ac:dyDescent="0.25">
      <c r="W30" s="165">
        <v>42268</v>
      </c>
      <c r="X30" s="12">
        <v>7.79</v>
      </c>
      <c r="Y30" s="12">
        <v>7.85</v>
      </c>
      <c r="Z30" s="12">
        <v>7.79</v>
      </c>
      <c r="AA30" s="12">
        <v>7.81</v>
      </c>
      <c r="AB30" s="117">
        <v>1100</v>
      </c>
      <c r="AC30" s="12">
        <v>7.81</v>
      </c>
      <c r="AD30" s="2">
        <f t="shared" si="1"/>
        <v>5.9999999999999609E-2</v>
      </c>
      <c r="AE30" s="170">
        <f t="shared" si="2"/>
        <v>9.0439276485787534E-3</v>
      </c>
    </row>
    <row r="31" spans="2:31" x14ac:dyDescent="0.25">
      <c r="W31" s="165">
        <v>42265</v>
      </c>
      <c r="X31" s="12">
        <v>7.79</v>
      </c>
      <c r="Y31" s="12">
        <v>7.81</v>
      </c>
      <c r="Z31" s="12">
        <v>7.72</v>
      </c>
      <c r="AA31" s="12">
        <v>7.74</v>
      </c>
      <c r="AB31" s="117">
        <v>9900</v>
      </c>
      <c r="AC31" s="12">
        <v>7.74</v>
      </c>
      <c r="AD31" s="2">
        <f t="shared" si="1"/>
        <v>8.9999999999999858E-2</v>
      </c>
      <c r="AE31" s="170">
        <f t="shared" si="2"/>
        <v>-3.4912718204488713E-2</v>
      </c>
    </row>
    <row r="32" spans="2:31" x14ac:dyDescent="0.25">
      <c r="W32" s="165">
        <v>42264</v>
      </c>
      <c r="X32" s="12">
        <v>7.99</v>
      </c>
      <c r="Y32" s="12">
        <v>8.15</v>
      </c>
      <c r="Z32" s="12">
        <v>7.99</v>
      </c>
      <c r="AA32" s="12">
        <v>8.02</v>
      </c>
      <c r="AB32" s="117">
        <v>9600</v>
      </c>
      <c r="AC32" s="12">
        <v>8.02</v>
      </c>
      <c r="AD32" s="2">
        <f t="shared" si="1"/>
        <v>0.16000000000000014</v>
      </c>
      <c r="AE32" s="170">
        <f t="shared" si="2"/>
        <v>6.273525721455453E-3</v>
      </c>
    </row>
    <row r="33" spans="15:31" x14ac:dyDescent="0.25">
      <c r="W33" s="165">
        <v>42263</v>
      </c>
      <c r="X33" s="12">
        <v>7.88</v>
      </c>
      <c r="Y33" s="12">
        <v>7.99</v>
      </c>
      <c r="Z33" s="12">
        <v>7.85</v>
      </c>
      <c r="AA33" s="12">
        <v>7.97</v>
      </c>
      <c r="AB33" s="117">
        <v>9700</v>
      </c>
      <c r="AC33" s="12">
        <v>7.97</v>
      </c>
      <c r="AD33" s="2">
        <f t="shared" si="1"/>
        <v>0.14000000000000057</v>
      </c>
      <c r="AE33" s="170">
        <f t="shared" si="2"/>
        <v>3.2383419689119064E-2</v>
      </c>
    </row>
    <row r="34" spans="15:31" x14ac:dyDescent="0.25">
      <c r="W34" s="165">
        <v>42262</v>
      </c>
      <c r="X34" s="12">
        <v>7.71</v>
      </c>
      <c r="Y34" s="12">
        <v>7.76</v>
      </c>
      <c r="Z34" s="12">
        <v>7.65</v>
      </c>
      <c r="AA34" s="12">
        <v>7.72</v>
      </c>
      <c r="AB34" s="117">
        <v>12600</v>
      </c>
      <c r="AC34" s="12">
        <v>7.72</v>
      </c>
      <c r="AD34" s="2">
        <f t="shared" si="1"/>
        <v>0.10999999999999943</v>
      </c>
      <c r="AE34" s="170">
        <f t="shared" si="2"/>
        <v>7.8328981723236879E-3</v>
      </c>
    </row>
    <row r="35" spans="15:31" x14ac:dyDescent="0.25">
      <c r="W35" s="165">
        <v>42261</v>
      </c>
      <c r="X35" s="12">
        <v>7.66</v>
      </c>
      <c r="Y35" s="12">
        <v>7.68</v>
      </c>
      <c r="Z35" s="12">
        <v>7.66</v>
      </c>
      <c r="AA35" s="12">
        <v>7.66</v>
      </c>
      <c r="AB35" s="117">
        <v>700</v>
      </c>
      <c r="AC35" s="12">
        <v>7.66</v>
      </c>
      <c r="AD35" s="2">
        <f t="shared" si="1"/>
        <v>1.9999999999999574E-2</v>
      </c>
      <c r="AE35" s="170">
        <f t="shared" si="2"/>
        <v>1.3071895424836555E-3</v>
      </c>
    </row>
    <row r="36" spans="15:31" x14ac:dyDescent="0.25">
      <c r="W36" s="165">
        <v>42258</v>
      </c>
      <c r="X36" s="12">
        <v>7.61</v>
      </c>
      <c r="Y36" s="12">
        <v>7.67</v>
      </c>
      <c r="Z36" s="12">
        <v>7.59</v>
      </c>
      <c r="AA36" s="12">
        <v>7.65</v>
      </c>
      <c r="AB36" s="117">
        <v>8400</v>
      </c>
      <c r="AC36" s="12">
        <v>7.65</v>
      </c>
      <c r="AD36" s="2">
        <f t="shared" si="1"/>
        <v>8.0000000000000071E-2</v>
      </c>
      <c r="AE36" s="170">
        <f t="shared" si="2"/>
        <v>-9.0673575129532891E-3</v>
      </c>
    </row>
    <row r="37" spans="15:31" ht="20.25" thickBot="1" x14ac:dyDescent="0.35">
      <c r="O37" s="311" t="s">
        <v>81</v>
      </c>
      <c r="P37" s="311"/>
      <c r="T37" s="113" t="s">
        <v>138</v>
      </c>
      <c r="W37" s="165">
        <v>42257</v>
      </c>
      <c r="X37" s="12">
        <v>7.77</v>
      </c>
      <c r="Y37" s="12">
        <v>7.81</v>
      </c>
      <c r="Z37" s="12">
        <v>7.7</v>
      </c>
      <c r="AA37" s="12">
        <v>7.72</v>
      </c>
      <c r="AB37" s="117">
        <v>9200</v>
      </c>
      <c r="AC37" s="12">
        <v>7.72</v>
      </c>
      <c r="AD37" s="2">
        <f t="shared" si="1"/>
        <v>0.10999999999999943</v>
      </c>
      <c r="AE37" s="170">
        <f t="shared" si="2"/>
        <v>-3.1367628607277265E-2</v>
      </c>
    </row>
    <row r="38" spans="15:31" ht="15.75" thickTop="1" x14ac:dyDescent="0.25">
      <c r="O38" s="105">
        <v>1.1000000000000001</v>
      </c>
      <c r="P38" s="105">
        <f>O38*$Q$4</f>
        <v>8.7230000000000008</v>
      </c>
      <c r="Q38" s="2"/>
      <c r="T38" s="160" t="s">
        <v>122</v>
      </c>
      <c r="U38" s="120">
        <v>8.11</v>
      </c>
      <c r="W38" s="165">
        <v>42256</v>
      </c>
      <c r="X38" s="12">
        <v>8.1300000000000008</v>
      </c>
      <c r="Y38" s="12">
        <v>8.15</v>
      </c>
      <c r="Z38" s="12">
        <v>7.97</v>
      </c>
      <c r="AA38" s="12">
        <v>7.97</v>
      </c>
      <c r="AB38" s="117">
        <v>3700</v>
      </c>
      <c r="AC38" s="12">
        <v>7.97</v>
      </c>
      <c r="AD38" s="2">
        <f t="shared" si="1"/>
        <v>0.1800000000000006</v>
      </c>
      <c r="AE38" s="170">
        <f t="shared" si="2"/>
        <v>-1.7262638717632561E-2</v>
      </c>
    </row>
    <row r="39" spans="15:31" x14ac:dyDescent="0.25">
      <c r="O39" s="105">
        <v>1.0900000000000001</v>
      </c>
      <c r="P39" s="105">
        <f t="shared" ref="P39:P58" si="3">O39*$Q$4</f>
        <v>8.6437000000000008</v>
      </c>
      <c r="Q39" s="2"/>
      <c r="T39" s="115" t="s">
        <v>123</v>
      </c>
      <c r="U39" s="110">
        <v>7.94</v>
      </c>
      <c r="W39" s="165">
        <v>42255</v>
      </c>
      <c r="X39" s="12">
        <v>8.1199999999999992</v>
      </c>
      <c r="Y39" s="12">
        <v>8.26</v>
      </c>
      <c r="Z39" s="12">
        <v>8.08</v>
      </c>
      <c r="AA39" s="12">
        <v>8.11</v>
      </c>
      <c r="AB39" s="117">
        <v>10700</v>
      </c>
      <c r="AC39" s="12">
        <v>8.11</v>
      </c>
      <c r="AD39" s="2">
        <f t="shared" si="1"/>
        <v>0.17999999999999972</v>
      </c>
      <c r="AE39" s="170">
        <f t="shared" si="2"/>
        <v>5.4616384915474603E-2</v>
      </c>
    </row>
    <row r="40" spans="15:31" x14ac:dyDescent="0.25">
      <c r="O40" s="105">
        <v>1.08</v>
      </c>
      <c r="P40" s="105">
        <f t="shared" si="3"/>
        <v>8.5644000000000009</v>
      </c>
      <c r="Q40" s="2"/>
      <c r="T40" s="115" t="s">
        <v>124</v>
      </c>
      <c r="U40" s="110" t="s">
        <v>326</v>
      </c>
      <c r="W40" s="165">
        <v>42251</v>
      </c>
      <c r="X40" s="12">
        <v>7.61</v>
      </c>
      <c r="Y40" s="12">
        <v>7.96</v>
      </c>
      <c r="Z40" s="12">
        <v>7.61</v>
      </c>
      <c r="AA40" s="12">
        <v>7.69</v>
      </c>
      <c r="AB40" s="117">
        <v>23300</v>
      </c>
      <c r="AC40" s="12">
        <v>7.69</v>
      </c>
      <c r="AD40" s="2">
        <f t="shared" si="1"/>
        <v>0.34999999999999964</v>
      </c>
      <c r="AE40" s="170">
        <f t="shared" si="2"/>
        <v>-1.7879948914431676E-2</v>
      </c>
    </row>
    <row r="41" spans="15:31" x14ac:dyDescent="0.25">
      <c r="O41" s="105">
        <v>1.07</v>
      </c>
      <c r="P41" s="105">
        <f t="shared" si="3"/>
        <v>8.485100000000001</v>
      </c>
      <c r="Q41" s="2"/>
      <c r="T41" s="115" t="s">
        <v>125</v>
      </c>
      <c r="U41" s="110" t="s">
        <v>327</v>
      </c>
      <c r="W41" s="165">
        <v>42250</v>
      </c>
      <c r="X41" s="12">
        <v>7.76</v>
      </c>
      <c r="Y41" s="12">
        <v>7.87</v>
      </c>
      <c r="Z41" s="12">
        <v>7.76</v>
      </c>
      <c r="AA41" s="12">
        <v>7.83</v>
      </c>
      <c r="AB41" s="117">
        <v>14600</v>
      </c>
      <c r="AC41" s="12">
        <v>7.83</v>
      </c>
      <c r="AD41" s="2">
        <f t="shared" si="1"/>
        <v>0.11000000000000032</v>
      </c>
      <c r="AE41" s="170">
        <f t="shared" si="2"/>
        <v>5.1347881899872494E-3</v>
      </c>
    </row>
    <row r="42" spans="15:31" x14ac:dyDescent="0.25">
      <c r="O42" s="105">
        <v>1.06</v>
      </c>
      <c r="P42" s="105">
        <f t="shared" si="3"/>
        <v>8.4057999999999993</v>
      </c>
      <c r="Q42" s="2"/>
      <c r="T42" s="115" t="s">
        <v>126</v>
      </c>
      <c r="U42" s="110">
        <v>28</v>
      </c>
      <c r="W42" s="165">
        <v>42249</v>
      </c>
      <c r="X42" s="12">
        <v>7.77</v>
      </c>
      <c r="Y42" s="12">
        <v>7.84</v>
      </c>
      <c r="Z42" s="12">
        <v>7.7</v>
      </c>
      <c r="AA42" s="12">
        <v>7.79</v>
      </c>
      <c r="AB42" s="117">
        <v>17100</v>
      </c>
      <c r="AC42" s="12">
        <v>7.79</v>
      </c>
      <c r="AD42" s="2">
        <f t="shared" si="1"/>
        <v>0.13999999999999968</v>
      </c>
      <c r="AE42" s="170">
        <f t="shared" si="2"/>
        <v>1.6971279373368064E-2</v>
      </c>
    </row>
    <row r="43" spans="15:31" x14ac:dyDescent="0.25">
      <c r="O43" s="105">
        <v>1.05</v>
      </c>
      <c r="P43" s="105">
        <f t="shared" si="3"/>
        <v>8.3264999999999993</v>
      </c>
      <c r="Q43" s="2"/>
      <c r="T43" s="115" t="s">
        <v>127</v>
      </c>
      <c r="U43" s="110">
        <v>0.25686500000000001</v>
      </c>
      <c r="W43" s="165">
        <v>42248</v>
      </c>
      <c r="X43" s="12">
        <v>7.63</v>
      </c>
      <c r="Y43" s="12">
        <v>7.85</v>
      </c>
      <c r="Z43" s="12">
        <v>7.61</v>
      </c>
      <c r="AA43" s="12">
        <v>7.66</v>
      </c>
      <c r="AB43" s="117">
        <v>27600</v>
      </c>
      <c r="AC43" s="12">
        <v>7.66</v>
      </c>
      <c r="AD43" s="2">
        <f t="shared" si="1"/>
        <v>0.23999999999999932</v>
      </c>
      <c r="AE43" s="170">
        <f t="shared" si="2"/>
        <v>-6.8126520681265235E-2</v>
      </c>
    </row>
    <row r="44" spans="15:31" x14ac:dyDescent="0.25">
      <c r="O44" s="105">
        <v>1.04</v>
      </c>
      <c r="P44" s="105">
        <f t="shared" si="3"/>
        <v>8.2471999999999994</v>
      </c>
      <c r="Q44" s="2"/>
      <c r="T44" s="115" t="s">
        <v>128</v>
      </c>
      <c r="U44" s="110" t="s">
        <v>172</v>
      </c>
      <c r="W44" s="165">
        <v>42247</v>
      </c>
      <c r="X44" s="12">
        <v>8</v>
      </c>
      <c r="Y44" s="12">
        <v>8.42</v>
      </c>
      <c r="Z44" s="12">
        <v>7.99</v>
      </c>
      <c r="AA44" s="12">
        <v>8.2200000000000006</v>
      </c>
      <c r="AB44" s="117">
        <v>105200</v>
      </c>
      <c r="AC44" s="12">
        <v>8.2200000000000006</v>
      </c>
      <c r="AD44" s="2">
        <f t="shared" si="1"/>
        <v>0.42999999999999972</v>
      </c>
      <c r="AE44" s="170">
        <f t="shared" si="2"/>
        <v>-8.443908323280902E-3</v>
      </c>
    </row>
    <row r="45" spans="15:31" x14ac:dyDescent="0.25">
      <c r="O45" s="105">
        <v>1.03</v>
      </c>
      <c r="P45" s="105">
        <f t="shared" si="3"/>
        <v>8.1678999999999995</v>
      </c>
      <c r="Q45" s="2"/>
      <c r="T45" s="115"/>
      <c r="U45" s="110"/>
      <c r="W45" s="165">
        <v>42244</v>
      </c>
      <c r="X45" s="12">
        <v>8.36</v>
      </c>
      <c r="Y45" s="12">
        <v>8.36</v>
      </c>
      <c r="Z45" s="12">
        <v>8.23</v>
      </c>
      <c r="AA45" s="12">
        <v>8.2899999999999991</v>
      </c>
      <c r="AB45" s="117">
        <v>17300</v>
      </c>
      <c r="AC45" s="12">
        <v>8.2899999999999991</v>
      </c>
      <c r="AD45" s="2">
        <f t="shared" si="1"/>
        <v>0.12999999999999901</v>
      </c>
      <c r="AE45" s="170">
        <f t="shared" si="2"/>
        <v>-4.8019207683074328E-3</v>
      </c>
    </row>
    <row r="46" spans="15:31" x14ac:dyDescent="0.25">
      <c r="O46" s="105">
        <v>1.02</v>
      </c>
      <c r="P46" s="105">
        <f t="shared" si="3"/>
        <v>8.0885999999999996</v>
      </c>
      <c r="Q46" s="2"/>
      <c r="T46" s="115" t="s">
        <v>129</v>
      </c>
      <c r="U46" s="110" t="s">
        <v>328</v>
      </c>
      <c r="W46" s="165">
        <v>42243</v>
      </c>
      <c r="X46" s="12">
        <v>8.44</v>
      </c>
      <c r="Y46" s="12">
        <v>8.49</v>
      </c>
      <c r="Z46" s="12">
        <v>8.33</v>
      </c>
      <c r="AA46" s="12">
        <v>8.33</v>
      </c>
      <c r="AB46" s="117">
        <v>10900</v>
      </c>
      <c r="AC46" s="12">
        <v>8.33</v>
      </c>
      <c r="AD46" s="2">
        <f t="shared" si="1"/>
        <v>0.16000000000000014</v>
      </c>
      <c r="AE46" s="170">
        <f t="shared" si="2"/>
        <v>1.8337408312958381E-2</v>
      </c>
    </row>
    <row r="47" spans="15:31" x14ac:dyDescent="0.25">
      <c r="O47" s="105">
        <v>1.01</v>
      </c>
      <c r="P47" s="105">
        <f t="shared" si="3"/>
        <v>8.0092999999999996</v>
      </c>
      <c r="Q47" s="2"/>
      <c r="T47" s="115" t="s">
        <v>130</v>
      </c>
      <c r="U47" s="110" t="s">
        <v>198</v>
      </c>
      <c r="W47" s="165">
        <v>42242</v>
      </c>
      <c r="X47" s="12">
        <v>8.06</v>
      </c>
      <c r="Y47" s="12">
        <v>8.19</v>
      </c>
      <c r="Z47" s="12">
        <v>7.95</v>
      </c>
      <c r="AA47" s="12">
        <v>8.18</v>
      </c>
      <c r="AB47" s="117">
        <v>14300</v>
      </c>
      <c r="AC47" s="12">
        <v>8.18</v>
      </c>
      <c r="AD47" s="2">
        <f t="shared" si="1"/>
        <v>0.23999999999999932</v>
      </c>
      <c r="AE47" s="170">
        <f t="shared" si="2"/>
        <v>7.3490813648293907E-2</v>
      </c>
    </row>
    <row r="48" spans="15:31" x14ac:dyDescent="0.25">
      <c r="O48" s="105">
        <v>1</v>
      </c>
      <c r="P48" s="105">
        <f t="shared" si="3"/>
        <v>7.93</v>
      </c>
      <c r="Q48" s="2"/>
      <c r="T48" s="115" t="s">
        <v>131</v>
      </c>
      <c r="U48" s="112">
        <v>3328</v>
      </c>
      <c r="W48" s="165">
        <v>42241</v>
      </c>
      <c r="X48" s="12">
        <v>8.01</v>
      </c>
      <c r="Y48" s="12">
        <v>8.01</v>
      </c>
      <c r="Z48" s="12">
        <v>7.62</v>
      </c>
      <c r="AA48" s="12">
        <v>7.62</v>
      </c>
      <c r="AB48" s="117">
        <v>38900</v>
      </c>
      <c r="AC48" s="12">
        <v>7.62</v>
      </c>
      <c r="AD48" s="2">
        <f t="shared" si="1"/>
        <v>0.38999999999999968</v>
      </c>
      <c r="AE48" s="170">
        <f t="shared" si="2"/>
        <v>0</v>
      </c>
    </row>
    <row r="49" spans="15:31" x14ac:dyDescent="0.25">
      <c r="O49" s="105">
        <v>0.99</v>
      </c>
      <c r="P49" s="105">
        <f t="shared" si="3"/>
        <v>7.8506999999999998</v>
      </c>
      <c r="Q49" s="2"/>
      <c r="T49" s="115" t="s">
        <v>135</v>
      </c>
      <c r="U49" s="112">
        <v>14038</v>
      </c>
      <c r="W49" s="165">
        <v>42240</v>
      </c>
      <c r="X49" s="12">
        <v>8.08</v>
      </c>
      <c r="Y49" s="12">
        <v>8.11</v>
      </c>
      <c r="Z49" s="12">
        <v>7.62</v>
      </c>
      <c r="AA49" s="12">
        <v>7.62</v>
      </c>
      <c r="AB49" s="117">
        <v>36100</v>
      </c>
      <c r="AC49" s="12">
        <v>7.62</v>
      </c>
      <c r="AD49" s="2">
        <f t="shared" si="1"/>
        <v>0.48999999999999932</v>
      </c>
      <c r="AE49" s="170">
        <f t="shared" si="2"/>
        <v>-3.6662452591656125E-2</v>
      </c>
    </row>
    <row r="50" spans="15:31" x14ac:dyDescent="0.25">
      <c r="O50" s="105">
        <v>0.98</v>
      </c>
      <c r="P50" s="105">
        <f t="shared" si="3"/>
        <v>7.7713999999999999</v>
      </c>
      <c r="Q50" s="2"/>
      <c r="T50" s="115" t="s">
        <v>132</v>
      </c>
      <c r="U50" s="110" t="s">
        <v>329</v>
      </c>
      <c r="W50" s="165">
        <v>42237</v>
      </c>
      <c r="X50" s="12">
        <v>8.08</v>
      </c>
      <c r="Y50" s="12">
        <v>8.11</v>
      </c>
      <c r="Z50" s="12">
        <v>7.91</v>
      </c>
      <c r="AA50" s="12">
        <v>7.91</v>
      </c>
      <c r="AB50" s="117">
        <v>60500</v>
      </c>
      <c r="AC50" s="12">
        <v>7.91</v>
      </c>
      <c r="AD50" s="2">
        <f t="shared" si="1"/>
        <v>0.19999999999999929</v>
      </c>
      <c r="AE50" s="170">
        <f t="shared" si="2"/>
        <v>-5.031446540880502E-3</v>
      </c>
    </row>
    <row r="51" spans="15:31" x14ac:dyDescent="0.25">
      <c r="O51" s="105">
        <v>0.97</v>
      </c>
      <c r="P51" s="105">
        <f t="shared" si="3"/>
        <v>7.6920999999999999</v>
      </c>
      <c r="T51" s="115" t="s">
        <v>136</v>
      </c>
      <c r="U51" s="110">
        <v>14.47</v>
      </c>
      <c r="W51" s="165">
        <v>42236</v>
      </c>
      <c r="X51" s="12">
        <v>8.07</v>
      </c>
      <c r="Y51" s="12">
        <v>8.08</v>
      </c>
      <c r="Z51" s="12">
        <v>7.94</v>
      </c>
      <c r="AA51" s="12">
        <v>7.95</v>
      </c>
      <c r="AB51" s="117">
        <v>9000</v>
      </c>
      <c r="AC51" s="12">
        <v>7.95</v>
      </c>
      <c r="AD51" s="2">
        <f t="shared" si="1"/>
        <v>0.13999999999999968</v>
      </c>
      <c r="AE51" s="170">
        <f t="shared" si="2"/>
        <v>-2.5735294117647078E-2</v>
      </c>
    </row>
    <row r="52" spans="15:31" x14ac:dyDescent="0.25">
      <c r="O52" s="105">
        <v>0.96</v>
      </c>
      <c r="P52" s="105">
        <f t="shared" si="3"/>
        <v>7.6127999999999991</v>
      </c>
      <c r="T52" s="115" t="s">
        <v>137</v>
      </c>
      <c r="U52" s="110">
        <v>0.55000000000000004</v>
      </c>
      <c r="W52" s="165">
        <v>42235</v>
      </c>
      <c r="X52" s="12">
        <v>8.25</v>
      </c>
      <c r="Y52" s="12">
        <v>8.27</v>
      </c>
      <c r="Z52" s="12">
        <v>8.16</v>
      </c>
      <c r="AA52" s="12">
        <v>8.16</v>
      </c>
      <c r="AB52" s="117">
        <v>25500</v>
      </c>
      <c r="AC52" s="12">
        <v>8.16</v>
      </c>
      <c r="AD52" s="2">
        <f t="shared" si="1"/>
        <v>0.10999999999999943</v>
      </c>
      <c r="AE52" s="170">
        <f t="shared" si="2"/>
        <v>-5.6647398843930663E-2</v>
      </c>
    </row>
    <row r="53" spans="15:31" x14ac:dyDescent="0.25">
      <c r="O53" s="105">
        <v>0.95</v>
      </c>
      <c r="P53" s="105">
        <f t="shared" si="3"/>
        <v>7.5334999999999992</v>
      </c>
      <c r="T53" s="115" t="s">
        <v>133</v>
      </c>
      <c r="U53" s="110" t="s">
        <v>330</v>
      </c>
      <c r="W53" s="165">
        <v>42234</v>
      </c>
      <c r="X53" s="12">
        <v>8.64</v>
      </c>
      <c r="Y53" s="12">
        <v>8.7100000000000009</v>
      </c>
      <c r="Z53" s="12">
        <v>8.59</v>
      </c>
      <c r="AA53" s="12">
        <v>8.65</v>
      </c>
      <c r="AB53" s="117">
        <v>17700</v>
      </c>
      <c r="AC53" s="12">
        <v>8.65</v>
      </c>
      <c r="AD53" s="2">
        <f t="shared" si="1"/>
        <v>0.12000000000000099</v>
      </c>
      <c r="AE53" s="170">
        <f t="shared" si="2"/>
        <v>-5.7471264367814356E-3</v>
      </c>
    </row>
    <row r="54" spans="15:31" x14ac:dyDescent="0.25">
      <c r="O54" s="105">
        <v>0.94</v>
      </c>
      <c r="P54" s="105">
        <f t="shared" si="3"/>
        <v>7.4541999999999993</v>
      </c>
      <c r="W54" s="165">
        <v>42233</v>
      </c>
      <c r="X54" s="12">
        <v>8.7100000000000009</v>
      </c>
      <c r="Y54" s="12">
        <v>8.73</v>
      </c>
      <c r="Z54" s="12">
        <v>8.68</v>
      </c>
      <c r="AA54" s="12">
        <v>8.6999999999999993</v>
      </c>
      <c r="AB54" s="117">
        <v>4100</v>
      </c>
      <c r="AC54" s="12">
        <v>8.6999999999999993</v>
      </c>
      <c r="AD54" s="2">
        <f t="shared" si="1"/>
        <v>5.0000000000000711E-2</v>
      </c>
      <c r="AE54" s="170">
        <f t="shared" si="2"/>
        <v>1.1507479861909697E-3</v>
      </c>
    </row>
    <row r="55" spans="15:31" x14ac:dyDescent="0.25">
      <c r="O55" s="105">
        <v>0.93</v>
      </c>
      <c r="P55" s="105">
        <f t="shared" si="3"/>
        <v>7.3749000000000002</v>
      </c>
      <c r="W55" s="165">
        <v>42230</v>
      </c>
      <c r="X55" s="12">
        <v>8.6300000000000008</v>
      </c>
      <c r="Y55" s="12">
        <v>8.6999999999999993</v>
      </c>
      <c r="Z55" s="12">
        <v>8.6199999999999992</v>
      </c>
      <c r="AA55" s="12">
        <v>8.69</v>
      </c>
      <c r="AB55" s="117">
        <v>5500</v>
      </c>
      <c r="AC55" s="12">
        <v>8.69</v>
      </c>
      <c r="AD55" s="2">
        <f t="shared" si="1"/>
        <v>8.0000000000000071E-2</v>
      </c>
      <c r="AE55" s="170">
        <f t="shared" si="2"/>
        <v>9.2915214866433615E-3</v>
      </c>
    </row>
    <row r="56" spans="15:31" x14ac:dyDescent="0.25">
      <c r="O56" s="105">
        <v>0.92</v>
      </c>
      <c r="P56" s="105">
        <f t="shared" si="3"/>
        <v>7.2956000000000003</v>
      </c>
      <c r="W56" s="165">
        <v>42229</v>
      </c>
      <c r="X56" s="12">
        <v>8.56</v>
      </c>
      <c r="Y56" s="12">
        <v>8.64</v>
      </c>
      <c r="Z56" s="12">
        <v>8.56</v>
      </c>
      <c r="AA56" s="12">
        <v>8.61</v>
      </c>
      <c r="AB56" s="117">
        <v>6200</v>
      </c>
      <c r="AC56" s="12">
        <v>8.61</v>
      </c>
      <c r="AD56" s="2">
        <f t="shared" si="1"/>
        <v>8.0000000000000071E-2</v>
      </c>
      <c r="AE56" s="170">
        <f t="shared" si="2"/>
        <v>5.8411214953268953E-3</v>
      </c>
    </row>
    <row r="57" spans="15:31" x14ac:dyDescent="0.25">
      <c r="O57" s="105">
        <v>0.91</v>
      </c>
      <c r="P57" s="105">
        <f t="shared" si="3"/>
        <v>7.2163000000000004</v>
      </c>
      <c r="W57" s="165">
        <v>42228</v>
      </c>
      <c r="X57" s="12">
        <v>8.49</v>
      </c>
      <c r="Y57" s="12">
        <v>8.58</v>
      </c>
      <c r="Z57" s="12">
        <v>8.41</v>
      </c>
      <c r="AA57" s="12">
        <v>8.56</v>
      </c>
      <c r="AB57" s="117">
        <v>11900</v>
      </c>
      <c r="AC57" s="12">
        <v>8.56</v>
      </c>
      <c r="AD57" s="2">
        <f t="shared" si="1"/>
        <v>0.16999999999999993</v>
      </c>
      <c r="AE57" s="170">
        <f t="shared" si="2"/>
        <v>-2.3945267958950911E-2</v>
      </c>
    </row>
    <row r="58" spans="15:31" x14ac:dyDescent="0.25">
      <c r="O58" s="105">
        <v>0.9</v>
      </c>
      <c r="P58" s="105">
        <f t="shared" si="3"/>
        <v>7.1369999999999996</v>
      </c>
      <c r="W58" s="165">
        <v>42227</v>
      </c>
      <c r="X58" s="12">
        <v>8.6999999999999993</v>
      </c>
      <c r="Y58" s="12">
        <v>8.77</v>
      </c>
      <c r="Z58" s="12">
        <v>8.69</v>
      </c>
      <c r="AA58" s="12">
        <v>8.77</v>
      </c>
      <c r="AB58" s="117">
        <v>18200</v>
      </c>
      <c r="AC58" s="12">
        <v>8.77</v>
      </c>
      <c r="AD58" s="2">
        <f t="shared" si="1"/>
        <v>8.0000000000000071E-2</v>
      </c>
      <c r="AE58" s="170">
        <f t="shared" si="2"/>
        <v>1.270207852193983E-2</v>
      </c>
    </row>
    <row r="59" spans="15:31" x14ac:dyDescent="0.25">
      <c r="O59" s="47"/>
      <c r="W59" s="165">
        <v>42226</v>
      </c>
      <c r="X59" s="12">
        <v>8.69</v>
      </c>
      <c r="Y59" s="12">
        <v>8.6999999999999993</v>
      </c>
      <c r="Z59" s="12">
        <v>8.65</v>
      </c>
      <c r="AA59" s="12">
        <v>8.66</v>
      </c>
      <c r="AB59" s="117">
        <v>5300</v>
      </c>
      <c r="AC59" s="12">
        <v>8.66</v>
      </c>
      <c r="AD59" s="2">
        <f t="shared" si="1"/>
        <v>4.9999999999998934E-2</v>
      </c>
      <c r="AE59" s="170">
        <f t="shared" si="2"/>
        <v>0</v>
      </c>
    </row>
    <row r="60" spans="15:31" x14ac:dyDescent="0.25">
      <c r="W60" s="165">
        <v>42223</v>
      </c>
      <c r="X60" s="12">
        <v>8.68</v>
      </c>
      <c r="Y60" s="12">
        <v>8.7100000000000009</v>
      </c>
      <c r="Z60" s="12">
        <v>8.6</v>
      </c>
      <c r="AA60" s="12">
        <v>8.66</v>
      </c>
      <c r="AB60" s="117">
        <v>12400</v>
      </c>
      <c r="AC60" s="12">
        <v>8.66</v>
      </c>
      <c r="AD60" s="2">
        <f t="shared" si="1"/>
        <v>0.11000000000000121</v>
      </c>
      <c r="AE60" s="170">
        <f t="shared" si="2"/>
        <v>-1.4789533560864543E-2</v>
      </c>
    </row>
    <row r="61" spans="15:31" x14ac:dyDescent="0.25">
      <c r="W61" s="165">
        <v>42222</v>
      </c>
      <c r="X61" s="12">
        <v>8.6999999999999993</v>
      </c>
      <c r="Y61" s="12">
        <v>8.81</v>
      </c>
      <c r="Z61" s="12">
        <v>8.69</v>
      </c>
      <c r="AA61" s="12">
        <v>8.7899999999999991</v>
      </c>
      <c r="AB61" s="117">
        <v>12700</v>
      </c>
      <c r="AC61" s="12">
        <v>8.7899999999999991</v>
      </c>
      <c r="AD61" s="2">
        <f t="shared" si="1"/>
        <v>0.12000000000000099</v>
      </c>
      <c r="AE61" s="170">
        <f t="shared" si="2"/>
        <v>0</v>
      </c>
    </row>
    <row r="62" spans="15:31" x14ac:dyDescent="0.25">
      <c r="W62" s="165">
        <v>42221</v>
      </c>
      <c r="X62" s="12">
        <v>8.67</v>
      </c>
      <c r="Y62" s="12">
        <v>8.81</v>
      </c>
      <c r="Z62" s="12">
        <v>8.67</v>
      </c>
      <c r="AA62" s="12">
        <v>8.7899999999999991</v>
      </c>
      <c r="AB62" s="117">
        <v>24000</v>
      </c>
      <c r="AC62" s="12">
        <v>8.7899999999999991</v>
      </c>
      <c r="AD62" s="2">
        <f t="shared" si="1"/>
        <v>0.14000000000000057</v>
      </c>
      <c r="AE62" s="170">
        <f t="shared" si="2"/>
        <v>3.900709219858145E-2</v>
      </c>
    </row>
    <row r="63" spans="15:31" x14ac:dyDescent="0.25">
      <c r="W63" s="165">
        <v>42220</v>
      </c>
      <c r="X63" s="12">
        <v>8.44</v>
      </c>
      <c r="Y63" s="12">
        <v>8.52</v>
      </c>
      <c r="Z63" s="12">
        <v>8.35</v>
      </c>
      <c r="AA63" s="12">
        <v>8.4600000000000009</v>
      </c>
      <c r="AB63" s="117">
        <v>33500</v>
      </c>
      <c r="AC63" s="12">
        <v>8.4600000000000009</v>
      </c>
      <c r="AD63" s="2">
        <f t="shared" si="1"/>
        <v>0.16999999999999993</v>
      </c>
      <c r="AE63" s="170">
        <f t="shared" si="2"/>
        <v>-2.8702640642939148E-2</v>
      </c>
    </row>
    <row r="64" spans="15:31" x14ac:dyDescent="0.25">
      <c r="W64" s="165">
        <v>42219</v>
      </c>
      <c r="X64" s="12">
        <v>8.58</v>
      </c>
      <c r="Y64" s="12">
        <v>8.73</v>
      </c>
      <c r="Z64" s="12">
        <v>8.5500000000000007</v>
      </c>
      <c r="AA64" s="12">
        <v>8.7100000000000009</v>
      </c>
      <c r="AB64" s="117">
        <v>19200</v>
      </c>
      <c r="AC64" s="12">
        <v>8.7100000000000009</v>
      </c>
      <c r="AD64" s="2">
        <f t="shared" si="1"/>
        <v>0.17999999999999972</v>
      </c>
      <c r="AE64" s="170">
        <f t="shared" si="2"/>
        <v>-5.7077625570775004E-3</v>
      </c>
    </row>
    <row r="65" spans="23:31" x14ac:dyDescent="0.25">
      <c r="W65" s="165">
        <v>42216</v>
      </c>
      <c r="X65" s="12">
        <v>8.8000000000000007</v>
      </c>
      <c r="Y65" s="12">
        <v>8.8000000000000007</v>
      </c>
      <c r="Z65" s="12">
        <v>8.73</v>
      </c>
      <c r="AA65" s="12">
        <v>8.76</v>
      </c>
      <c r="AB65" s="117">
        <v>2900</v>
      </c>
      <c r="AC65" s="12">
        <v>8.76</v>
      </c>
      <c r="AD65" s="2">
        <f t="shared" si="1"/>
        <v>7.0000000000000284E-2</v>
      </c>
      <c r="AE65" s="170">
        <f t="shared" si="2"/>
        <v>1.6241299303944468E-2</v>
      </c>
    </row>
    <row r="66" spans="23:31" x14ac:dyDescent="0.25">
      <c r="W66" s="165">
        <v>42215</v>
      </c>
      <c r="X66" s="12">
        <v>8.65</v>
      </c>
      <c r="Y66" s="12">
        <v>8.76</v>
      </c>
      <c r="Z66" s="12">
        <v>8.57</v>
      </c>
      <c r="AA66" s="12">
        <v>8.6199999999999992</v>
      </c>
      <c r="AB66" s="117">
        <v>8600</v>
      </c>
      <c r="AC66" s="12">
        <v>8.6199999999999992</v>
      </c>
      <c r="AD66" s="2">
        <f t="shared" si="1"/>
        <v>0.1899999999999995</v>
      </c>
      <c r="AE66" s="170">
        <f t="shared" si="2"/>
        <v>-9.1954022988506301E-3</v>
      </c>
    </row>
    <row r="67" spans="23:31" x14ac:dyDescent="0.25">
      <c r="W67" s="165">
        <v>42214</v>
      </c>
      <c r="X67" s="12">
        <v>8.67</v>
      </c>
      <c r="Y67" s="12">
        <v>8.73</v>
      </c>
      <c r="Z67" s="12">
        <v>8.6300000000000008</v>
      </c>
      <c r="AA67" s="12">
        <v>8.6999999999999993</v>
      </c>
      <c r="AB67" s="117">
        <v>15500</v>
      </c>
      <c r="AC67" s="12">
        <v>8.6999999999999993</v>
      </c>
      <c r="AD67" s="2">
        <f t="shared" ref="AD67:AD68" si="4">Y67-Z67</f>
        <v>9.9999999999999645E-2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37:P37"/>
  </mergeCells>
  <conditionalFormatting sqref="Q7">
    <cfRule type="expression" dxfId="47" priority="8">
      <formula>Q7&gt;0</formula>
    </cfRule>
    <cfRule type="expression" dxfId="46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5" priority="1">
      <formula>F15&gt;0</formula>
    </cfRule>
    <cfRule type="expression" dxfId="44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56" t="s">
        <v>109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5">
        <v>42306</v>
      </c>
      <c r="X2" s="12">
        <v>121</v>
      </c>
      <c r="Y2" s="12">
        <v>124.16</v>
      </c>
      <c r="Z2" s="12">
        <v>118.72</v>
      </c>
      <c r="AA2" s="12">
        <v>120.09</v>
      </c>
      <c r="AB2" s="117">
        <v>6084500</v>
      </c>
      <c r="AC2" s="12">
        <v>120.09</v>
      </c>
      <c r="AD2" s="2">
        <f>Y2-Z2</f>
        <v>5.4399999999999977</v>
      </c>
      <c r="AE2" s="170">
        <f>AC2/AC3-1</f>
        <v>-5.507907781886856E-2</v>
      </c>
    </row>
    <row r="3" spans="1:31" x14ac:dyDescent="0.25">
      <c r="A3" s="26" t="s">
        <v>74</v>
      </c>
      <c r="B3" s="31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110</v>
      </c>
      <c r="W3" s="165">
        <v>42305</v>
      </c>
      <c r="X3" s="12">
        <v>124.79</v>
      </c>
      <c r="Y3" s="12">
        <v>127.85</v>
      </c>
      <c r="Z3" s="12">
        <v>123.7</v>
      </c>
      <c r="AA3" s="12">
        <v>127.09</v>
      </c>
      <c r="AB3" s="117">
        <v>3094500</v>
      </c>
      <c r="AC3" s="12">
        <v>127.09</v>
      </c>
      <c r="AD3" s="2">
        <f t="shared" ref="AD3:AD66" si="1">Y3-Z3</f>
        <v>4.1499999999999915</v>
      </c>
      <c r="AE3" s="170">
        <f t="shared" ref="AE3:AE66" si="2">AC3/AC4-1</f>
        <v>4.6094328751337565E-2</v>
      </c>
    </row>
    <row r="4" spans="1:31" x14ac:dyDescent="0.25">
      <c r="B4" s="31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120.09</v>
      </c>
      <c r="T4" s="83">
        <v>42246</v>
      </c>
      <c r="U4" t="s">
        <v>108</v>
      </c>
      <c r="W4" s="165">
        <v>42304</v>
      </c>
      <c r="X4" s="12">
        <v>123.09</v>
      </c>
      <c r="Y4" s="12">
        <v>125.15</v>
      </c>
      <c r="Z4" s="12">
        <v>120.94</v>
      </c>
      <c r="AA4" s="12">
        <v>121.49</v>
      </c>
      <c r="AB4" s="117">
        <v>3198100</v>
      </c>
      <c r="AC4" s="12">
        <v>121.49</v>
      </c>
      <c r="AD4" s="2">
        <f t="shared" si="1"/>
        <v>4.210000000000008</v>
      </c>
      <c r="AE4" s="170">
        <f t="shared" si="2"/>
        <v>-1.7150715961491869E-2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5404.05</v>
      </c>
      <c r="T5" s="83"/>
      <c r="W5" s="165">
        <v>42303</v>
      </c>
      <c r="X5" s="12">
        <v>128.06</v>
      </c>
      <c r="Y5" s="12">
        <v>128.06</v>
      </c>
      <c r="Z5" s="12">
        <v>122.74</v>
      </c>
      <c r="AA5" s="12">
        <v>123.61</v>
      </c>
      <c r="AB5" s="117">
        <v>5812900</v>
      </c>
      <c r="AC5" s="12">
        <v>123.61</v>
      </c>
      <c r="AD5" s="2">
        <f t="shared" si="1"/>
        <v>5.3200000000000074</v>
      </c>
      <c r="AE5" s="170">
        <f t="shared" si="2"/>
        <v>-4.6071924679734644E-2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155</v>
      </c>
      <c r="W6" s="165">
        <v>42300</v>
      </c>
      <c r="X6" s="12">
        <v>127.47</v>
      </c>
      <c r="Y6" s="12">
        <v>129.84</v>
      </c>
      <c r="Z6" s="12">
        <v>124.06</v>
      </c>
      <c r="AA6" s="12">
        <v>129.58000000000001</v>
      </c>
      <c r="AB6" s="117">
        <v>3540200</v>
      </c>
      <c r="AC6" s="12">
        <v>129.58000000000001</v>
      </c>
      <c r="AD6" s="2">
        <f t="shared" si="1"/>
        <v>5.7800000000000011</v>
      </c>
      <c r="AE6" s="170">
        <f t="shared" si="2"/>
        <v>3.3827987872985466E-2</v>
      </c>
    </row>
    <row r="7" spans="1:31" ht="15.75" x14ac:dyDescent="0.25">
      <c r="B7" s="31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436.14999999999873</v>
      </c>
      <c r="R7" s="268" t="s">
        <v>253</v>
      </c>
      <c r="T7" s="83"/>
      <c r="W7" s="165">
        <v>42299</v>
      </c>
      <c r="X7" s="12">
        <v>121.62</v>
      </c>
      <c r="Y7" s="12">
        <v>125.62</v>
      </c>
      <c r="Z7" s="12">
        <v>121.21</v>
      </c>
      <c r="AA7" s="12">
        <v>125.34</v>
      </c>
      <c r="AB7" s="117">
        <v>3427100</v>
      </c>
      <c r="AC7" s="12">
        <v>125.34</v>
      </c>
      <c r="AD7" s="2">
        <f t="shared" si="1"/>
        <v>4.4100000000000108</v>
      </c>
      <c r="AE7" s="170">
        <f t="shared" si="2"/>
        <v>4.016597510373443E-2</v>
      </c>
    </row>
    <row r="8" spans="1:31" x14ac:dyDescent="0.25">
      <c r="B8" s="315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5">
        <v>42298</v>
      </c>
      <c r="X8" s="12">
        <v>121.76</v>
      </c>
      <c r="Y8" s="12">
        <v>122.68</v>
      </c>
      <c r="Z8" s="12">
        <v>120.11</v>
      </c>
      <c r="AA8" s="12">
        <v>120.5</v>
      </c>
      <c r="AB8" s="117">
        <v>2819700</v>
      </c>
      <c r="AC8" s="12">
        <v>120.5</v>
      </c>
      <c r="AD8" s="2">
        <f t="shared" si="1"/>
        <v>2.5700000000000074</v>
      </c>
      <c r="AE8" s="170">
        <f t="shared" si="2"/>
        <v>5.0879973308866067E-3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120</v>
      </c>
      <c r="W9" s="165">
        <v>42297</v>
      </c>
      <c r="X9" s="12">
        <v>118.47</v>
      </c>
      <c r="Y9" s="12">
        <v>120.07</v>
      </c>
      <c r="Z9" s="12">
        <v>117.6</v>
      </c>
      <c r="AA9" s="12">
        <v>119.89</v>
      </c>
      <c r="AB9" s="117">
        <v>2187500</v>
      </c>
      <c r="AC9" s="12">
        <v>119.89</v>
      </c>
      <c r="AD9" s="2">
        <f t="shared" si="1"/>
        <v>2.4699999999999989</v>
      </c>
      <c r="AE9" s="170">
        <f t="shared" si="2"/>
        <v>7.8177538668460222E-3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5">
        <v>42296</v>
      </c>
      <c r="X10" s="12">
        <v>121</v>
      </c>
      <c r="Y10" s="12">
        <v>121.26</v>
      </c>
      <c r="Z10" s="12">
        <v>117.37</v>
      </c>
      <c r="AA10" s="12">
        <v>118.96</v>
      </c>
      <c r="AB10" s="117">
        <v>1853800</v>
      </c>
      <c r="AC10" s="12">
        <v>118.96</v>
      </c>
      <c r="AD10" s="2">
        <f t="shared" si="1"/>
        <v>3.8900000000000006</v>
      </c>
      <c r="AE10" s="170">
        <f t="shared" si="2"/>
        <v>-1.7427934252911559E-2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5">
        <v>42293</v>
      </c>
      <c r="X11" s="12">
        <v>121.9</v>
      </c>
      <c r="Y11" s="12">
        <v>121.98</v>
      </c>
      <c r="Z11" s="12">
        <v>119.9</v>
      </c>
      <c r="AA11" s="12">
        <v>121.07</v>
      </c>
      <c r="AB11" s="117">
        <v>1975300</v>
      </c>
      <c r="AC11" s="12">
        <v>121.07</v>
      </c>
      <c r="AD11" s="2">
        <f t="shared" si="1"/>
        <v>2.0799999999999983</v>
      </c>
      <c r="AE11" s="170">
        <f t="shared" si="2"/>
        <v>-6.5643718716665855E-3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5">
        <v>42292</v>
      </c>
      <c r="X12" s="12">
        <v>118</v>
      </c>
      <c r="Y12" s="12">
        <v>121.99</v>
      </c>
      <c r="Z12" s="12">
        <v>117.69</v>
      </c>
      <c r="AA12" s="12">
        <v>121.87</v>
      </c>
      <c r="AB12" s="117">
        <v>4929300</v>
      </c>
      <c r="AC12" s="12">
        <v>121.87</v>
      </c>
      <c r="AD12" s="2">
        <f t="shared" si="1"/>
        <v>4.2999999999999972</v>
      </c>
      <c r="AE12" s="170">
        <f t="shared" si="2"/>
        <v>3.7544696066746264E-2</v>
      </c>
    </row>
    <row r="13" spans="1:31" x14ac:dyDescent="0.25">
      <c r="W13" s="165">
        <v>42291</v>
      </c>
      <c r="X13" s="12">
        <v>113</v>
      </c>
      <c r="Y13" s="12">
        <v>117.76</v>
      </c>
      <c r="Z13" s="12">
        <v>112.38</v>
      </c>
      <c r="AA13" s="12">
        <v>117.46</v>
      </c>
      <c r="AB13" s="117">
        <v>3350900</v>
      </c>
      <c r="AC13" s="12">
        <v>117.46</v>
      </c>
      <c r="AD13" s="2">
        <f t="shared" si="1"/>
        <v>5.3800000000000097</v>
      </c>
      <c r="AE13" s="170">
        <f t="shared" si="2"/>
        <v>3.5619820137541724E-2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5">
        <v>42290</v>
      </c>
      <c r="X14" s="12">
        <v>116.34</v>
      </c>
      <c r="Y14" s="12">
        <v>116.67</v>
      </c>
      <c r="Z14" s="12">
        <v>113.21</v>
      </c>
      <c r="AA14" s="12">
        <v>113.42</v>
      </c>
      <c r="AB14" s="117">
        <v>3232400</v>
      </c>
      <c r="AC14" s="12">
        <v>113.42</v>
      </c>
      <c r="AD14" s="2">
        <f t="shared" si="1"/>
        <v>3.460000000000008</v>
      </c>
      <c r="AE14" s="170">
        <f t="shared" si="2"/>
        <v>-3.6199864038069407E-2</v>
      </c>
    </row>
    <row r="15" spans="1:31" x14ac:dyDescent="0.25">
      <c r="W15" s="165">
        <v>42289</v>
      </c>
      <c r="X15" s="12">
        <v>117.59</v>
      </c>
      <c r="Y15" s="12">
        <v>117.98</v>
      </c>
      <c r="Z15" s="12">
        <v>115.76</v>
      </c>
      <c r="AA15" s="12">
        <v>117.68</v>
      </c>
      <c r="AB15" s="117">
        <v>2418400</v>
      </c>
      <c r="AC15" s="12">
        <v>117.68</v>
      </c>
      <c r="AD15" s="2">
        <f t="shared" si="1"/>
        <v>2.2199999999999989</v>
      </c>
      <c r="AE15" s="170">
        <f t="shared" si="2"/>
        <v>6.5862629373023562E-3</v>
      </c>
    </row>
    <row r="16" spans="1:31" x14ac:dyDescent="0.25">
      <c r="B16" s="260" t="s">
        <v>139</v>
      </c>
      <c r="C16" s="260" t="s">
        <v>261</v>
      </c>
      <c r="D16" s="261" t="s">
        <v>260</v>
      </c>
      <c r="E16" s="263" t="s">
        <v>262</v>
      </c>
      <c r="F16" s="264" t="s">
        <v>65</v>
      </c>
      <c r="W16" s="165">
        <v>42286</v>
      </c>
      <c r="X16" s="12">
        <v>116.56</v>
      </c>
      <c r="Y16" s="12">
        <v>118.08</v>
      </c>
      <c r="Z16" s="12">
        <v>115.54</v>
      </c>
      <c r="AA16" s="12">
        <v>116.91</v>
      </c>
      <c r="AB16" s="117">
        <v>3439300</v>
      </c>
      <c r="AC16" s="12">
        <v>116.91</v>
      </c>
      <c r="AD16" s="2">
        <f t="shared" si="1"/>
        <v>2.539999999999992</v>
      </c>
      <c r="AE16" s="170">
        <f t="shared" si="2"/>
        <v>1.8853372182705552E-3</v>
      </c>
    </row>
    <row r="17" spans="2:31" x14ac:dyDescent="0.25">
      <c r="B17" s="262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5">
        <v>42285</v>
      </c>
      <c r="X17" s="12">
        <v>117.52</v>
      </c>
      <c r="Y17" s="12">
        <v>117.96</v>
      </c>
      <c r="Z17" s="12">
        <v>113.79</v>
      </c>
      <c r="AA17" s="12">
        <v>116.69</v>
      </c>
      <c r="AB17" s="117">
        <v>4134100</v>
      </c>
      <c r="AC17" s="12">
        <v>116.69</v>
      </c>
      <c r="AD17" s="2">
        <f t="shared" si="1"/>
        <v>4.1699999999999875</v>
      </c>
      <c r="AE17" s="170">
        <f t="shared" si="2"/>
        <v>-1.6436277815239375E-2</v>
      </c>
    </row>
    <row r="18" spans="2:31" x14ac:dyDescent="0.25">
      <c r="B18" s="262"/>
      <c r="C18" s="12"/>
      <c r="D18" s="53"/>
      <c r="E18" s="53"/>
      <c r="F18" s="53"/>
      <c r="W18" s="165">
        <v>42284</v>
      </c>
      <c r="X18" s="12">
        <v>118.65</v>
      </c>
      <c r="Y18" s="12">
        <v>119.54</v>
      </c>
      <c r="Z18" s="12">
        <v>115.82</v>
      </c>
      <c r="AA18" s="12">
        <v>118.64</v>
      </c>
      <c r="AB18" s="117">
        <v>3715000</v>
      </c>
      <c r="AC18" s="12">
        <v>118.64</v>
      </c>
      <c r="AD18" s="2">
        <f t="shared" si="1"/>
        <v>3.7200000000000131</v>
      </c>
      <c r="AE18" s="170">
        <f t="shared" si="2"/>
        <v>1.3064640081974277E-2</v>
      </c>
    </row>
    <row r="19" spans="2:31" x14ac:dyDescent="0.25">
      <c r="B19" s="12"/>
      <c r="C19" s="12"/>
      <c r="D19" s="53"/>
      <c r="E19" s="53"/>
      <c r="F19" s="53"/>
      <c r="W19" s="165">
        <v>42283</v>
      </c>
      <c r="X19" s="12">
        <v>120.76</v>
      </c>
      <c r="Y19" s="12">
        <v>121.01</v>
      </c>
      <c r="Z19" s="12">
        <v>111.53</v>
      </c>
      <c r="AA19" s="12">
        <v>117.11</v>
      </c>
      <c r="AB19" s="117">
        <v>11584600</v>
      </c>
      <c r="AC19" s="12">
        <v>117.11</v>
      </c>
      <c r="AD19" s="2">
        <f t="shared" si="1"/>
        <v>9.480000000000004</v>
      </c>
      <c r="AE19" s="170">
        <f t="shared" si="2"/>
        <v>-3.3905296155749887E-2</v>
      </c>
    </row>
    <row r="20" spans="2:31" x14ac:dyDescent="0.25">
      <c r="B20" s="12"/>
      <c r="C20" s="12"/>
      <c r="D20" s="53"/>
      <c r="E20" s="53"/>
      <c r="F20" s="53"/>
      <c r="W20" s="165">
        <v>42282</v>
      </c>
      <c r="X20" s="12">
        <v>123.96</v>
      </c>
      <c r="Y20" s="12">
        <v>124.87</v>
      </c>
      <c r="Z20" s="12">
        <v>120.96</v>
      </c>
      <c r="AA20" s="12">
        <v>121.22</v>
      </c>
      <c r="AB20" s="117">
        <v>3883200</v>
      </c>
      <c r="AC20" s="12">
        <v>121.22</v>
      </c>
      <c r="AD20" s="2">
        <f t="shared" si="1"/>
        <v>3.9100000000000108</v>
      </c>
      <c r="AE20" s="170">
        <f t="shared" si="2"/>
        <v>-1.7108570501905507E-2</v>
      </c>
    </row>
    <row r="21" spans="2:31" x14ac:dyDescent="0.25">
      <c r="B21" s="12"/>
      <c r="C21" s="12"/>
      <c r="D21" s="53"/>
      <c r="E21" s="53"/>
      <c r="F21" s="53"/>
      <c r="W21" s="165">
        <v>42279</v>
      </c>
      <c r="X21" s="12">
        <v>119.99</v>
      </c>
      <c r="Y21" s="12">
        <v>123.36</v>
      </c>
      <c r="Z21" s="12">
        <v>118.21</v>
      </c>
      <c r="AA21" s="12">
        <v>123.33</v>
      </c>
      <c r="AB21" s="117">
        <v>3494000</v>
      </c>
      <c r="AC21" s="12">
        <v>123.33</v>
      </c>
      <c r="AD21" s="2">
        <f t="shared" si="1"/>
        <v>5.1500000000000057</v>
      </c>
      <c r="AE21" s="170">
        <f t="shared" si="2"/>
        <v>9.7429179629933138E-3</v>
      </c>
    </row>
    <row r="22" spans="2:31" x14ac:dyDescent="0.25">
      <c r="B22" s="12"/>
      <c r="C22" s="12"/>
      <c r="D22" s="53"/>
      <c r="E22" s="53"/>
      <c r="F22" s="53"/>
      <c r="W22" s="165">
        <v>42278</v>
      </c>
      <c r="X22" s="12">
        <v>123.11</v>
      </c>
      <c r="Y22" s="12">
        <v>124.9</v>
      </c>
      <c r="Z22" s="12">
        <v>119.5</v>
      </c>
      <c r="AA22" s="12">
        <v>122.14</v>
      </c>
      <c r="AB22" s="117">
        <v>4550200</v>
      </c>
      <c r="AC22" s="12">
        <v>122.14</v>
      </c>
      <c r="AD22" s="2">
        <f t="shared" si="1"/>
        <v>5.4000000000000057</v>
      </c>
      <c r="AE22" s="170">
        <f t="shared" si="2"/>
        <v>-2.2958163346932237E-2</v>
      </c>
    </row>
    <row r="23" spans="2:31" x14ac:dyDescent="0.25">
      <c r="B23" s="12"/>
      <c r="C23" s="12"/>
      <c r="D23" s="53"/>
      <c r="E23" s="53"/>
      <c r="F23" s="53"/>
      <c r="W23" s="165">
        <v>42277</v>
      </c>
      <c r="X23" s="12">
        <v>121.79</v>
      </c>
      <c r="Y23" s="12">
        <v>125.23</v>
      </c>
      <c r="Z23" s="12">
        <v>121</v>
      </c>
      <c r="AA23" s="12">
        <v>125.01</v>
      </c>
      <c r="AB23" s="117">
        <v>4375600</v>
      </c>
      <c r="AC23" s="12">
        <v>125.01</v>
      </c>
      <c r="AD23" s="2">
        <f t="shared" si="1"/>
        <v>4.230000000000004</v>
      </c>
      <c r="AE23" s="170">
        <f t="shared" si="2"/>
        <v>4.4622712459263081E-2</v>
      </c>
    </row>
    <row r="24" spans="2:31" x14ac:dyDescent="0.25">
      <c r="B24" s="12"/>
      <c r="C24" s="12"/>
      <c r="D24" s="53"/>
      <c r="E24" s="53"/>
      <c r="F24" s="53"/>
      <c r="W24" s="165">
        <v>42276</v>
      </c>
      <c r="X24" s="12">
        <v>121.91</v>
      </c>
      <c r="Y24" s="12">
        <v>122.48</v>
      </c>
      <c r="Z24" s="12">
        <v>118.06</v>
      </c>
      <c r="AA24" s="12">
        <v>119.67</v>
      </c>
      <c r="AB24" s="117">
        <v>4796400</v>
      </c>
      <c r="AC24" s="12">
        <v>119.67</v>
      </c>
      <c r="AD24" s="2">
        <f t="shared" si="1"/>
        <v>4.4200000000000017</v>
      </c>
      <c r="AE24" s="170">
        <f t="shared" si="2"/>
        <v>-9.7641704592469347E-3</v>
      </c>
    </row>
    <row r="25" spans="2:31" x14ac:dyDescent="0.25">
      <c r="B25" s="12"/>
      <c r="C25" s="12"/>
      <c r="D25" s="53"/>
      <c r="E25" s="53"/>
      <c r="F25" s="53"/>
      <c r="W25" s="165">
        <v>42275</v>
      </c>
      <c r="X25" s="12">
        <v>125.96</v>
      </c>
      <c r="Y25" s="12">
        <v>128.16999999999999</v>
      </c>
      <c r="Z25" s="12">
        <v>120.81</v>
      </c>
      <c r="AA25" s="12">
        <v>120.85</v>
      </c>
      <c r="AB25" s="117">
        <v>3954900</v>
      </c>
      <c r="AC25" s="12">
        <v>120.85</v>
      </c>
      <c r="AD25" s="2">
        <f t="shared" si="1"/>
        <v>7.3599999999999852</v>
      </c>
      <c r="AE25" s="170">
        <f t="shared" si="2"/>
        <v>-4.647309452422288E-2</v>
      </c>
    </row>
    <row r="26" spans="2:31" x14ac:dyDescent="0.25">
      <c r="B26" s="12"/>
      <c r="C26" s="12"/>
      <c r="D26" s="53"/>
      <c r="E26" s="53"/>
      <c r="F26" s="53"/>
      <c r="W26" s="165">
        <v>42272</v>
      </c>
      <c r="X26" s="12">
        <v>125.96</v>
      </c>
      <c r="Y26" s="12">
        <v>128.93</v>
      </c>
      <c r="Z26" s="12">
        <v>125.2</v>
      </c>
      <c r="AA26" s="12">
        <v>126.74</v>
      </c>
      <c r="AB26" s="117">
        <v>3459900</v>
      </c>
      <c r="AC26" s="12">
        <v>126.74</v>
      </c>
      <c r="AD26" s="2">
        <f t="shared" si="1"/>
        <v>3.730000000000004</v>
      </c>
      <c r="AE26" s="170">
        <f t="shared" si="2"/>
        <v>2.1273166800966914E-2</v>
      </c>
    </row>
    <row r="27" spans="2:31" x14ac:dyDescent="0.25">
      <c r="W27" s="165">
        <v>42271</v>
      </c>
      <c r="X27" s="12">
        <v>124.1</v>
      </c>
      <c r="Y27" s="12">
        <v>125.35</v>
      </c>
      <c r="Z27" s="12">
        <v>119.45</v>
      </c>
      <c r="AA27" s="12">
        <v>124.1</v>
      </c>
      <c r="AB27" s="117">
        <v>4499500</v>
      </c>
      <c r="AC27" s="12">
        <v>124.1</v>
      </c>
      <c r="AD27" s="2">
        <f t="shared" si="1"/>
        <v>5.8999999999999915</v>
      </c>
      <c r="AE27" s="170">
        <f t="shared" si="2"/>
        <v>-1.1470447666082628E-2</v>
      </c>
    </row>
    <row r="28" spans="2:31" x14ac:dyDescent="0.25">
      <c r="W28" s="165">
        <v>42270</v>
      </c>
      <c r="X28" s="12">
        <v>124.82</v>
      </c>
      <c r="Y28" s="12">
        <v>127.8</v>
      </c>
      <c r="Z28" s="12">
        <v>123.81</v>
      </c>
      <c r="AA28" s="12">
        <v>125.54</v>
      </c>
      <c r="AB28" s="117">
        <v>2187900</v>
      </c>
      <c r="AC28" s="12">
        <v>125.54</v>
      </c>
      <c r="AD28" s="2">
        <f t="shared" si="1"/>
        <v>3.9899999999999949</v>
      </c>
      <c r="AE28" s="170">
        <f t="shared" si="2"/>
        <v>6.736166800320742E-3</v>
      </c>
    </row>
    <row r="29" spans="2:31" x14ac:dyDescent="0.25">
      <c r="W29" s="165">
        <v>42269</v>
      </c>
      <c r="X29" s="12">
        <v>124.99</v>
      </c>
      <c r="Y29" s="12">
        <v>125.84</v>
      </c>
      <c r="Z29" s="12">
        <v>123.7</v>
      </c>
      <c r="AA29" s="12">
        <v>124.7</v>
      </c>
      <c r="AB29" s="117">
        <v>2248300</v>
      </c>
      <c r="AC29" s="12">
        <v>124.7</v>
      </c>
      <c r="AD29" s="2">
        <f t="shared" si="1"/>
        <v>2.1400000000000006</v>
      </c>
      <c r="AE29" s="170">
        <f t="shared" si="2"/>
        <v>-2.0116297344020095E-2</v>
      </c>
    </row>
    <row r="30" spans="2:31" x14ac:dyDescent="0.25">
      <c r="W30" s="165">
        <v>42268</v>
      </c>
      <c r="X30" s="12">
        <v>128.37</v>
      </c>
      <c r="Y30" s="12">
        <v>129.38</v>
      </c>
      <c r="Z30" s="12">
        <v>126.22</v>
      </c>
      <c r="AA30" s="12">
        <v>127.26</v>
      </c>
      <c r="AB30" s="117">
        <v>1651500</v>
      </c>
      <c r="AC30" s="12">
        <v>127.26</v>
      </c>
      <c r="AD30" s="2">
        <f t="shared" si="1"/>
        <v>3.1599999999999966</v>
      </c>
      <c r="AE30" s="170">
        <f t="shared" si="2"/>
        <v>-2.5864095932283115E-3</v>
      </c>
    </row>
    <row r="31" spans="2:31" x14ac:dyDescent="0.25">
      <c r="W31" s="165">
        <v>42265</v>
      </c>
      <c r="X31" s="12">
        <v>128.54</v>
      </c>
      <c r="Y31" s="12">
        <v>129.49</v>
      </c>
      <c r="Z31" s="12">
        <v>126.6</v>
      </c>
      <c r="AA31" s="12">
        <v>127.59</v>
      </c>
      <c r="AB31" s="117">
        <v>4402100</v>
      </c>
      <c r="AC31" s="12">
        <v>127.59</v>
      </c>
      <c r="AD31" s="2">
        <f t="shared" si="1"/>
        <v>2.8900000000000148</v>
      </c>
      <c r="AE31" s="170">
        <f t="shared" si="2"/>
        <v>-2.3122272414057177E-2</v>
      </c>
    </row>
    <row r="32" spans="2:31" x14ac:dyDescent="0.25">
      <c r="W32" s="165">
        <v>42264</v>
      </c>
      <c r="X32" s="12">
        <v>131.51</v>
      </c>
      <c r="Y32" s="12">
        <v>133.06</v>
      </c>
      <c r="Z32" s="12">
        <v>130.19999999999999</v>
      </c>
      <c r="AA32" s="12">
        <v>130.61000000000001</v>
      </c>
      <c r="AB32" s="117">
        <v>1991800</v>
      </c>
      <c r="AC32" s="12">
        <v>130.61000000000001</v>
      </c>
      <c r="AD32" s="2">
        <f t="shared" si="1"/>
        <v>2.8600000000000136</v>
      </c>
      <c r="AE32" s="170">
        <f t="shared" si="2"/>
        <v>-6.6925241463229312E-3</v>
      </c>
    </row>
    <row r="33" spans="15:31" x14ac:dyDescent="0.25">
      <c r="W33" s="165">
        <v>42263</v>
      </c>
      <c r="X33" s="12">
        <v>133.88999999999999</v>
      </c>
      <c r="Y33" s="12">
        <v>133.88999999999999</v>
      </c>
      <c r="Z33" s="12">
        <v>130.26</v>
      </c>
      <c r="AA33" s="12">
        <v>131.49</v>
      </c>
      <c r="AB33" s="117">
        <v>2731700</v>
      </c>
      <c r="AC33" s="12">
        <v>131.49</v>
      </c>
      <c r="AD33" s="2">
        <f t="shared" si="1"/>
        <v>3.6299999999999955</v>
      </c>
      <c r="AE33" s="170" t="e">
        <f t="shared" si="2"/>
        <v>#DIV/0!</v>
      </c>
    </row>
    <row r="34" spans="15:31" x14ac:dyDescent="0.25">
      <c r="W34" s="165">
        <v>42263</v>
      </c>
      <c r="X34" s="12" t="s">
        <v>201</v>
      </c>
      <c r="Y34" s="12"/>
      <c r="Z34" s="12"/>
      <c r="AA34" s="12"/>
      <c r="AB34" s="117"/>
      <c r="AC34" s="12"/>
      <c r="AD34" s="2">
        <f t="shared" si="1"/>
        <v>0</v>
      </c>
      <c r="AE34" s="170">
        <f t="shared" si="2"/>
        <v>-1</v>
      </c>
    </row>
    <row r="35" spans="15:31" x14ac:dyDescent="0.25">
      <c r="W35" s="165">
        <v>42262</v>
      </c>
      <c r="X35" s="12">
        <v>132.13</v>
      </c>
      <c r="Y35" s="12">
        <v>134.94999999999999</v>
      </c>
      <c r="Z35" s="12">
        <v>131</v>
      </c>
      <c r="AA35" s="12">
        <v>134.38</v>
      </c>
      <c r="AB35" s="117">
        <v>3080400</v>
      </c>
      <c r="AC35" s="12">
        <v>133.96</v>
      </c>
      <c r="AD35" s="2">
        <f t="shared" si="1"/>
        <v>3.9499999999999886</v>
      </c>
      <c r="AE35" s="170">
        <f t="shared" si="2"/>
        <v>2.4315644593974728E-2</v>
      </c>
    </row>
    <row r="36" spans="15:31" x14ac:dyDescent="0.25">
      <c r="W36" s="165">
        <v>42261</v>
      </c>
      <c r="X36" s="12">
        <v>132.5</v>
      </c>
      <c r="Y36" s="12">
        <v>133.72999999999999</v>
      </c>
      <c r="Z36" s="12">
        <v>130.6</v>
      </c>
      <c r="AA36" s="12">
        <v>131.19</v>
      </c>
      <c r="AB36" s="117">
        <v>3464300</v>
      </c>
      <c r="AC36" s="12">
        <v>130.78</v>
      </c>
      <c r="AD36" s="2">
        <f t="shared" si="1"/>
        <v>3.1299999999999955</v>
      </c>
      <c r="AE36" s="170">
        <f t="shared" si="2"/>
        <v>8.4181525981485983E-4</v>
      </c>
    </row>
    <row r="37" spans="15:31" x14ac:dyDescent="0.25">
      <c r="W37" s="165">
        <v>42258</v>
      </c>
      <c r="X37" s="12">
        <v>128.16</v>
      </c>
      <c r="Y37" s="12">
        <v>131.22</v>
      </c>
      <c r="Z37" s="12">
        <v>126.94</v>
      </c>
      <c r="AA37" s="12">
        <v>131.08000000000001</v>
      </c>
      <c r="AB37" s="117">
        <v>3960600</v>
      </c>
      <c r="AC37" s="12">
        <v>130.66999999999999</v>
      </c>
      <c r="AD37" s="2">
        <f t="shared" si="1"/>
        <v>4.2800000000000011</v>
      </c>
      <c r="AE37" s="170">
        <f t="shared" si="2"/>
        <v>1.8313591022443898E-2</v>
      </c>
    </row>
    <row r="38" spans="15:31" x14ac:dyDescent="0.25">
      <c r="W38" s="165">
        <v>42257</v>
      </c>
      <c r="X38" s="12">
        <v>128.54</v>
      </c>
      <c r="Y38" s="12">
        <v>129.16</v>
      </c>
      <c r="Z38" s="12">
        <v>124.8</v>
      </c>
      <c r="AA38" s="12">
        <v>128.72</v>
      </c>
      <c r="AB38" s="117">
        <v>3622400</v>
      </c>
      <c r="AC38" s="12">
        <v>128.32</v>
      </c>
      <c r="AD38" s="2">
        <f t="shared" si="1"/>
        <v>4.3599999999999994</v>
      </c>
      <c r="AE38" s="170">
        <f t="shared" si="2"/>
        <v>1.2226867555415355E-2</v>
      </c>
    </row>
    <row r="39" spans="15:31" x14ac:dyDescent="0.25">
      <c r="W39" s="165">
        <v>42256</v>
      </c>
      <c r="X39" s="12">
        <v>130.18</v>
      </c>
      <c r="Y39" s="12">
        <v>131.79</v>
      </c>
      <c r="Z39" s="12">
        <v>126.3</v>
      </c>
      <c r="AA39" s="12">
        <v>127.17</v>
      </c>
      <c r="AB39" s="117">
        <v>3150200</v>
      </c>
      <c r="AC39" s="12">
        <v>126.77</v>
      </c>
      <c r="AD39" s="2">
        <f t="shared" si="1"/>
        <v>5.4899999999999949</v>
      </c>
      <c r="AE39" s="170">
        <f t="shared" si="2"/>
        <v>-1.5455110282696416E-2</v>
      </c>
    </row>
    <row r="40" spans="15:31" x14ac:dyDescent="0.25">
      <c r="W40" s="165">
        <v>42255</v>
      </c>
      <c r="X40" s="12">
        <v>125.4</v>
      </c>
      <c r="Y40" s="12">
        <v>129.33000000000001</v>
      </c>
      <c r="Z40" s="12">
        <v>124.82</v>
      </c>
      <c r="AA40" s="12">
        <v>129.16</v>
      </c>
      <c r="AB40" s="117">
        <v>3547700</v>
      </c>
      <c r="AC40" s="12">
        <v>128.76</v>
      </c>
      <c r="AD40" s="2">
        <f t="shared" si="1"/>
        <v>4.5100000000000193</v>
      </c>
      <c r="AE40" s="170">
        <f t="shared" si="2"/>
        <v>6.6158814275068201E-2</v>
      </c>
    </row>
    <row r="41" spans="15:31" ht="20.25" thickBot="1" x14ac:dyDescent="0.35">
      <c r="O41" s="311" t="s">
        <v>81</v>
      </c>
      <c r="P41" s="311"/>
      <c r="T41" s="113" t="s">
        <v>138</v>
      </c>
      <c r="W41" s="165">
        <v>42251</v>
      </c>
      <c r="X41" s="12">
        <v>121.24</v>
      </c>
      <c r="Y41" s="12">
        <v>123.81</v>
      </c>
      <c r="Z41" s="12">
        <v>120.65</v>
      </c>
      <c r="AA41" s="12">
        <v>121.15</v>
      </c>
      <c r="AB41" s="117">
        <v>2492300</v>
      </c>
      <c r="AC41" s="12">
        <v>120.77</v>
      </c>
      <c r="AD41" s="2">
        <f t="shared" si="1"/>
        <v>3.1599999999999966</v>
      </c>
      <c r="AE41" s="170">
        <f t="shared" si="2"/>
        <v>-2.1154157886205227E-2</v>
      </c>
    </row>
    <row r="42" spans="15:31" ht="15.75" thickTop="1" x14ac:dyDescent="0.25">
      <c r="O42" s="105">
        <v>1.1000000000000001</v>
      </c>
      <c r="P42" s="105">
        <f>O42*$Q$4</f>
        <v>132.09900000000002</v>
      </c>
      <c r="Q42" s="2"/>
      <c r="T42" s="167" t="s">
        <v>122</v>
      </c>
      <c r="U42" s="120">
        <v>127.09</v>
      </c>
      <c r="W42" s="165">
        <v>42250</v>
      </c>
      <c r="X42" s="12">
        <v>125.4</v>
      </c>
      <c r="Y42" s="12">
        <v>126.9</v>
      </c>
      <c r="Z42" s="12">
        <v>123.21</v>
      </c>
      <c r="AA42" s="12">
        <v>123.77</v>
      </c>
      <c r="AB42" s="117">
        <v>2995400</v>
      </c>
      <c r="AC42" s="12">
        <v>123.38</v>
      </c>
      <c r="AD42" s="2">
        <f t="shared" si="1"/>
        <v>3.6900000000000119</v>
      </c>
      <c r="AE42" s="170">
        <f t="shared" si="2"/>
        <v>-2.1835826930853841E-3</v>
      </c>
    </row>
    <row r="43" spans="15:31" x14ac:dyDescent="0.25">
      <c r="O43" s="105">
        <v>1.0900000000000001</v>
      </c>
      <c r="P43" s="105">
        <f t="shared" ref="P43:P62" si="3">O43*$Q$4</f>
        <v>130.8981</v>
      </c>
      <c r="Q43" s="2"/>
      <c r="T43" s="168" t="s">
        <v>123</v>
      </c>
      <c r="U43" s="110">
        <v>121</v>
      </c>
      <c r="W43" s="165">
        <v>42249</v>
      </c>
      <c r="X43" s="12">
        <v>122.15</v>
      </c>
      <c r="Y43" s="12">
        <v>124.07</v>
      </c>
      <c r="Z43" s="12">
        <v>120.16</v>
      </c>
      <c r="AA43" s="12">
        <v>124.04</v>
      </c>
      <c r="AB43" s="117">
        <v>3670000</v>
      </c>
      <c r="AC43" s="12">
        <v>123.65</v>
      </c>
      <c r="AD43" s="2">
        <f t="shared" si="1"/>
        <v>3.9099999999999966</v>
      </c>
      <c r="AE43" s="170">
        <f t="shared" si="2"/>
        <v>3.9075630252100924E-2</v>
      </c>
    </row>
    <row r="44" spans="15:31" x14ac:dyDescent="0.25">
      <c r="O44" s="105">
        <v>1.08</v>
      </c>
      <c r="P44" s="105">
        <f t="shared" si="3"/>
        <v>129.69720000000001</v>
      </c>
      <c r="Q44" s="2"/>
      <c r="T44" s="168" t="s">
        <v>124</v>
      </c>
      <c r="U44" s="110" t="s">
        <v>331</v>
      </c>
      <c r="W44" s="165">
        <v>42248</v>
      </c>
      <c r="X44" s="12">
        <v>121.52</v>
      </c>
      <c r="Y44" s="12">
        <v>125.02</v>
      </c>
      <c r="Z44" s="12">
        <v>118.1</v>
      </c>
      <c r="AA44" s="12">
        <v>119.37</v>
      </c>
      <c r="AB44" s="117">
        <v>4974900</v>
      </c>
      <c r="AC44" s="12">
        <v>119</v>
      </c>
      <c r="AD44" s="2">
        <f t="shared" si="1"/>
        <v>6.9200000000000017</v>
      </c>
      <c r="AE44" s="170">
        <f t="shared" si="2"/>
        <v>-5.2396878483835008E-2</v>
      </c>
    </row>
    <row r="45" spans="15:31" x14ac:dyDescent="0.25">
      <c r="O45" s="105">
        <v>1.07</v>
      </c>
      <c r="P45" s="105">
        <f t="shared" si="3"/>
        <v>128.49630000000002</v>
      </c>
      <c r="Q45" s="2"/>
      <c r="T45" s="168" t="s">
        <v>125</v>
      </c>
      <c r="U45" s="110" t="s">
        <v>332</v>
      </c>
      <c r="W45" s="165">
        <v>42247</v>
      </c>
      <c r="X45" s="12">
        <v>126.64</v>
      </c>
      <c r="Y45" s="12">
        <v>128.04</v>
      </c>
      <c r="Z45" s="12">
        <v>125</v>
      </c>
      <c r="AA45" s="12">
        <v>125.97</v>
      </c>
      <c r="AB45" s="117">
        <v>3008700</v>
      </c>
      <c r="AC45" s="12">
        <v>125.58</v>
      </c>
      <c r="AD45" s="2">
        <f t="shared" si="1"/>
        <v>3.039999999999992</v>
      </c>
      <c r="AE45" s="170">
        <f t="shared" si="2"/>
        <v>-1.289105486558717E-2</v>
      </c>
    </row>
    <row r="46" spans="15:31" x14ac:dyDescent="0.25">
      <c r="O46" s="105">
        <v>1.06</v>
      </c>
      <c r="P46" s="105">
        <f t="shared" si="3"/>
        <v>127.29540000000001</v>
      </c>
      <c r="Q46" s="2"/>
      <c r="T46" s="168" t="s">
        <v>126</v>
      </c>
      <c r="U46" s="110">
        <v>162.81</v>
      </c>
      <c r="W46" s="165">
        <v>42244</v>
      </c>
      <c r="X46" s="12">
        <v>125.53</v>
      </c>
      <c r="Y46" s="12">
        <v>127.72</v>
      </c>
      <c r="Z46" s="12">
        <v>124.69</v>
      </c>
      <c r="AA46" s="12">
        <v>127.62</v>
      </c>
      <c r="AB46" s="117">
        <v>3632200</v>
      </c>
      <c r="AC46" s="12">
        <v>127.22</v>
      </c>
      <c r="AD46" s="2">
        <f t="shared" si="1"/>
        <v>3.0300000000000011</v>
      </c>
      <c r="AE46" s="170">
        <f t="shared" si="2"/>
        <v>1.0725351553189766E-2</v>
      </c>
    </row>
    <row r="47" spans="15:31" x14ac:dyDescent="0.25">
      <c r="O47" s="105">
        <v>1.05</v>
      </c>
      <c r="P47" s="105">
        <f t="shared" si="3"/>
        <v>126.09450000000001</v>
      </c>
      <c r="Q47" s="2"/>
      <c r="T47" s="168" t="s">
        <v>127</v>
      </c>
      <c r="U47" s="110">
        <v>1.31752</v>
      </c>
      <c r="W47" s="165">
        <v>42243</v>
      </c>
      <c r="X47" s="12">
        <v>120.5</v>
      </c>
      <c r="Y47" s="12">
        <v>127</v>
      </c>
      <c r="Z47" s="12">
        <v>120.38</v>
      </c>
      <c r="AA47" s="12">
        <v>126.26</v>
      </c>
      <c r="AB47" s="117">
        <v>9188200</v>
      </c>
      <c r="AC47" s="12">
        <v>125.87</v>
      </c>
      <c r="AD47" s="2">
        <f t="shared" si="1"/>
        <v>6.6200000000000045</v>
      </c>
      <c r="AE47" s="170">
        <f t="shared" si="2"/>
        <v>8.6584944751381121E-2</v>
      </c>
    </row>
    <row r="48" spans="15:31" x14ac:dyDescent="0.25">
      <c r="O48" s="105">
        <v>1.04</v>
      </c>
      <c r="P48" s="105">
        <f t="shared" si="3"/>
        <v>124.89360000000001</v>
      </c>
      <c r="Q48" s="2"/>
      <c r="T48" s="168" t="s">
        <v>150</v>
      </c>
      <c r="U48" s="110" t="s">
        <v>200</v>
      </c>
      <c r="W48" s="165">
        <v>42242</v>
      </c>
      <c r="X48" s="12">
        <v>112.6</v>
      </c>
      <c r="Y48" s="12">
        <v>116.74</v>
      </c>
      <c r="Z48" s="12">
        <v>111.18</v>
      </c>
      <c r="AA48" s="12">
        <v>116.2</v>
      </c>
      <c r="AB48" s="117">
        <v>5935400</v>
      </c>
      <c r="AC48" s="12">
        <v>115.84</v>
      </c>
      <c r="AD48" s="2">
        <f t="shared" si="1"/>
        <v>5.5599999999999881</v>
      </c>
      <c r="AE48" s="170">
        <f t="shared" si="2"/>
        <v>7.0906905796431552E-2</v>
      </c>
    </row>
    <row r="49" spans="15:31" x14ac:dyDescent="0.25">
      <c r="O49" s="105">
        <v>1.03</v>
      </c>
      <c r="P49" s="105">
        <f t="shared" si="3"/>
        <v>123.6927</v>
      </c>
      <c r="Q49" s="2"/>
      <c r="T49" s="168"/>
      <c r="U49" s="110"/>
      <c r="W49" s="165">
        <v>42241</v>
      </c>
      <c r="X49" s="12">
        <v>114.13</v>
      </c>
      <c r="Y49" s="12">
        <v>115</v>
      </c>
      <c r="Z49" s="12">
        <v>108.2</v>
      </c>
      <c r="AA49" s="12">
        <v>108.51</v>
      </c>
      <c r="AB49" s="117">
        <v>4392100</v>
      </c>
      <c r="AC49" s="12">
        <v>108.17</v>
      </c>
      <c r="AD49" s="2">
        <f t="shared" si="1"/>
        <v>6.7999999999999972</v>
      </c>
      <c r="AE49" s="170">
        <f t="shared" si="2"/>
        <v>-1.304744525547441E-2</v>
      </c>
    </row>
    <row r="50" spans="15:31" x14ac:dyDescent="0.25">
      <c r="O50" s="105">
        <v>1.02</v>
      </c>
      <c r="P50" s="105">
        <f t="shared" si="3"/>
        <v>122.49180000000001</v>
      </c>
      <c r="Q50" s="2"/>
      <c r="T50" s="168" t="s">
        <v>129</v>
      </c>
      <c r="U50" s="110" t="s">
        <v>333</v>
      </c>
      <c r="W50" s="165">
        <v>42240</v>
      </c>
      <c r="X50" s="12">
        <v>101.09</v>
      </c>
      <c r="Y50" s="12">
        <v>115.01</v>
      </c>
      <c r="Z50" s="12">
        <v>100</v>
      </c>
      <c r="AA50" s="12">
        <v>109.94</v>
      </c>
      <c r="AB50" s="117">
        <v>6904000</v>
      </c>
      <c r="AC50" s="12">
        <v>109.6</v>
      </c>
      <c r="AD50" s="2">
        <f t="shared" si="1"/>
        <v>15.010000000000005</v>
      </c>
      <c r="AE50" s="170">
        <f t="shared" si="2"/>
        <v>-1.3501350135013523E-2</v>
      </c>
    </row>
    <row r="51" spans="15:31" x14ac:dyDescent="0.25">
      <c r="O51" s="105">
        <v>1.01</v>
      </c>
      <c r="P51" s="105">
        <f t="shared" si="3"/>
        <v>121.29090000000001</v>
      </c>
      <c r="Q51" s="2"/>
      <c r="T51" s="168" t="s">
        <v>130</v>
      </c>
      <c r="U51" s="110" t="s">
        <v>334</v>
      </c>
      <c r="W51" s="165">
        <v>42237</v>
      </c>
      <c r="X51" s="12">
        <v>112.75</v>
      </c>
      <c r="Y51" s="12">
        <v>115.49</v>
      </c>
      <c r="Z51" s="12">
        <v>111.33</v>
      </c>
      <c r="AA51" s="12">
        <v>111.45</v>
      </c>
      <c r="AB51" s="117">
        <v>5647200</v>
      </c>
      <c r="AC51" s="12">
        <v>111.1</v>
      </c>
      <c r="AD51" s="2">
        <f t="shared" si="1"/>
        <v>4.1599999999999966</v>
      </c>
      <c r="AE51" s="170">
        <f t="shared" si="2"/>
        <v>-3.1132815906514399E-2</v>
      </c>
    </row>
    <row r="52" spans="15:31" x14ac:dyDescent="0.25">
      <c r="O52" s="105">
        <v>1</v>
      </c>
      <c r="P52" s="105">
        <f t="shared" si="3"/>
        <v>120.09</v>
      </c>
      <c r="Q52" s="2"/>
      <c r="T52" s="168" t="s">
        <v>131</v>
      </c>
      <c r="U52" s="112">
        <v>6158178</v>
      </c>
      <c r="W52" s="165">
        <v>42236</v>
      </c>
      <c r="X52" s="12">
        <v>120.08</v>
      </c>
      <c r="Y52" s="12">
        <v>120.64</v>
      </c>
      <c r="Z52" s="12">
        <v>115.03</v>
      </c>
      <c r="AA52" s="12">
        <v>115.03</v>
      </c>
      <c r="AB52" s="117">
        <v>4175600</v>
      </c>
      <c r="AC52" s="12">
        <v>114.67</v>
      </c>
      <c r="AD52" s="2">
        <f t="shared" si="1"/>
        <v>5.6099999999999994</v>
      </c>
      <c r="AE52" s="170">
        <f t="shared" si="2"/>
        <v>-5.2861980672338271E-2</v>
      </c>
    </row>
    <row r="53" spans="15:31" x14ac:dyDescent="0.25">
      <c r="O53" s="105">
        <v>0.99</v>
      </c>
      <c r="P53" s="105">
        <f t="shared" si="3"/>
        <v>118.8891</v>
      </c>
      <c r="Q53" s="2"/>
      <c r="T53" s="168" t="s">
        <v>135</v>
      </c>
      <c r="U53" s="112">
        <v>3726780</v>
      </c>
      <c r="W53" s="165">
        <v>42235</v>
      </c>
      <c r="X53" s="12">
        <v>121.58</v>
      </c>
      <c r="Y53" s="12">
        <v>122.78</v>
      </c>
      <c r="Z53" s="12">
        <v>119.3</v>
      </c>
      <c r="AA53" s="12">
        <v>121.45</v>
      </c>
      <c r="AB53" s="117">
        <v>3089100</v>
      </c>
      <c r="AC53" s="12">
        <v>121.07</v>
      </c>
      <c r="AD53" s="2">
        <f t="shared" si="1"/>
        <v>3.480000000000004</v>
      </c>
      <c r="AE53" s="170">
        <f t="shared" si="2"/>
        <v>-6.4828491711801384E-3</v>
      </c>
    </row>
    <row r="54" spans="15:31" x14ac:dyDescent="0.25">
      <c r="O54" s="105">
        <v>0.98</v>
      </c>
      <c r="P54" s="105">
        <f t="shared" si="3"/>
        <v>117.68819999999999</v>
      </c>
      <c r="Q54" s="2"/>
      <c r="T54" s="168" t="s">
        <v>132</v>
      </c>
      <c r="U54" s="110" t="s">
        <v>335</v>
      </c>
      <c r="W54" s="165">
        <v>42234</v>
      </c>
      <c r="X54" s="12">
        <v>125.77</v>
      </c>
      <c r="Y54" s="12">
        <v>125.77</v>
      </c>
      <c r="Z54" s="12">
        <v>121.78</v>
      </c>
      <c r="AA54" s="12">
        <v>122.24</v>
      </c>
      <c r="AB54" s="117">
        <v>1950200</v>
      </c>
      <c r="AC54" s="12">
        <v>121.86</v>
      </c>
      <c r="AD54" s="2">
        <f t="shared" si="1"/>
        <v>3.9899999999999949</v>
      </c>
      <c r="AE54" s="170">
        <f t="shared" si="2"/>
        <v>-2.6132821865260114E-2</v>
      </c>
    </row>
    <row r="55" spans="15:31" x14ac:dyDescent="0.25">
      <c r="O55" s="105">
        <v>0.97</v>
      </c>
      <c r="P55" s="105">
        <f t="shared" si="3"/>
        <v>116.4873</v>
      </c>
      <c r="T55" s="168" t="s">
        <v>136</v>
      </c>
      <c r="U55" s="110">
        <v>31.5</v>
      </c>
      <c r="W55" s="165">
        <v>42233</v>
      </c>
      <c r="X55" s="12">
        <v>121.32</v>
      </c>
      <c r="Y55" s="12">
        <v>125.52</v>
      </c>
      <c r="Z55" s="12">
        <v>120.8</v>
      </c>
      <c r="AA55" s="12">
        <v>125.52</v>
      </c>
      <c r="AB55" s="117">
        <v>2129300</v>
      </c>
      <c r="AC55" s="12">
        <v>125.13</v>
      </c>
      <c r="AD55" s="2">
        <f t="shared" si="1"/>
        <v>4.7199999999999989</v>
      </c>
      <c r="AE55" s="170">
        <f t="shared" si="2"/>
        <v>2.9198881394966181E-2</v>
      </c>
    </row>
    <row r="56" spans="15:31" x14ac:dyDescent="0.25">
      <c r="O56" s="105">
        <v>0.96</v>
      </c>
      <c r="P56" s="105">
        <f t="shared" si="3"/>
        <v>115.2864</v>
      </c>
      <c r="T56" s="168" t="s">
        <v>137</v>
      </c>
      <c r="U56" s="110">
        <v>3.81</v>
      </c>
      <c r="W56" s="165">
        <v>42230</v>
      </c>
      <c r="X56" s="12">
        <v>124</v>
      </c>
      <c r="Y56" s="12">
        <v>124.5</v>
      </c>
      <c r="Z56" s="12">
        <v>121.17</v>
      </c>
      <c r="AA56" s="12">
        <v>121.96</v>
      </c>
      <c r="AB56" s="117">
        <v>2649600</v>
      </c>
      <c r="AC56" s="12">
        <v>121.58</v>
      </c>
      <c r="AD56" s="2">
        <f t="shared" si="1"/>
        <v>3.3299999999999983</v>
      </c>
      <c r="AE56" s="170">
        <f t="shared" si="2"/>
        <v>-1.7932148626817468E-2</v>
      </c>
    </row>
    <row r="57" spans="15:31" x14ac:dyDescent="0.25">
      <c r="O57" s="105">
        <v>0.95</v>
      </c>
      <c r="P57" s="105">
        <f t="shared" si="3"/>
        <v>114.0855</v>
      </c>
      <c r="T57" s="168" t="s">
        <v>133</v>
      </c>
      <c r="U57" s="110" t="s">
        <v>336</v>
      </c>
      <c r="W57" s="165">
        <v>42229</v>
      </c>
      <c r="X57" s="12">
        <v>125.62</v>
      </c>
      <c r="Y57" s="12">
        <v>126.82</v>
      </c>
      <c r="Z57" s="12">
        <v>124.01</v>
      </c>
      <c r="AA57" s="12">
        <v>124.19</v>
      </c>
      <c r="AB57" s="117">
        <v>1457100</v>
      </c>
      <c r="AC57" s="12">
        <v>123.8</v>
      </c>
      <c r="AD57" s="2">
        <f t="shared" si="1"/>
        <v>2.8099999999999881</v>
      </c>
      <c r="AE57" s="170">
        <f t="shared" si="2"/>
        <v>-1.2286580501037259E-2</v>
      </c>
    </row>
    <row r="58" spans="15:31" x14ac:dyDescent="0.25">
      <c r="O58" s="105">
        <v>0.94</v>
      </c>
      <c r="P58" s="105">
        <f t="shared" si="3"/>
        <v>112.88459999999999</v>
      </c>
      <c r="W58" s="165">
        <v>42228</v>
      </c>
      <c r="X58" s="12">
        <v>121.59</v>
      </c>
      <c r="Y58" s="12">
        <v>126.68</v>
      </c>
      <c r="Z58" s="12">
        <v>120.62</v>
      </c>
      <c r="AA58" s="12">
        <v>125.73</v>
      </c>
      <c r="AB58" s="117">
        <v>2720500</v>
      </c>
      <c r="AC58" s="12">
        <v>125.34</v>
      </c>
      <c r="AD58" s="2">
        <f t="shared" si="1"/>
        <v>6.0600000000000023</v>
      </c>
      <c r="AE58" s="170">
        <f t="shared" si="2"/>
        <v>1.2275884348247557E-2</v>
      </c>
    </row>
    <row r="59" spans="15:31" x14ac:dyDescent="0.25">
      <c r="O59" s="105">
        <v>0.93</v>
      </c>
      <c r="P59" s="105">
        <f t="shared" si="3"/>
        <v>111.68370000000002</v>
      </c>
      <c r="W59" s="165">
        <v>42227</v>
      </c>
      <c r="X59" s="12">
        <v>125.64</v>
      </c>
      <c r="Y59" s="12">
        <v>126.23</v>
      </c>
      <c r="Z59" s="12">
        <v>122.92</v>
      </c>
      <c r="AA59" s="12">
        <v>124.21</v>
      </c>
      <c r="AB59" s="117">
        <v>2674400</v>
      </c>
      <c r="AC59" s="12">
        <v>123.82</v>
      </c>
      <c r="AD59" s="2">
        <f t="shared" si="1"/>
        <v>3.3100000000000023</v>
      </c>
      <c r="AE59" s="170">
        <f t="shared" si="2"/>
        <v>-2.4117276166456536E-2</v>
      </c>
    </row>
    <row r="60" spans="15:31" x14ac:dyDescent="0.25">
      <c r="O60" s="105">
        <v>0.92</v>
      </c>
      <c r="P60" s="105">
        <f t="shared" si="3"/>
        <v>110.48280000000001</v>
      </c>
      <c r="W60" s="165">
        <v>42226</v>
      </c>
      <c r="X60" s="12">
        <v>123.49</v>
      </c>
      <c r="Y60" s="12">
        <v>127.4</v>
      </c>
      <c r="Z60" s="12">
        <v>123</v>
      </c>
      <c r="AA60" s="12">
        <v>127.28</v>
      </c>
      <c r="AB60" s="117">
        <v>2890700</v>
      </c>
      <c r="AC60" s="12">
        <v>126.88</v>
      </c>
      <c r="AD60" s="2">
        <f t="shared" si="1"/>
        <v>4.4000000000000057</v>
      </c>
      <c r="AE60" s="170">
        <f t="shared" si="2"/>
        <v>3.8552836211835917E-2</v>
      </c>
    </row>
    <row r="61" spans="15:31" x14ac:dyDescent="0.25">
      <c r="O61" s="105">
        <v>0.91</v>
      </c>
      <c r="P61" s="105">
        <f t="shared" si="3"/>
        <v>109.28190000000001</v>
      </c>
      <c r="W61" s="165">
        <v>42223</v>
      </c>
      <c r="X61" s="12">
        <v>121.02</v>
      </c>
      <c r="Y61" s="12">
        <v>123.98</v>
      </c>
      <c r="Z61" s="12">
        <v>120.82</v>
      </c>
      <c r="AA61" s="12">
        <v>122.55</v>
      </c>
      <c r="AB61" s="117">
        <v>3052700</v>
      </c>
      <c r="AC61" s="12">
        <v>122.17</v>
      </c>
      <c r="AD61" s="2">
        <f t="shared" si="1"/>
        <v>3.1600000000000108</v>
      </c>
      <c r="AE61" s="170">
        <f t="shared" si="2"/>
        <v>-5.7779947916666297E-3</v>
      </c>
    </row>
    <row r="62" spans="15:31" x14ac:dyDescent="0.25">
      <c r="O62" s="105">
        <v>0.9</v>
      </c>
      <c r="P62" s="105">
        <f t="shared" si="3"/>
        <v>108.081</v>
      </c>
      <c r="W62" s="165">
        <v>42222</v>
      </c>
      <c r="X62" s="12">
        <v>125.04</v>
      </c>
      <c r="Y62" s="12">
        <v>125.4</v>
      </c>
      <c r="Z62" s="12">
        <v>120.6</v>
      </c>
      <c r="AA62" s="12">
        <v>123.27</v>
      </c>
      <c r="AB62" s="117">
        <v>4605200</v>
      </c>
      <c r="AC62" s="12">
        <v>122.88</v>
      </c>
      <c r="AD62" s="2">
        <f t="shared" si="1"/>
        <v>4.8000000000000114</v>
      </c>
      <c r="AE62" s="170">
        <f t="shared" si="2"/>
        <v>-1.1900932775812167E-2</v>
      </c>
    </row>
    <row r="63" spans="15:31" x14ac:dyDescent="0.25">
      <c r="W63" s="165">
        <v>42221</v>
      </c>
      <c r="X63" s="12">
        <v>123</v>
      </c>
      <c r="Y63" s="12">
        <v>125.69</v>
      </c>
      <c r="Z63" s="12">
        <v>121</v>
      </c>
      <c r="AA63" s="12">
        <v>124.75</v>
      </c>
      <c r="AB63" s="117">
        <v>3415800</v>
      </c>
      <c r="AC63" s="12">
        <v>124.36</v>
      </c>
      <c r="AD63" s="2">
        <f t="shared" si="1"/>
        <v>4.6899999999999977</v>
      </c>
      <c r="AE63" s="170">
        <f t="shared" si="2"/>
        <v>1.0399740006499902E-2</v>
      </c>
    </row>
    <row r="64" spans="15:31" x14ac:dyDescent="0.25">
      <c r="W64" s="165">
        <v>42220</v>
      </c>
      <c r="X64" s="12">
        <v>125.55</v>
      </c>
      <c r="Y64" s="12">
        <v>125.55</v>
      </c>
      <c r="Z64" s="12">
        <v>118.76</v>
      </c>
      <c r="AA64" s="12">
        <v>123.47</v>
      </c>
      <c r="AB64" s="117">
        <v>4746700</v>
      </c>
      <c r="AC64" s="12">
        <v>123.08</v>
      </c>
      <c r="AD64" s="2">
        <f t="shared" si="1"/>
        <v>6.789999999999992</v>
      </c>
      <c r="AE64" s="170">
        <f t="shared" si="2"/>
        <v>-1.8579060680966375E-2</v>
      </c>
    </row>
    <row r="65" spans="23:31" x14ac:dyDescent="0.25">
      <c r="W65" s="165">
        <v>42219</v>
      </c>
      <c r="X65" s="12">
        <v>126.42</v>
      </c>
      <c r="Y65" s="12">
        <v>127.49</v>
      </c>
      <c r="Z65" s="12">
        <v>124.24</v>
      </c>
      <c r="AA65" s="12">
        <v>125.8</v>
      </c>
      <c r="AB65" s="117">
        <v>2727300</v>
      </c>
      <c r="AC65" s="12">
        <v>125.41</v>
      </c>
      <c r="AD65" s="2">
        <f t="shared" si="1"/>
        <v>3.25</v>
      </c>
      <c r="AE65" s="170">
        <f t="shared" si="2"/>
        <v>5.2905811623247256E-3</v>
      </c>
    </row>
    <row r="66" spans="23:31" x14ac:dyDescent="0.25">
      <c r="W66" s="165">
        <v>42216</v>
      </c>
      <c r="X66" s="12">
        <v>128.34</v>
      </c>
      <c r="Y66" s="12">
        <v>128.34</v>
      </c>
      <c r="Z66" s="12">
        <v>124.96</v>
      </c>
      <c r="AA66" s="12">
        <v>125.14</v>
      </c>
      <c r="AB66" s="117">
        <v>3059300</v>
      </c>
      <c r="AC66" s="12">
        <v>124.75</v>
      </c>
      <c r="AD66" s="2">
        <f t="shared" si="1"/>
        <v>3.3800000000000097</v>
      </c>
      <c r="AE66" s="170">
        <f t="shared" si="2"/>
        <v>-1.9646365422396839E-2</v>
      </c>
    </row>
    <row r="67" spans="23:31" x14ac:dyDescent="0.25">
      <c r="W67" s="165">
        <v>42215</v>
      </c>
      <c r="X67" s="12">
        <v>125.74</v>
      </c>
      <c r="Y67" s="12">
        <v>128.79</v>
      </c>
      <c r="Z67" s="12">
        <v>125.07</v>
      </c>
      <c r="AA67" s="12">
        <v>127.65</v>
      </c>
      <c r="AB67" s="117">
        <v>3916900</v>
      </c>
      <c r="AC67" s="12">
        <v>127.25</v>
      </c>
      <c r="AD67" s="2">
        <f t="shared" ref="AD67:AD69" si="4">Y67-Z67</f>
        <v>3.7199999999999989</v>
      </c>
      <c r="AE67" s="170">
        <f t="shared" ref="AE67:AE69" si="5">AC67/AC68-1</f>
        <v>-7.2554220627243371E-3</v>
      </c>
    </row>
    <row r="68" spans="23:31" x14ac:dyDescent="0.25">
      <c r="W68" s="165">
        <v>42214</v>
      </c>
      <c r="X68" s="12">
        <v>128.37</v>
      </c>
      <c r="Y68" s="12">
        <v>129.12</v>
      </c>
      <c r="Z68" s="12">
        <v>125.45</v>
      </c>
      <c r="AA68" s="12">
        <v>128.58000000000001</v>
      </c>
      <c r="AB68" s="117">
        <v>3340700</v>
      </c>
      <c r="AC68" s="12">
        <v>128.18</v>
      </c>
      <c r="AD68" s="2">
        <f t="shared" si="4"/>
        <v>3.6700000000000017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41" priority="1">
      <formula>F17&gt;0</formula>
    </cfRule>
    <cfRule type="expression" dxfId="4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5">
        <v>42306</v>
      </c>
      <c r="X2" s="12">
        <v>114.34</v>
      </c>
      <c r="Y2" s="12">
        <v>115.4</v>
      </c>
      <c r="Z2" s="12">
        <v>114.2</v>
      </c>
      <c r="AA2" s="12">
        <v>115.04</v>
      </c>
      <c r="AB2" s="117">
        <v>6067100</v>
      </c>
      <c r="AC2" s="12">
        <v>115.04</v>
      </c>
      <c r="AD2" s="2">
        <f>Y2-Z2</f>
        <v>1.2000000000000028</v>
      </c>
      <c r="AE2" s="170">
        <f>AC2/AC3-1</f>
        <v>6.1220920062969864E-3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115.04</v>
      </c>
      <c r="T3" s="1">
        <v>42231</v>
      </c>
      <c r="U3" t="s">
        <v>204</v>
      </c>
      <c r="W3" s="165">
        <v>42305</v>
      </c>
      <c r="X3" s="12">
        <v>113.97</v>
      </c>
      <c r="Y3" s="12">
        <v>114.46</v>
      </c>
      <c r="Z3" s="12">
        <v>112.86</v>
      </c>
      <c r="AA3" s="12">
        <v>114.34</v>
      </c>
      <c r="AB3" s="117">
        <v>6438400</v>
      </c>
      <c r="AC3" s="12">
        <v>114.34</v>
      </c>
      <c r="AD3" s="2">
        <f t="shared" ref="AD3:AD66" si="0">Y3-Z3</f>
        <v>1.5999999999999943</v>
      </c>
      <c r="AE3" s="170">
        <f t="shared" ref="AE3:AE66" si="1">AC3/AC4-1</f>
        <v>5.0101081128592906E-3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115.04</v>
      </c>
      <c r="T4" s="204">
        <v>42313</v>
      </c>
      <c r="U4" t="s">
        <v>203</v>
      </c>
      <c r="W4" s="165">
        <v>42304</v>
      </c>
      <c r="X4" s="12">
        <v>113.29</v>
      </c>
      <c r="Y4" s="12">
        <v>114.27</v>
      </c>
      <c r="Z4" s="12">
        <v>113.25</v>
      </c>
      <c r="AA4" s="12">
        <v>113.77</v>
      </c>
      <c r="AB4" s="117">
        <v>5728900</v>
      </c>
      <c r="AC4" s="12">
        <v>113.77</v>
      </c>
      <c r="AD4" s="2">
        <f t="shared" si="0"/>
        <v>1.019999999999996</v>
      </c>
      <c r="AE4" s="170">
        <f t="shared" si="1"/>
        <v>2.2022551092317766E-3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5">
        <v>42303</v>
      </c>
      <c r="X5" s="12">
        <v>113.07</v>
      </c>
      <c r="Y5" s="12">
        <v>113.58</v>
      </c>
      <c r="Z5" s="12">
        <v>112.12</v>
      </c>
      <c r="AA5" s="12">
        <v>113.52</v>
      </c>
      <c r="AB5" s="117">
        <v>5722800</v>
      </c>
      <c r="AC5" s="12">
        <v>113.52</v>
      </c>
      <c r="AD5" s="2">
        <f t="shared" si="0"/>
        <v>1.4599999999999937</v>
      </c>
      <c r="AE5" s="170">
        <f t="shared" si="1"/>
        <v>3.8022813688212143E-3</v>
      </c>
    </row>
    <row r="6" spans="1:31" x14ac:dyDescent="0.25">
      <c r="O6" s="13" t="s">
        <v>64</v>
      </c>
      <c r="Q6" s="2">
        <f>Q3*Q2</f>
        <v>0</v>
      </c>
      <c r="W6" s="165">
        <v>42300</v>
      </c>
      <c r="X6" s="12">
        <v>114.21</v>
      </c>
      <c r="Y6" s="12">
        <v>114.21</v>
      </c>
      <c r="Z6" s="12">
        <v>111.85</v>
      </c>
      <c r="AA6" s="12">
        <v>113.09</v>
      </c>
      <c r="AB6" s="117">
        <v>7919700</v>
      </c>
      <c r="AC6" s="12">
        <v>113.09</v>
      </c>
      <c r="AD6" s="2">
        <f t="shared" si="0"/>
        <v>2.3599999999999994</v>
      </c>
      <c r="AE6" s="170">
        <f t="shared" si="1"/>
        <v>-1.4128035320087884E-3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6"/>
      <c r="W7" s="165">
        <v>42299</v>
      </c>
      <c r="X7" s="12">
        <v>110.67</v>
      </c>
      <c r="Y7" s="12">
        <v>113.35</v>
      </c>
      <c r="Z7" s="12">
        <v>110.39</v>
      </c>
      <c r="AA7" s="12">
        <v>113.25</v>
      </c>
      <c r="AB7" s="117">
        <v>9844700</v>
      </c>
      <c r="AC7" s="12">
        <v>113.25</v>
      </c>
      <c r="AD7" s="2">
        <f t="shared" si="0"/>
        <v>2.9599999999999937</v>
      </c>
      <c r="AE7" s="170">
        <f t="shared" si="1"/>
        <v>2.8703787809973624E-2</v>
      </c>
    </row>
    <row r="8" spans="1:31" x14ac:dyDescent="0.25">
      <c r="W8" s="165">
        <v>42298</v>
      </c>
      <c r="X8" s="12">
        <v>110.67</v>
      </c>
      <c r="Y8" s="12">
        <v>111.56</v>
      </c>
      <c r="Z8" s="12">
        <v>110.01</v>
      </c>
      <c r="AA8" s="12">
        <v>110.09</v>
      </c>
      <c r="AB8" s="117">
        <v>8769800</v>
      </c>
      <c r="AC8" s="12">
        <v>110.09</v>
      </c>
      <c r="AD8" s="2">
        <f t="shared" si="0"/>
        <v>1.5499999999999972</v>
      </c>
      <c r="AE8" s="170">
        <f t="shared" si="1"/>
        <v>2.2760378732702424E-3</v>
      </c>
    </row>
    <row r="9" spans="1:31" x14ac:dyDescent="0.25">
      <c r="W9" s="165">
        <v>42297</v>
      </c>
      <c r="X9" s="12">
        <v>109.55</v>
      </c>
      <c r="Y9" s="12">
        <v>110.53</v>
      </c>
      <c r="Z9" s="12">
        <v>109.41</v>
      </c>
      <c r="AA9" s="12">
        <v>109.84</v>
      </c>
      <c r="AB9" s="117">
        <v>9542400</v>
      </c>
      <c r="AC9" s="12">
        <v>109.84</v>
      </c>
      <c r="AD9" s="2">
        <f t="shared" si="0"/>
        <v>1.1200000000000045</v>
      </c>
      <c r="AE9" s="170">
        <f t="shared" si="1"/>
        <v>3.3799214396639243E-3</v>
      </c>
    </row>
    <row r="10" spans="1:31" x14ac:dyDescent="0.25">
      <c r="W10" s="165">
        <v>42296</v>
      </c>
      <c r="X10" s="12">
        <v>108.25</v>
      </c>
      <c r="Y10" s="12">
        <v>109.97</v>
      </c>
      <c r="Z10" s="12">
        <v>107.94</v>
      </c>
      <c r="AA10" s="12">
        <v>109.47</v>
      </c>
      <c r="AB10" s="117">
        <v>7974900</v>
      </c>
      <c r="AC10" s="12">
        <v>109.47</v>
      </c>
      <c r="AD10" s="2">
        <f t="shared" si="0"/>
        <v>2.0300000000000011</v>
      </c>
      <c r="AE10" s="170">
        <f t="shared" si="1"/>
        <v>1.1363636363636465E-2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5">
        <v>42293</v>
      </c>
      <c r="X11" s="12">
        <v>108.27</v>
      </c>
      <c r="Y11" s="12">
        <v>108.5</v>
      </c>
      <c r="Z11" s="12">
        <v>107.46</v>
      </c>
      <c r="AA11" s="12">
        <v>108.24</v>
      </c>
      <c r="AB11" s="117">
        <v>5739600</v>
      </c>
      <c r="AC11" s="12">
        <v>108.24</v>
      </c>
      <c r="AD11" s="2">
        <f t="shared" si="0"/>
        <v>1.0400000000000063</v>
      </c>
      <c r="AE11" s="170">
        <f t="shared" si="1"/>
        <v>3.2440448605060013E-3</v>
      </c>
    </row>
    <row r="12" spans="1:31" x14ac:dyDescent="0.25">
      <c r="W12" s="165">
        <v>42292</v>
      </c>
      <c r="X12" s="12">
        <v>106.5</v>
      </c>
      <c r="Y12" s="12">
        <v>108</v>
      </c>
      <c r="Z12" s="12">
        <v>106.26</v>
      </c>
      <c r="AA12" s="12">
        <v>107.89</v>
      </c>
      <c r="AB12" s="117">
        <v>6698100</v>
      </c>
      <c r="AC12" s="12">
        <v>107.89</v>
      </c>
      <c r="AD12" s="2">
        <f t="shared" si="0"/>
        <v>1.7399999999999949</v>
      </c>
      <c r="AE12" s="170">
        <f t="shared" si="1"/>
        <v>2.0429395630379155E-2</v>
      </c>
    </row>
    <row r="13" spans="1:31" x14ac:dyDescent="0.25">
      <c r="W13" s="165">
        <v>42291</v>
      </c>
      <c r="X13" s="12">
        <v>106.5</v>
      </c>
      <c r="Y13" s="12">
        <v>106.85</v>
      </c>
      <c r="Z13" s="12">
        <v>105.23</v>
      </c>
      <c r="AA13" s="12">
        <v>105.73</v>
      </c>
      <c r="AB13" s="117">
        <v>5464700</v>
      </c>
      <c r="AC13" s="12">
        <v>105.73</v>
      </c>
      <c r="AD13" s="2">
        <f t="shared" si="0"/>
        <v>1.6199999999999903</v>
      </c>
      <c r="AE13" s="170">
        <f t="shared" si="1"/>
        <v>-8.0682990899708651E-3</v>
      </c>
    </row>
    <row r="14" spans="1:31" x14ac:dyDescent="0.25">
      <c r="W14" s="165">
        <v>42290</v>
      </c>
      <c r="X14" s="12">
        <v>105.74</v>
      </c>
      <c r="Y14" s="12">
        <v>107.39</v>
      </c>
      <c r="Z14" s="12">
        <v>105.31</v>
      </c>
      <c r="AA14" s="12">
        <v>106.59</v>
      </c>
      <c r="AB14" s="117">
        <v>8295000</v>
      </c>
      <c r="AC14" s="12">
        <v>106.59</v>
      </c>
      <c r="AD14" s="2">
        <f t="shared" si="0"/>
        <v>2.0799999999999983</v>
      </c>
      <c r="AE14" s="170">
        <f t="shared" si="1"/>
        <v>2.2566995768689146E-3</v>
      </c>
    </row>
    <row r="15" spans="1:31" x14ac:dyDescent="0.25">
      <c r="W15" s="165">
        <v>42289</v>
      </c>
      <c r="X15" s="12">
        <v>105.91</v>
      </c>
      <c r="Y15" s="12">
        <v>106.7</v>
      </c>
      <c r="Z15" s="12">
        <v>105.62</v>
      </c>
      <c r="AA15" s="12">
        <v>106.35</v>
      </c>
      <c r="AB15" s="117">
        <v>5133600</v>
      </c>
      <c r="AC15" s="12">
        <v>106.35</v>
      </c>
      <c r="AD15" s="2">
        <f t="shared" si="0"/>
        <v>1.0799999999999983</v>
      </c>
      <c r="AE15" s="170">
        <f t="shared" si="1"/>
        <v>7.4838954149298864E-3</v>
      </c>
    </row>
    <row r="16" spans="1:31" x14ac:dyDescent="0.25">
      <c r="W16" s="165">
        <v>42286</v>
      </c>
      <c r="X16" s="12">
        <v>105.09</v>
      </c>
      <c r="Y16" s="12">
        <v>106.05</v>
      </c>
      <c r="Z16" s="12">
        <v>104.67</v>
      </c>
      <c r="AA16" s="12">
        <v>105.56</v>
      </c>
      <c r="AB16" s="117">
        <v>7312400</v>
      </c>
      <c r="AC16" s="12">
        <v>105.56</v>
      </c>
      <c r="AD16" s="2">
        <f t="shared" si="0"/>
        <v>1.3799999999999955</v>
      </c>
      <c r="AE16" s="170">
        <f t="shared" si="1"/>
        <v>9.081349775356129E-3</v>
      </c>
    </row>
    <row r="17" spans="23:31" x14ac:dyDescent="0.25">
      <c r="W17" s="165">
        <v>42285</v>
      </c>
      <c r="X17" s="12">
        <v>103.2</v>
      </c>
      <c r="Y17" s="12">
        <v>104.89</v>
      </c>
      <c r="Z17" s="12">
        <v>102.7</v>
      </c>
      <c r="AA17" s="12">
        <v>104.61</v>
      </c>
      <c r="AB17" s="117">
        <v>7419800</v>
      </c>
      <c r="AC17" s="12">
        <v>104.61</v>
      </c>
      <c r="AD17" s="2">
        <f t="shared" si="0"/>
        <v>2.1899999999999977</v>
      </c>
      <c r="AE17" s="170">
        <f t="shared" si="1"/>
        <v>1.1799980655769371E-2</v>
      </c>
    </row>
    <row r="18" spans="23:31" x14ac:dyDescent="0.25">
      <c r="W18" s="165">
        <v>42284</v>
      </c>
      <c r="X18" s="12">
        <v>104.49</v>
      </c>
      <c r="Y18" s="12">
        <v>104.59</v>
      </c>
      <c r="Z18" s="12">
        <v>102.66</v>
      </c>
      <c r="AA18" s="12">
        <v>103.39</v>
      </c>
      <c r="AB18" s="117">
        <v>6947200</v>
      </c>
      <c r="AC18" s="12">
        <v>103.39</v>
      </c>
      <c r="AD18" s="2">
        <f t="shared" si="0"/>
        <v>1.9300000000000068</v>
      </c>
      <c r="AE18" s="170">
        <f t="shared" si="1"/>
        <v>-3.6619446853618509E-3</v>
      </c>
    </row>
    <row r="19" spans="23:31" x14ac:dyDescent="0.25">
      <c r="W19" s="165">
        <v>42283</v>
      </c>
      <c r="X19" s="12">
        <v>104.19</v>
      </c>
      <c r="Y19" s="12">
        <v>104.51</v>
      </c>
      <c r="Z19" s="12">
        <v>103.21</v>
      </c>
      <c r="AA19" s="12">
        <v>103.77</v>
      </c>
      <c r="AB19" s="117">
        <v>5597600</v>
      </c>
      <c r="AC19" s="12">
        <v>103.77</v>
      </c>
      <c r="AD19" s="2">
        <f t="shared" si="0"/>
        <v>1.3000000000000114</v>
      </c>
      <c r="AE19" s="170">
        <f t="shared" si="1"/>
        <v>-7.7034183919111321E-4</v>
      </c>
    </row>
    <row r="20" spans="23:31" x14ac:dyDescent="0.25">
      <c r="W20" s="165">
        <v>42282</v>
      </c>
      <c r="X20" s="12">
        <v>103.7</v>
      </c>
      <c r="Y20" s="12">
        <v>104.2</v>
      </c>
      <c r="Z20" s="12">
        <v>102.61</v>
      </c>
      <c r="AA20" s="12">
        <v>103.85</v>
      </c>
      <c r="AB20" s="117">
        <v>7044800</v>
      </c>
      <c r="AC20" s="12">
        <v>103.85</v>
      </c>
      <c r="AD20" s="2">
        <f t="shared" si="0"/>
        <v>1.5900000000000034</v>
      </c>
      <c r="AE20" s="170">
        <f t="shared" si="1"/>
        <v>8.2524271844659491E-3</v>
      </c>
    </row>
    <row r="21" spans="23:31" x14ac:dyDescent="0.25">
      <c r="W21" s="165">
        <v>42279</v>
      </c>
      <c r="X21" s="12">
        <v>101.21</v>
      </c>
      <c r="Y21" s="12">
        <v>103.01</v>
      </c>
      <c r="Z21" s="12">
        <v>99.88</v>
      </c>
      <c r="AA21" s="12">
        <v>103</v>
      </c>
      <c r="AB21" s="117">
        <v>9079300</v>
      </c>
      <c r="AC21" s="12">
        <v>103</v>
      </c>
      <c r="AD21" s="2">
        <f t="shared" si="0"/>
        <v>3.1300000000000097</v>
      </c>
      <c r="AE21" s="170">
        <f t="shared" si="1"/>
        <v>3.2141813577482026E-3</v>
      </c>
    </row>
    <row r="22" spans="23:31" x14ac:dyDescent="0.25">
      <c r="W22" s="165">
        <v>42278</v>
      </c>
      <c r="X22" s="12">
        <v>102.97</v>
      </c>
      <c r="Y22" s="12">
        <v>103.47</v>
      </c>
      <c r="Z22" s="12">
        <v>101.08</v>
      </c>
      <c r="AA22" s="12">
        <v>102.67</v>
      </c>
      <c r="AB22" s="117">
        <v>7488000</v>
      </c>
      <c r="AC22" s="12">
        <v>102.67</v>
      </c>
      <c r="AD22" s="2">
        <f t="shared" si="0"/>
        <v>2.3900000000000006</v>
      </c>
      <c r="AE22" s="170">
        <f t="shared" si="1"/>
        <v>4.5988258317024577E-3</v>
      </c>
    </row>
    <row r="23" spans="23:31" x14ac:dyDescent="0.25">
      <c r="W23" s="165">
        <v>42277</v>
      </c>
      <c r="X23" s="12">
        <v>100.78</v>
      </c>
      <c r="Y23" s="12">
        <v>102.43</v>
      </c>
      <c r="Z23" s="12">
        <v>100.5</v>
      </c>
      <c r="AA23" s="12">
        <v>102.2</v>
      </c>
      <c r="AB23" s="117">
        <v>9125400</v>
      </c>
      <c r="AC23" s="12">
        <v>102.2</v>
      </c>
      <c r="AD23" s="2">
        <f t="shared" si="0"/>
        <v>1.9300000000000068</v>
      </c>
      <c r="AE23" s="170">
        <f t="shared" si="1"/>
        <v>2.7962180647757018E-2</v>
      </c>
    </row>
    <row r="24" spans="23:31" x14ac:dyDescent="0.25">
      <c r="W24" s="165">
        <v>42276</v>
      </c>
      <c r="X24" s="12">
        <v>98.51</v>
      </c>
      <c r="Y24" s="12">
        <v>100.06</v>
      </c>
      <c r="Z24" s="12">
        <v>97.77</v>
      </c>
      <c r="AA24" s="12">
        <v>99.42</v>
      </c>
      <c r="AB24" s="117">
        <v>9432400</v>
      </c>
      <c r="AC24" s="12">
        <v>99.42</v>
      </c>
      <c r="AD24" s="2">
        <f t="shared" si="0"/>
        <v>2.2900000000000063</v>
      </c>
      <c r="AE24" s="170">
        <f t="shared" si="1"/>
        <v>9.4425830033506575E-3</v>
      </c>
    </row>
    <row r="25" spans="23:31" x14ac:dyDescent="0.25">
      <c r="W25" s="165">
        <v>42275</v>
      </c>
      <c r="X25" s="12">
        <v>99.9</v>
      </c>
      <c r="Y25" s="12">
        <v>100.39</v>
      </c>
      <c r="Z25" s="12">
        <v>98.3</v>
      </c>
      <c r="AA25" s="12">
        <v>98.49</v>
      </c>
      <c r="AB25" s="117">
        <v>8190700</v>
      </c>
      <c r="AC25" s="12">
        <v>98.49</v>
      </c>
      <c r="AD25" s="2">
        <f t="shared" si="0"/>
        <v>2.0900000000000034</v>
      </c>
      <c r="AE25" s="170">
        <f t="shared" si="1"/>
        <v>-1.8045862412761737E-2</v>
      </c>
    </row>
    <row r="26" spans="23:31" x14ac:dyDescent="0.25">
      <c r="W26" s="165">
        <v>42272</v>
      </c>
      <c r="X26" s="12">
        <v>101.51</v>
      </c>
      <c r="Y26" s="12">
        <v>101.8</v>
      </c>
      <c r="Z26" s="12">
        <v>99.58</v>
      </c>
      <c r="AA26" s="12">
        <v>100.3</v>
      </c>
      <c r="AB26" s="117">
        <v>7155100</v>
      </c>
      <c r="AC26" s="12">
        <v>100.3</v>
      </c>
      <c r="AD26" s="2">
        <f t="shared" si="0"/>
        <v>2.2199999999999989</v>
      </c>
      <c r="AE26" s="170">
        <f t="shared" si="1"/>
        <v>-3.1802822500497374E-3</v>
      </c>
    </row>
    <row r="27" spans="23:31" x14ac:dyDescent="0.25">
      <c r="W27" s="165">
        <v>42271</v>
      </c>
      <c r="X27" s="12">
        <v>101</v>
      </c>
      <c r="Y27" s="12">
        <v>101.33</v>
      </c>
      <c r="Z27" s="12">
        <v>99.24</v>
      </c>
      <c r="AA27" s="12">
        <v>100.62</v>
      </c>
      <c r="AB27" s="117">
        <v>10599700</v>
      </c>
      <c r="AC27" s="12">
        <v>100.62</v>
      </c>
      <c r="AD27" s="2">
        <f t="shared" si="0"/>
        <v>2.0900000000000034</v>
      </c>
      <c r="AE27" s="170">
        <f t="shared" si="1"/>
        <v>-9.3531554592890531E-3</v>
      </c>
    </row>
    <row r="28" spans="23:31" x14ac:dyDescent="0.25">
      <c r="W28" s="165">
        <v>42270</v>
      </c>
      <c r="X28" s="12">
        <v>102.44</v>
      </c>
      <c r="Y28" s="12">
        <v>102.63</v>
      </c>
      <c r="Z28" s="12">
        <v>101.38</v>
      </c>
      <c r="AA28" s="12">
        <v>101.57</v>
      </c>
      <c r="AB28" s="117">
        <v>5807000</v>
      </c>
      <c r="AC28" s="12">
        <v>101.57</v>
      </c>
      <c r="AD28" s="2">
        <f t="shared" si="0"/>
        <v>1.25</v>
      </c>
      <c r="AE28" s="170">
        <f t="shared" si="1"/>
        <v>-8.9764855107815622E-3</v>
      </c>
    </row>
    <row r="29" spans="23:31" x14ac:dyDescent="0.25">
      <c r="W29" s="165">
        <v>42269</v>
      </c>
      <c r="X29" s="12">
        <v>102.18</v>
      </c>
      <c r="Y29" s="12">
        <v>102.75</v>
      </c>
      <c r="Z29" s="12">
        <v>101.48</v>
      </c>
      <c r="AA29" s="12">
        <v>102.49</v>
      </c>
      <c r="AB29" s="117">
        <v>8300500</v>
      </c>
      <c r="AC29" s="12">
        <v>102.49</v>
      </c>
      <c r="AD29" s="2">
        <f t="shared" si="0"/>
        <v>1.269999999999996</v>
      </c>
      <c r="AE29" s="170">
        <f t="shared" si="1"/>
        <v>-8.89662508461464E-3</v>
      </c>
    </row>
    <row r="30" spans="23:31" x14ac:dyDescent="0.25">
      <c r="W30" s="165">
        <v>42268</v>
      </c>
      <c r="X30" s="12">
        <v>103.68</v>
      </c>
      <c r="Y30" s="12">
        <v>103.83</v>
      </c>
      <c r="Z30" s="12">
        <v>102.46</v>
      </c>
      <c r="AA30" s="12">
        <v>103.41</v>
      </c>
      <c r="AB30" s="117">
        <v>7134900</v>
      </c>
      <c r="AC30" s="12">
        <v>103.41</v>
      </c>
      <c r="AD30" s="2">
        <f t="shared" si="0"/>
        <v>1.3700000000000045</v>
      </c>
      <c r="AE30" s="170">
        <f t="shared" si="1"/>
        <v>5.5425904317385477E-3</v>
      </c>
    </row>
    <row r="31" spans="23:31" x14ac:dyDescent="0.25">
      <c r="W31" s="165">
        <v>42265</v>
      </c>
      <c r="X31" s="12">
        <v>103.2</v>
      </c>
      <c r="Y31" s="12">
        <v>104.21</v>
      </c>
      <c r="Z31" s="12">
        <v>102.39</v>
      </c>
      <c r="AA31" s="12">
        <v>102.84</v>
      </c>
      <c r="AB31" s="117">
        <v>13423100</v>
      </c>
      <c r="AC31" s="12">
        <v>102.84</v>
      </c>
      <c r="AD31" s="2">
        <f t="shared" si="0"/>
        <v>1.8199999999999932</v>
      </c>
      <c r="AE31" s="170">
        <f t="shared" si="1"/>
        <v>-1.305182341650668E-2</v>
      </c>
    </row>
    <row r="32" spans="23:31" x14ac:dyDescent="0.25">
      <c r="W32" s="165">
        <v>42264</v>
      </c>
      <c r="X32" s="12">
        <v>104.2</v>
      </c>
      <c r="Y32" s="12">
        <v>105.95</v>
      </c>
      <c r="Z32" s="12">
        <v>103.75</v>
      </c>
      <c r="AA32" s="12">
        <v>104.2</v>
      </c>
      <c r="AB32" s="117">
        <v>7645600</v>
      </c>
      <c r="AC32" s="12">
        <v>104.2</v>
      </c>
      <c r="AD32" s="2">
        <f t="shared" si="0"/>
        <v>2.2000000000000028</v>
      </c>
      <c r="AE32" s="170">
        <f t="shared" si="1"/>
        <v>2.3085802231628261E-3</v>
      </c>
    </row>
    <row r="33" spans="15:31" x14ac:dyDescent="0.25">
      <c r="W33" s="165">
        <v>42263</v>
      </c>
      <c r="X33" s="12">
        <v>103.32</v>
      </c>
      <c r="Y33" s="12">
        <v>104.07</v>
      </c>
      <c r="Z33" s="12">
        <v>102.75</v>
      </c>
      <c r="AA33" s="12">
        <v>103.96</v>
      </c>
      <c r="AB33" s="117">
        <v>6499500</v>
      </c>
      <c r="AC33" s="12">
        <v>103.96</v>
      </c>
      <c r="AD33" s="2">
        <f t="shared" si="0"/>
        <v>1.3199999999999932</v>
      </c>
      <c r="AE33" s="170">
        <f t="shared" si="1"/>
        <v>5.1242386154886077E-3</v>
      </c>
    </row>
    <row r="34" spans="15:31" x14ac:dyDescent="0.25">
      <c r="W34" s="165">
        <v>42262</v>
      </c>
      <c r="X34" s="12">
        <v>103.25</v>
      </c>
      <c r="Y34" s="12">
        <v>103.8</v>
      </c>
      <c r="Z34" s="12">
        <v>101.83</v>
      </c>
      <c r="AA34" s="12">
        <v>103.43</v>
      </c>
      <c r="AB34" s="117">
        <v>9153500</v>
      </c>
      <c r="AC34" s="12">
        <v>103.43</v>
      </c>
      <c r="AD34" s="2">
        <f t="shared" si="0"/>
        <v>1.9699999999999989</v>
      </c>
      <c r="AE34" s="170">
        <f t="shared" si="1"/>
        <v>-3.7565016374493387E-3</v>
      </c>
    </row>
    <row r="35" spans="15:31" x14ac:dyDescent="0.25">
      <c r="W35" s="165">
        <v>42261</v>
      </c>
      <c r="X35" s="12">
        <v>104.65</v>
      </c>
      <c r="Y35" s="12">
        <v>104.9</v>
      </c>
      <c r="Z35" s="12">
        <v>102.99</v>
      </c>
      <c r="AA35" s="12">
        <v>103.82</v>
      </c>
      <c r="AB35" s="117">
        <v>6955600</v>
      </c>
      <c r="AC35" s="12">
        <v>103.82</v>
      </c>
      <c r="AD35" s="2">
        <f t="shared" si="0"/>
        <v>1.9100000000000108</v>
      </c>
      <c r="AE35" s="170">
        <f t="shared" si="1"/>
        <v>-6.3169984686065606E-3</v>
      </c>
    </row>
    <row r="36" spans="15:31" x14ac:dyDescent="0.25">
      <c r="W36" s="165">
        <v>42258</v>
      </c>
      <c r="X36" s="12">
        <v>102.35</v>
      </c>
      <c r="Y36" s="12">
        <v>104.5</v>
      </c>
      <c r="Z36" s="12">
        <v>102.2</v>
      </c>
      <c r="AA36" s="12">
        <v>104.48</v>
      </c>
      <c r="AB36" s="117">
        <v>9504700</v>
      </c>
      <c r="AC36" s="12">
        <v>104.48</v>
      </c>
      <c r="AD36" s="2">
        <f t="shared" si="0"/>
        <v>2.2999999999999972</v>
      </c>
      <c r="AE36" s="170">
        <f t="shared" si="1"/>
        <v>1.8323586744639409E-2</v>
      </c>
    </row>
    <row r="37" spans="15:31" x14ac:dyDescent="0.25">
      <c r="W37" s="165">
        <v>42257</v>
      </c>
      <c r="X37" s="12">
        <v>101.85</v>
      </c>
      <c r="Y37" s="12">
        <v>103.22</v>
      </c>
      <c r="Z37" s="12">
        <v>101.33</v>
      </c>
      <c r="AA37" s="12">
        <v>102.6</v>
      </c>
      <c r="AB37" s="117">
        <v>9003500</v>
      </c>
      <c r="AC37" s="12">
        <v>102.6</v>
      </c>
      <c r="AD37" s="2">
        <f t="shared" si="0"/>
        <v>1.8900000000000006</v>
      </c>
      <c r="AE37" s="170">
        <f t="shared" si="1"/>
        <v>6.7706800117750543E-3</v>
      </c>
    </row>
    <row r="38" spans="15:31" x14ac:dyDescent="0.25">
      <c r="W38" s="165">
        <v>42256</v>
      </c>
      <c r="X38" s="12">
        <v>104.75</v>
      </c>
      <c r="Y38" s="12">
        <v>104.95</v>
      </c>
      <c r="Z38" s="12">
        <v>101.68</v>
      </c>
      <c r="AA38" s="12">
        <v>101.91</v>
      </c>
      <c r="AB38" s="117">
        <v>9495600</v>
      </c>
      <c r="AC38" s="12">
        <v>101.91</v>
      </c>
      <c r="AD38" s="2">
        <f t="shared" si="0"/>
        <v>3.269999999999996</v>
      </c>
      <c r="AE38" s="170">
        <f t="shared" si="1"/>
        <v>-2.019036631093174E-2</v>
      </c>
    </row>
    <row r="39" spans="15:31" x14ac:dyDescent="0.25">
      <c r="W39" s="165">
        <v>42255</v>
      </c>
      <c r="X39" s="12">
        <v>102.95</v>
      </c>
      <c r="Y39" s="12">
        <v>104.15</v>
      </c>
      <c r="Z39" s="12">
        <v>102.52</v>
      </c>
      <c r="AA39" s="12">
        <v>104.01</v>
      </c>
      <c r="AB39" s="117">
        <v>8501400</v>
      </c>
      <c r="AC39" s="12">
        <v>104.01</v>
      </c>
      <c r="AD39" s="2">
        <f t="shared" si="0"/>
        <v>1.6300000000000097</v>
      </c>
      <c r="AE39" s="170">
        <f t="shared" si="1"/>
        <v>3.0107952857284515E-2</v>
      </c>
    </row>
    <row r="40" spans="15:31" ht="20.25" thickBot="1" x14ac:dyDescent="0.35">
      <c r="O40" s="311" t="s">
        <v>81</v>
      </c>
      <c r="P40" s="311"/>
      <c r="T40" s="113" t="s">
        <v>138</v>
      </c>
      <c r="W40" s="165">
        <v>42251</v>
      </c>
      <c r="X40" s="12">
        <v>100.96</v>
      </c>
      <c r="Y40" s="12">
        <v>101.82</v>
      </c>
      <c r="Z40" s="12">
        <v>100.36</v>
      </c>
      <c r="AA40" s="12">
        <v>100.97</v>
      </c>
      <c r="AB40" s="117">
        <v>9205400</v>
      </c>
      <c r="AC40" s="12">
        <v>100.97</v>
      </c>
      <c r="AD40" s="2">
        <f t="shared" si="0"/>
        <v>1.4599999999999937</v>
      </c>
      <c r="AE40" s="170">
        <f t="shared" si="1"/>
        <v>-1.0000980488283129E-2</v>
      </c>
    </row>
    <row r="41" spans="15:31" ht="15.75" thickTop="1" x14ac:dyDescent="0.25">
      <c r="O41" s="105">
        <v>1.1000000000000001</v>
      </c>
      <c r="P41" s="105">
        <f>O41*$Q$4</f>
        <v>126.54400000000001</v>
      </c>
      <c r="Q41" s="2"/>
      <c r="T41" s="160" t="s">
        <v>122</v>
      </c>
      <c r="U41" s="120">
        <v>114.34</v>
      </c>
      <c r="W41" s="165">
        <v>42250</v>
      </c>
      <c r="X41" s="12">
        <v>102.2</v>
      </c>
      <c r="Y41" s="12">
        <v>103.03</v>
      </c>
      <c r="Z41" s="12">
        <v>101.46</v>
      </c>
      <c r="AA41" s="12">
        <v>101.99</v>
      </c>
      <c r="AB41" s="117">
        <v>8930600</v>
      </c>
      <c r="AC41" s="12">
        <v>101.99</v>
      </c>
      <c r="AD41" s="2">
        <f t="shared" si="0"/>
        <v>1.5700000000000074</v>
      </c>
      <c r="AE41" s="170">
        <f t="shared" si="1"/>
        <v>9.8145058396315044E-4</v>
      </c>
    </row>
    <row r="42" spans="15:31" x14ac:dyDescent="0.25">
      <c r="O42" s="105">
        <v>1.0900000000000001</v>
      </c>
      <c r="P42" s="105">
        <f t="shared" ref="P42:P61" si="2">O42*$Q$4</f>
        <v>125.39360000000002</v>
      </c>
      <c r="Q42" s="2"/>
      <c r="T42" s="115" t="s">
        <v>123</v>
      </c>
      <c r="U42" s="110">
        <v>114.34</v>
      </c>
      <c r="W42" s="165">
        <v>42249</v>
      </c>
      <c r="X42" s="12">
        <v>100.92</v>
      </c>
      <c r="Y42" s="12">
        <v>101.94</v>
      </c>
      <c r="Z42" s="12">
        <v>99.55</v>
      </c>
      <c r="AA42" s="12">
        <v>101.89</v>
      </c>
      <c r="AB42" s="117">
        <v>12109700</v>
      </c>
      <c r="AC42" s="12">
        <v>101.89</v>
      </c>
      <c r="AD42" s="2">
        <f t="shared" si="0"/>
        <v>2.3900000000000006</v>
      </c>
      <c r="AE42" s="170">
        <f t="shared" si="1"/>
        <v>2.3917194251833918E-2</v>
      </c>
    </row>
    <row r="43" spans="15:31" x14ac:dyDescent="0.25">
      <c r="O43" s="105">
        <v>1.08</v>
      </c>
      <c r="P43" s="105">
        <f t="shared" si="2"/>
        <v>124.24320000000002</v>
      </c>
      <c r="Q43" s="2"/>
      <c r="T43" s="115" t="s">
        <v>124</v>
      </c>
      <c r="U43" s="110" t="s">
        <v>337</v>
      </c>
      <c r="W43" s="165">
        <v>42248</v>
      </c>
      <c r="X43" s="12">
        <v>99.31</v>
      </c>
      <c r="Y43" s="12">
        <v>101.34</v>
      </c>
      <c r="Z43" s="12">
        <v>99.16</v>
      </c>
      <c r="AA43" s="12">
        <v>99.51</v>
      </c>
      <c r="AB43" s="117">
        <v>14169500</v>
      </c>
      <c r="AC43" s="12">
        <v>99.51</v>
      </c>
      <c r="AD43" s="2">
        <f t="shared" si="0"/>
        <v>2.1800000000000068</v>
      </c>
      <c r="AE43" s="170">
        <f t="shared" si="1"/>
        <v>-2.3262661955241404E-2</v>
      </c>
    </row>
    <row r="44" spans="15:31" x14ac:dyDescent="0.25">
      <c r="O44" s="105">
        <v>1.07</v>
      </c>
      <c r="P44" s="105">
        <f t="shared" si="2"/>
        <v>123.09280000000001</v>
      </c>
      <c r="Q44" s="2"/>
      <c r="T44" s="115" t="s">
        <v>125</v>
      </c>
      <c r="U44" s="110" t="s">
        <v>338</v>
      </c>
      <c r="W44" s="165">
        <v>42247</v>
      </c>
      <c r="X44" s="12">
        <v>102.3</v>
      </c>
      <c r="Y44" s="12">
        <v>102.46</v>
      </c>
      <c r="Z44" s="12">
        <v>100.91</v>
      </c>
      <c r="AA44" s="12">
        <v>101.88</v>
      </c>
      <c r="AB44" s="117">
        <v>8473600</v>
      </c>
      <c r="AC44" s="12">
        <v>101.88</v>
      </c>
      <c r="AD44" s="2">
        <f t="shared" si="0"/>
        <v>1.5499999999999972</v>
      </c>
      <c r="AE44" s="170">
        <f t="shared" si="1"/>
        <v>-5.8548009367682674E-3</v>
      </c>
    </row>
    <row r="45" spans="15:31" x14ac:dyDescent="0.25">
      <c r="O45" s="105">
        <v>1.06</v>
      </c>
      <c r="P45" s="105">
        <f t="shared" si="2"/>
        <v>121.94240000000001</v>
      </c>
      <c r="Q45" s="2"/>
      <c r="T45" s="115" t="s">
        <v>126</v>
      </c>
      <c r="U45" s="110">
        <v>118.07</v>
      </c>
      <c r="W45" s="165">
        <v>42244</v>
      </c>
      <c r="X45" s="12">
        <v>102.19</v>
      </c>
      <c r="Y45" s="12">
        <v>103.34</v>
      </c>
      <c r="Z45" s="12">
        <v>101.81</v>
      </c>
      <c r="AA45" s="12">
        <v>102.48</v>
      </c>
      <c r="AB45" s="117">
        <v>10992100</v>
      </c>
      <c r="AC45" s="12">
        <v>102.48</v>
      </c>
      <c r="AD45" s="2">
        <f t="shared" si="0"/>
        <v>1.5300000000000011</v>
      </c>
      <c r="AE45" s="170">
        <f t="shared" si="1"/>
        <v>3.0341587550162252E-3</v>
      </c>
    </row>
    <row r="46" spans="15:31" x14ac:dyDescent="0.25">
      <c r="O46" s="105">
        <v>1.05</v>
      </c>
      <c r="P46" s="105">
        <f t="shared" si="2"/>
        <v>120.79200000000002</v>
      </c>
      <c r="Q46" s="2"/>
      <c r="T46" s="115" t="s">
        <v>127</v>
      </c>
      <c r="U46" s="110">
        <v>1.57046</v>
      </c>
      <c r="W46" s="165">
        <v>42243</v>
      </c>
      <c r="X46" s="12">
        <v>101.35</v>
      </c>
      <c r="Y46" s="12">
        <v>102.62</v>
      </c>
      <c r="Z46" s="12">
        <v>99.78</v>
      </c>
      <c r="AA46" s="12">
        <v>102.17</v>
      </c>
      <c r="AB46" s="117">
        <v>17378300</v>
      </c>
      <c r="AC46" s="12">
        <v>102.17</v>
      </c>
      <c r="AD46" s="2">
        <f t="shared" si="0"/>
        <v>2.8400000000000034</v>
      </c>
      <c r="AE46" s="170">
        <f t="shared" si="1"/>
        <v>2.9628136652222192E-2</v>
      </c>
    </row>
    <row r="47" spans="15:31" x14ac:dyDescent="0.25">
      <c r="O47" s="105">
        <v>1.04</v>
      </c>
      <c r="P47" s="105">
        <f t="shared" si="2"/>
        <v>119.64160000000001</v>
      </c>
      <c r="Q47" s="2"/>
      <c r="T47" s="115" t="s">
        <v>128</v>
      </c>
      <c r="U47" s="110" t="s">
        <v>202</v>
      </c>
      <c r="W47" s="165">
        <v>42242</v>
      </c>
      <c r="X47" s="12">
        <v>98.69</v>
      </c>
      <c r="Y47" s="12">
        <v>99.49</v>
      </c>
      <c r="Z47" s="12">
        <v>96.26</v>
      </c>
      <c r="AA47" s="12">
        <v>99.23</v>
      </c>
      <c r="AB47" s="117">
        <v>13691200</v>
      </c>
      <c r="AC47" s="12">
        <v>99.23</v>
      </c>
      <c r="AD47" s="2">
        <f t="shared" si="0"/>
        <v>3.2299999999999898</v>
      </c>
      <c r="AE47" s="170">
        <f t="shared" si="1"/>
        <v>3.4831577849619322E-2</v>
      </c>
    </row>
    <row r="48" spans="15:31" x14ac:dyDescent="0.25">
      <c r="O48" s="105">
        <v>1.03</v>
      </c>
      <c r="P48" s="105">
        <f t="shared" si="2"/>
        <v>118.49120000000001</v>
      </c>
      <c r="Q48" s="2"/>
      <c r="T48" s="115"/>
      <c r="U48" s="110"/>
      <c r="W48" s="165">
        <v>42241</v>
      </c>
      <c r="X48" s="12">
        <v>99.73</v>
      </c>
      <c r="Y48" s="12">
        <v>100.09</v>
      </c>
      <c r="Z48" s="12">
        <v>95.72</v>
      </c>
      <c r="AA48" s="12">
        <v>95.89</v>
      </c>
      <c r="AB48" s="117">
        <v>18961000</v>
      </c>
      <c r="AC48" s="12">
        <v>95.89</v>
      </c>
      <c r="AD48" s="2">
        <f t="shared" si="0"/>
        <v>4.3700000000000045</v>
      </c>
      <c r="AE48" s="170">
        <f t="shared" si="1"/>
        <v>5.5578859060403385E-3</v>
      </c>
    </row>
    <row r="49" spans="15:31" x14ac:dyDescent="0.25">
      <c r="O49" s="105">
        <v>1.02</v>
      </c>
      <c r="P49" s="105">
        <f t="shared" si="2"/>
        <v>117.3408</v>
      </c>
      <c r="Q49" s="2"/>
      <c r="T49" s="115" t="s">
        <v>129</v>
      </c>
      <c r="U49" s="110" t="s">
        <v>339</v>
      </c>
      <c r="W49" s="165">
        <v>42240</v>
      </c>
      <c r="X49" s="12">
        <v>93.38</v>
      </c>
      <c r="Y49" s="12">
        <v>100</v>
      </c>
      <c r="Z49" s="12">
        <v>90</v>
      </c>
      <c r="AA49" s="12">
        <v>95.36</v>
      </c>
      <c r="AB49" s="117">
        <v>29907400</v>
      </c>
      <c r="AC49" s="12">
        <v>95.36</v>
      </c>
      <c r="AD49" s="2">
        <f t="shared" si="0"/>
        <v>10</v>
      </c>
      <c r="AE49" s="170">
        <f t="shared" si="1"/>
        <v>-3.5208417644678303E-2</v>
      </c>
    </row>
    <row r="50" spans="15:31" x14ac:dyDescent="0.25">
      <c r="O50" s="105">
        <v>1.01</v>
      </c>
      <c r="P50" s="105">
        <f t="shared" si="2"/>
        <v>116.19040000000001</v>
      </c>
      <c r="Q50" s="2"/>
      <c r="T50" s="115" t="s">
        <v>130</v>
      </c>
      <c r="U50" s="110" t="s">
        <v>258</v>
      </c>
      <c r="W50" s="165">
        <v>42237</v>
      </c>
      <c r="X50" s="12">
        <v>97.5</v>
      </c>
      <c r="Y50" s="12">
        <v>100.63</v>
      </c>
      <c r="Z50" s="12">
        <v>96.61</v>
      </c>
      <c r="AA50" s="12">
        <v>98.84</v>
      </c>
      <c r="AB50" s="117">
        <v>30804400</v>
      </c>
      <c r="AC50" s="12">
        <v>98.84</v>
      </c>
      <c r="AD50" s="2">
        <f t="shared" si="0"/>
        <v>4.019999999999996</v>
      </c>
      <c r="AE50" s="170">
        <f t="shared" si="1"/>
        <v>-1.1797640471905568E-2</v>
      </c>
    </row>
    <row r="51" spans="15:31" x14ac:dyDescent="0.25">
      <c r="O51" s="105">
        <v>1</v>
      </c>
      <c r="P51" s="105">
        <f t="shared" si="2"/>
        <v>115.04</v>
      </c>
      <c r="Q51" s="2"/>
      <c r="T51" s="115" t="s">
        <v>131</v>
      </c>
      <c r="U51" s="112">
        <v>6125112</v>
      </c>
      <c r="W51" s="165">
        <v>42236</v>
      </c>
      <c r="X51" s="12">
        <v>104.34</v>
      </c>
      <c r="Y51" s="12">
        <v>105</v>
      </c>
      <c r="Z51" s="12">
        <v>99.76</v>
      </c>
      <c r="AA51" s="12">
        <v>100.02</v>
      </c>
      <c r="AB51" s="117">
        <v>34534500</v>
      </c>
      <c r="AC51" s="12">
        <v>100.02</v>
      </c>
      <c r="AD51" s="2">
        <f t="shared" si="0"/>
        <v>5.2399999999999949</v>
      </c>
      <c r="AE51" s="170">
        <f t="shared" si="1"/>
        <v>-6.0403945514326041E-2</v>
      </c>
    </row>
    <row r="52" spans="15:31" x14ac:dyDescent="0.25">
      <c r="O52" s="105">
        <v>0.99</v>
      </c>
      <c r="P52" s="105">
        <f t="shared" si="2"/>
        <v>113.8896</v>
      </c>
      <c r="Q52" s="2"/>
      <c r="T52" s="115" t="s">
        <v>135</v>
      </c>
      <c r="U52" s="112">
        <v>11628800</v>
      </c>
      <c r="W52" s="165">
        <v>42235</v>
      </c>
      <c r="X52" s="12">
        <v>106.58</v>
      </c>
      <c r="Y52" s="12">
        <v>107.75</v>
      </c>
      <c r="Z52" s="12">
        <v>105.77</v>
      </c>
      <c r="AA52" s="12">
        <v>106.45</v>
      </c>
      <c r="AB52" s="117">
        <v>9420800</v>
      </c>
      <c r="AC52" s="12">
        <v>106.45</v>
      </c>
      <c r="AD52" s="2">
        <f t="shared" si="0"/>
        <v>1.980000000000004</v>
      </c>
      <c r="AE52" s="170">
        <f t="shared" si="1"/>
        <v>-4.582008602954879E-3</v>
      </c>
    </row>
    <row r="53" spans="15:31" x14ac:dyDescent="0.25">
      <c r="O53" s="105">
        <v>0.98</v>
      </c>
      <c r="P53" s="105">
        <f t="shared" si="2"/>
        <v>112.73920000000001</v>
      </c>
      <c r="Q53" s="2"/>
      <c r="T53" s="115" t="s">
        <v>132</v>
      </c>
      <c r="U53" s="110" t="s">
        <v>340</v>
      </c>
      <c r="W53" s="165">
        <v>42234</v>
      </c>
      <c r="X53" s="12">
        <v>108.04</v>
      </c>
      <c r="Y53" s="12">
        <v>108.25</v>
      </c>
      <c r="Z53" s="12">
        <v>106.8</v>
      </c>
      <c r="AA53" s="12">
        <v>106.94</v>
      </c>
      <c r="AB53" s="117">
        <v>11969000</v>
      </c>
      <c r="AC53" s="12">
        <v>106.94</v>
      </c>
      <c r="AD53" s="2">
        <f t="shared" si="0"/>
        <v>1.4500000000000028</v>
      </c>
      <c r="AE53" s="170">
        <f t="shared" si="1"/>
        <v>-1.934892251260889E-2</v>
      </c>
    </row>
    <row r="54" spans="15:31" x14ac:dyDescent="0.25">
      <c r="O54" s="105">
        <v>0.97</v>
      </c>
      <c r="P54" s="105">
        <f t="shared" si="2"/>
        <v>111.58880000000001</v>
      </c>
      <c r="T54" s="115" t="s">
        <v>136</v>
      </c>
      <c r="U54" s="110">
        <v>23.96</v>
      </c>
      <c r="W54" s="165">
        <v>42233</v>
      </c>
      <c r="X54" s="12">
        <v>107.3</v>
      </c>
      <c r="Y54" s="12">
        <v>109.28</v>
      </c>
      <c r="Z54" s="12">
        <v>106.84</v>
      </c>
      <c r="AA54" s="12">
        <v>109.05</v>
      </c>
      <c r="AB54" s="117">
        <v>7922300</v>
      </c>
      <c r="AC54" s="12">
        <v>109.05</v>
      </c>
      <c r="AD54" s="2">
        <f t="shared" si="0"/>
        <v>2.4399999999999977</v>
      </c>
      <c r="AE54" s="170">
        <f t="shared" si="1"/>
        <v>1.7637178051511659E-2</v>
      </c>
    </row>
    <row r="55" spans="15:31" x14ac:dyDescent="0.25">
      <c r="O55" s="105">
        <v>0.96</v>
      </c>
      <c r="P55" s="105">
        <f t="shared" si="2"/>
        <v>110.4384</v>
      </c>
      <c r="T55" s="115" t="s">
        <v>137</v>
      </c>
      <c r="U55" s="110">
        <v>4.8</v>
      </c>
      <c r="W55" s="165">
        <v>42230</v>
      </c>
      <c r="X55" s="12">
        <v>107.61</v>
      </c>
      <c r="Y55" s="12">
        <v>107.67</v>
      </c>
      <c r="Z55" s="12">
        <v>106.52</v>
      </c>
      <c r="AA55" s="12">
        <v>107.16</v>
      </c>
      <c r="AB55" s="117">
        <v>7088700</v>
      </c>
      <c r="AC55" s="12">
        <v>107.16</v>
      </c>
      <c r="AD55" s="2">
        <f t="shared" si="0"/>
        <v>1.1500000000000057</v>
      </c>
      <c r="AE55" s="170">
        <f t="shared" si="1"/>
        <v>-3.3482142857143016E-3</v>
      </c>
    </row>
    <row r="56" spans="15:31" x14ac:dyDescent="0.25">
      <c r="O56" s="105">
        <v>0.95</v>
      </c>
      <c r="P56" s="105">
        <f t="shared" si="2"/>
        <v>109.288</v>
      </c>
      <c r="T56" s="115" t="s">
        <v>133</v>
      </c>
      <c r="U56" s="110" t="s">
        <v>341</v>
      </c>
      <c r="W56" s="165">
        <v>42229</v>
      </c>
      <c r="X56" s="12">
        <v>107.21</v>
      </c>
      <c r="Y56" s="12">
        <v>108.51</v>
      </c>
      <c r="Z56" s="12">
        <v>106.75</v>
      </c>
      <c r="AA56" s="12">
        <v>107.52</v>
      </c>
      <c r="AB56" s="117">
        <v>9698500</v>
      </c>
      <c r="AC56" s="12">
        <v>107.52</v>
      </c>
      <c r="AD56" s="2">
        <f t="shared" si="0"/>
        <v>1.7600000000000051</v>
      </c>
      <c r="AE56" s="170">
        <f t="shared" si="1"/>
        <v>4.9537339938312552E-3</v>
      </c>
    </row>
    <row r="57" spans="15:31" x14ac:dyDescent="0.25">
      <c r="O57" s="105">
        <v>0.94</v>
      </c>
      <c r="P57" s="105">
        <f t="shared" si="2"/>
        <v>108.13760000000001</v>
      </c>
      <c r="W57" s="165">
        <v>42228</v>
      </c>
      <c r="X57" s="12">
        <v>107</v>
      </c>
      <c r="Y57" s="12">
        <v>107.44</v>
      </c>
      <c r="Z57" s="12">
        <v>105.51</v>
      </c>
      <c r="AA57" s="12">
        <v>106.99</v>
      </c>
      <c r="AB57" s="117">
        <v>16923500</v>
      </c>
      <c r="AC57" s="12">
        <v>106.99</v>
      </c>
      <c r="AD57" s="2">
        <f t="shared" si="0"/>
        <v>1.9299999999999926</v>
      </c>
      <c r="AE57" s="170">
        <f t="shared" si="1"/>
        <v>-9.3518518518519445E-3</v>
      </c>
    </row>
    <row r="58" spans="15:31" x14ac:dyDescent="0.25">
      <c r="O58" s="105">
        <v>0.93</v>
      </c>
      <c r="P58" s="105">
        <f t="shared" si="2"/>
        <v>106.98720000000002</v>
      </c>
      <c r="W58" s="165">
        <v>42227</v>
      </c>
      <c r="X58" s="12">
        <v>110.34</v>
      </c>
      <c r="Y58" s="12">
        <v>110.49</v>
      </c>
      <c r="Z58" s="12">
        <v>107.95</v>
      </c>
      <c r="AA58" s="12">
        <v>108</v>
      </c>
      <c r="AB58" s="117">
        <v>13528500</v>
      </c>
      <c r="AC58" s="12">
        <v>108</v>
      </c>
      <c r="AD58" s="2">
        <f t="shared" si="0"/>
        <v>2.539999999999992</v>
      </c>
      <c r="AE58" s="170">
        <f t="shared" si="1"/>
        <v>-2.7027027027026973E-2</v>
      </c>
    </row>
    <row r="59" spans="15:31" x14ac:dyDescent="0.25">
      <c r="O59" s="105">
        <v>0.92</v>
      </c>
      <c r="P59" s="105">
        <f t="shared" si="2"/>
        <v>105.83680000000001</v>
      </c>
      <c r="W59" s="165">
        <v>42226</v>
      </c>
      <c r="X59" s="12">
        <v>110</v>
      </c>
      <c r="Y59" s="12">
        <v>111</v>
      </c>
      <c r="Z59" s="12">
        <v>109.74</v>
      </c>
      <c r="AA59" s="12">
        <v>111</v>
      </c>
      <c r="AB59" s="117">
        <v>11477400</v>
      </c>
      <c r="AC59" s="12">
        <v>111</v>
      </c>
      <c r="AD59" s="2">
        <f t="shared" si="0"/>
        <v>1.2600000000000051</v>
      </c>
      <c r="AE59" s="170">
        <f t="shared" si="1"/>
        <v>1.5089163237311354E-2</v>
      </c>
    </row>
    <row r="60" spans="15:31" x14ac:dyDescent="0.25">
      <c r="O60" s="105">
        <v>0.91</v>
      </c>
      <c r="P60" s="105">
        <f t="shared" si="2"/>
        <v>104.68640000000001</v>
      </c>
      <c r="W60" s="165">
        <v>42223</v>
      </c>
      <c r="X60" s="12">
        <v>108.75</v>
      </c>
      <c r="Y60" s="12">
        <v>109.56</v>
      </c>
      <c r="Z60" s="12">
        <v>107.66</v>
      </c>
      <c r="AA60" s="12">
        <v>109.35</v>
      </c>
      <c r="AB60" s="117">
        <v>15771600</v>
      </c>
      <c r="AC60" s="12">
        <v>109.35</v>
      </c>
      <c r="AD60" s="2">
        <f t="shared" si="0"/>
        <v>1.9000000000000057</v>
      </c>
      <c r="AE60" s="170">
        <f t="shared" si="1"/>
        <v>7.369875633348677E-3</v>
      </c>
    </row>
    <row r="61" spans="15:31" x14ac:dyDescent="0.25">
      <c r="O61" s="105">
        <v>0.9</v>
      </c>
      <c r="P61" s="105">
        <f t="shared" si="2"/>
        <v>103.536</v>
      </c>
      <c r="W61" s="165">
        <v>42222</v>
      </c>
      <c r="X61" s="12">
        <v>110.4</v>
      </c>
      <c r="Y61" s="12">
        <v>110.4</v>
      </c>
      <c r="Z61" s="12">
        <v>104.24</v>
      </c>
      <c r="AA61" s="12">
        <v>108.55</v>
      </c>
      <c r="AB61" s="117">
        <v>57175200</v>
      </c>
      <c r="AC61" s="12">
        <v>108.55</v>
      </c>
      <c r="AD61" s="2">
        <f t="shared" si="0"/>
        <v>6.1600000000000108</v>
      </c>
      <c r="AE61" s="170">
        <f t="shared" si="1"/>
        <v>-1.7913688591332688E-2</v>
      </c>
    </row>
    <row r="62" spans="15:31" x14ac:dyDescent="0.25">
      <c r="W62" s="165">
        <v>42221</v>
      </c>
      <c r="X62" s="12">
        <v>110.83</v>
      </c>
      <c r="Y62" s="12">
        <v>113.95</v>
      </c>
      <c r="Z62" s="12">
        <v>109.5</v>
      </c>
      <c r="AA62" s="12">
        <v>110.53</v>
      </c>
      <c r="AB62" s="117">
        <v>60905900</v>
      </c>
      <c r="AC62" s="12">
        <v>110.53</v>
      </c>
      <c r="AD62" s="2">
        <f t="shared" si="0"/>
        <v>4.4500000000000028</v>
      </c>
      <c r="AE62" s="170">
        <f t="shared" si="1"/>
        <v>-9.1708439477360515E-2</v>
      </c>
    </row>
    <row r="63" spans="15:31" x14ac:dyDescent="0.25">
      <c r="W63" s="165">
        <v>42220</v>
      </c>
      <c r="X63" s="12">
        <v>121.5</v>
      </c>
      <c r="Y63" s="12">
        <v>122.08</v>
      </c>
      <c r="Z63" s="12">
        <v>120.61</v>
      </c>
      <c r="AA63" s="12">
        <v>121.69</v>
      </c>
      <c r="AB63" s="117">
        <v>10018300</v>
      </c>
      <c r="AC63" s="12">
        <v>121.69</v>
      </c>
      <c r="AD63" s="2">
        <f t="shared" si="0"/>
        <v>1.4699999999999989</v>
      </c>
      <c r="AE63" s="170">
        <f t="shared" si="1"/>
        <v>4.7060766182298597E-3</v>
      </c>
    </row>
    <row r="64" spans="15:31" x14ac:dyDescent="0.25">
      <c r="W64" s="165">
        <v>42219</v>
      </c>
      <c r="X64" s="12">
        <v>120.88</v>
      </c>
      <c r="Y64" s="12">
        <v>121.73</v>
      </c>
      <c r="Z64" s="12">
        <v>120.17</v>
      </c>
      <c r="AA64" s="12">
        <v>121.12</v>
      </c>
      <c r="AB64" s="117">
        <v>8323300</v>
      </c>
      <c r="AC64" s="12">
        <v>121.12</v>
      </c>
      <c r="AD64" s="2">
        <f t="shared" si="0"/>
        <v>1.5600000000000023</v>
      </c>
      <c r="AE64" s="170">
        <f t="shared" si="1"/>
        <v>9.3333333333334156E-3</v>
      </c>
    </row>
    <row r="65" spans="23:31" x14ac:dyDescent="0.25">
      <c r="W65" s="165">
        <v>42216</v>
      </c>
      <c r="X65" s="12">
        <v>120.12</v>
      </c>
      <c r="Y65" s="12">
        <v>120.72</v>
      </c>
      <c r="Z65" s="12">
        <v>119.6</v>
      </c>
      <c r="AA65" s="12">
        <v>120</v>
      </c>
      <c r="AB65" s="117">
        <v>5691500</v>
      </c>
      <c r="AC65" s="12">
        <v>120</v>
      </c>
      <c r="AD65" s="2">
        <f t="shared" si="0"/>
        <v>1.1200000000000045</v>
      </c>
      <c r="AE65" s="170">
        <f t="shared" si="1"/>
        <v>-2.4993751562107924E-4</v>
      </c>
    </row>
    <row r="66" spans="23:31" x14ac:dyDescent="0.25">
      <c r="W66" s="165">
        <v>42215</v>
      </c>
      <c r="X66" s="12">
        <v>119.71</v>
      </c>
      <c r="Y66" s="12">
        <v>120.35</v>
      </c>
      <c r="Z66" s="12">
        <v>119.01</v>
      </c>
      <c r="AA66" s="12">
        <v>120.03</v>
      </c>
      <c r="AB66" s="117">
        <v>4412400</v>
      </c>
      <c r="AC66" s="12">
        <v>120.03</v>
      </c>
      <c r="AD66" s="2">
        <f t="shared" si="0"/>
        <v>1.3399999999999892</v>
      </c>
      <c r="AE66" s="170">
        <f t="shared" si="1"/>
        <v>1.5854472630172367E-3</v>
      </c>
    </row>
    <row r="67" spans="23:31" x14ac:dyDescent="0.25">
      <c r="W67" s="165">
        <v>42214</v>
      </c>
      <c r="X67" s="12">
        <v>118.85</v>
      </c>
      <c r="Y67" s="12">
        <v>119.86</v>
      </c>
      <c r="Z67" s="12">
        <v>118.41</v>
      </c>
      <c r="AA67" s="12">
        <v>119.84</v>
      </c>
      <c r="AB67" s="117">
        <v>6062600</v>
      </c>
      <c r="AC67" s="12">
        <v>119.84</v>
      </c>
      <c r="AD67" s="2">
        <f t="shared" ref="AD67" si="3">Y67-Z67</f>
        <v>1.4500000000000028</v>
      </c>
      <c r="AE67" s="170" t="e">
        <f>AC67/#REF!-1</f>
        <v>#REF!</v>
      </c>
    </row>
    <row r="68" spans="23:31" x14ac:dyDescent="0.25">
      <c r="W68" s="165" t="s">
        <v>147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70" t="e">
        <f>#REF!/AC68-1</f>
        <v>#REF!</v>
      </c>
    </row>
    <row r="69" spans="23:31" x14ac:dyDescent="0.25">
      <c r="AD69" s="2">
        <f>Y68-Z68</f>
        <v>0</v>
      </c>
      <c r="AE69" s="170" t="e">
        <f>AC68/AC69-1</f>
        <v>#DIV/0!</v>
      </c>
    </row>
  </sheetData>
  <mergeCells count="1">
    <mergeCell ref="O40:P40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15" t="s">
        <v>169</v>
      </c>
      <c r="AE1" s="115" t="s">
        <v>171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111</v>
      </c>
      <c r="W2" s="165">
        <v>42306</v>
      </c>
      <c r="X2" s="12">
        <v>108.18</v>
      </c>
      <c r="Y2" s="12">
        <v>110.77</v>
      </c>
      <c r="Z2" s="12">
        <v>107.69</v>
      </c>
      <c r="AA2" s="12">
        <v>109.21</v>
      </c>
      <c r="AB2" s="117">
        <v>10734600</v>
      </c>
      <c r="AC2" s="12">
        <v>109.21</v>
      </c>
      <c r="AD2" s="53">
        <f>Y2-Z2</f>
        <v>3.0799999999999983</v>
      </c>
      <c r="AE2" s="203">
        <f>AC2/AC3-1</f>
        <v>9.9879774345694727E-3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5">
        <v>42305</v>
      </c>
      <c r="X3" s="12">
        <v>109</v>
      </c>
      <c r="Y3" s="12">
        <v>109.21</v>
      </c>
      <c r="Z3" s="12">
        <v>105.94</v>
      </c>
      <c r="AA3" s="12">
        <v>108.13</v>
      </c>
      <c r="AB3" s="117">
        <v>17767600</v>
      </c>
      <c r="AC3" s="12">
        <v>108.13</v>
      </c>
      <c r="AD3" s="53">
        <f t="shared" ref="AD3:AD66" si="0">Y3-Z3</f>
        <v>3.269999999999996</v>
      </c>
      <c r="AE3" s="203">
        <f t="shared" ref="AE3:AE66" si="1">AC3/AC4-1</f>
        <v>-2.5504686373467922E-2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109.21</v>
      </c>
      <c r="W4" s="165">
        <v>42304</v>
      </c>
      <c r="X4" s="12">
        <v>109.39</v>
      </c>
      <c r="Y4" s="12">
        <v>111.11</v>
      </c>
      <c r="Z4" s="12">
        <v>108.69</v>
      </c>
      <c r="AA4" s="12">
        <v>110.96</v>
      </c>
      <c r="AB4" s="117">
        <v>15236700</v>
      </c>
      <c r="AC4" s="12">
        <v>110.96</v>
      </c>
      <c r="AD4" s="53">
        <f t="shared" si="0"/>
        <v>2.4200000000000017</v>
      </c>
      <c r="AE4" s="203">
        <f t="shared" si="1"/>
        <v>2.144895516892209E-2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2730.25</v>
      </c>
      <c r="T5" s="1">
        <v>42248</v>
      </c>
      <c r="U5" t="s">
        <v>207</v>
      </c>
      <c r="W5" s="165">
        <v>42303</v>
      </c>
      <c r="X5" s="12">
        <v>108.65</v>
      </c>
      <c r="Y5" s="12">
        <v>110.36</v>
      </c>
      <c r="Z5" s="12">
        <v>107.44</v>
      </c>
      <c r="AA5" s="12">
        <v>108.63</v>
      </c>
      <c r="AB5" s="117">
        <v>10871900</v>
      </c>
      <c r="AC5" s="12">
        <v>108.63</v>
      </c>
      <c r="AD5" s="53">
        <f t="shared" si="0"/>
        <v>2.9200000000000017</v>
      </c>
      <c r="AE5" s="203">
        <f t="shared" si="1"/>
        <v>5.9264746735809837E-3</v>
      </c>
    </row>
    <row r="6" spans="1:31" x14ac:dyDescent="0.25">
      <c r="O6" s="13" t="s">
        <v>64</v>
      </c>
      <c r="Q6" s="2">
        <f>Q3*Q2</f>
        <v>2554.9400000000005</v>
      </c>
      <c r="W6" s="165">
        <v>42300</v>
      </c>
      <c r="X6" s="12">
        <v>108.46</v>
      </c>
      <c r="Y6" s="12">
        <v>109.65</v>
      </c>
      <c r="Z6" s="12">
        <v>105.5</v>
      </c>
      <c r="AA6" s="12">
        <v>107.99</v>
      </c>
      <c r="AB6" s="117">
        <v>14917400</v>
      </c>
      <c r="AC6" s="12">
        <v>107.99</v>
      </c>
      <c r="AD6" s="53">
        <f t="shared" si="0"/>
        <v>4.1500000000000057</v>
      </c>
      <c r="AE6" s="203">
        <f t="shared" si="1"/>
        <v>3.6245353159851668E-3</v>
      </c>
    </row>
    <row r="7" spans="1:31" ht="15.75" x14ac:dyDescent="0.25">
      <c r="O7" s="13" t="s">
        <v>65</v>
      </c>
      <c r="Q7" s="24">
        <f>Q5-Q6</f>
        <v>175.30999999999949</v>
      </c>
      <c r="R7" s="268" t="s">
        <v>255</v>
      </c>
      <c r="W7" s="165">
        <v>42299</v>
      </c>
      <c r="X7" s="12">
        <v>102</v>
      </c>
      <c r="Y7" s="12">
        <v>109.42</v>
      </c>
      <c r="Z7" s="12">
        <v>100.4</v>
      </c>
      <c r="AA7" s="12">
        <v>107.6</v>
      </c>
      <c r="AB7" s="117">
        <v>24614900</v>
      </c>
      <c r="AC7" s="12">
        <v>107.6</v>
      </c>
      <c r="AD7" s="53">
        <f t="shared" si="0"/>
        <v>9.019999999999996</v>
      </c>
      <c r="AE7" s="203">
        <f t="shared" si="1"/>
        <v>5.7701759559618537E-2</v>
      </c>
    </row>
    <row r="8" spans="1:31" x14ac:dyDescent="0.25">
      <c r="T8" s="1">
        <v>42304</v>
      </c>
      <c r="U8" t="s">
        <v>205</v>
      </c>
      <c r="W8" s="165">
        <v>42298</v>
      </c>
      <c r="X8" s="12">
        <v>102.79</v>
      </c>
      <c r="Y8" s="12">
        <v>102.92</v>
      </c>
      <c r="Z8" s="12">
        <v>99.37</v>
      </c>
      <c r="AA8" s="12">
        <v>101.73</v>
      </c>
      <c r="AB8" s="117">
        <v>9837500</v>
      </c>
      <c r="AC8" s="12">
        <v>101.73</v>
      </c>
      <c r="AD8" s="53">
        <f t="shared" si="0"/>
        <v>3.5499999999999972</v>
      </c>
      <c r="AE8" s="203">
        <f t="shared" si="1"/>
        <v>6.8856974227826662E-4</v>
      </c>
    </row>
    <row r="9" spans="1:31" x14ac:dyDescent="0.25">
      <c r="W9" s="165">
        <v>42297</v>
      </c>
      <c r="X9" s="12">
        <v>103.43</v>
      </c>
      <c r="Y9" s="12">
        <v>103.95</v>
      </c>
      <c r="Z9" s="12">
        <v>101.13</v>
      </c>
      <c r="AA9" s="12">
        <v>101.66</v>
      </c>
      <c r="AB9" s="117">
        <v>10104100</v>
      </c>
      <c r="AC9" s="12">
        <v>101.66</v>
      </c>
      <c r="AD9" s="53">
        <f t="shared" si="0"/>
        <v>2.8200000000000074</v>
      </c>
      <c r="AE9" s="203">
        <f t="shared" si="1"/>
        <v>-1.8820577164366359E-2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5">
        <v>42296</v>
      </c>
      <c r="X10" s="12">
        <v>102.64</v>
      </c>
      <c r="Y10" s="12">
        <v>103.84</v>
      </c>
      <c r="Z10" s="12">
        <v>101.84</v>
      </c>
      <c r="AA10" s="12">
        <v>103.61</v>
      </c>
      <c r="AB10" s="117">
        <v>7619300</v>
      </c>
      <c r="AC10" s="12">
        <v>103.61</v>
      </c>
      <c r="AD10" s="53">
        <f t="shared" si="0"/>
        <v>2</v>
      </c>
      <c r="AE10" s="203">
        <f t="shared" si="1"/>
        <v>7.5853350189634128E-3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5">
        <v>42293</v>
      </c>
      <c r="X11" s="12">
        <v>101.95</v>
      </c>
      <c r="Y11" s="12">
        <v>103.37</v>
      </c>
      <c r="Z11" s="12">
        <v>101.51</v>
      </c>
      <c r="AA11" s="12">
        <v>102.83</v>
      </c>
      <c r="AB11" s="117">
        <v>9894200</v>
      </c>
      <c r="AC11" s="12">
        <v>102.83</v>
      </c>
      <c r="AD11" s="53">
        <f t="shared" si="0"/>
        <v>1.8599999999999994</v>
      </c>
      <c r="AE11" s="203">
        <f t="shared" si="1"/>
        <v>1.1707988980716122E-2</v>
      </c>
    </row>
    <row r="12" spans="1:31" x14ac:dyDescent="0.25">
      <c r="A12" s="10"/>
      <c r="B12" s="260" t="s">
        <v>139</v>
      </c>
      <c r="C12" s="260" t="s">
        <v>261</v>
      </c>
      <c r="D12" s="261" t="s">
        <v>260</v>
      </c>
      <c r="E12" s="263" t="s">
        <v>262</v>
      </c>
      <c r="F12" s="264" t="s">
        <v>65</v>
      </c>
      <c r="G12" s="10"/>
      <c r="H12" s="10"/>
      <c r="I12" s="10"/>
      <c r="J12" s="10"/>
      <c r="K12" s="10"/>
      <c r="L12" s="10"/>
      <c r="M12" s="10"/>
      <c r="N12" s="5"/>
      <c r="W12" s="165">
        <v>42292</v>
      </c>
      <c r="X12" s="12">
        <v>98.09</v>
      </c>
      <c r="Y12" s="12">
        <v>101.69</v>
      </c>
      <c r="Z12" s="12">
        <v>97.6</v>
      </c>
      <c r="AA12" s="12">
        <v>101.64</v>
      </c>
      <c r="AB12" s="117">
        <v>9377700</v>
      </c>
      <c r="AC12" s="12">
        <v>101.64</v>
      </c>
      <c r="AD12" s="53">
        <f t="shared" si="0"/>
        <v>4.0900000000000034</v>
      </c>
      <c r="AE12" s="203">
        <f t="shared" si="1"/>
        <v>3.3031812176034236E-2</v>
      </c>
    </row>
    <row r="13" spans="1:31" x14ac:dyDescent="0.25">
      <c r="B13" s="262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5">
        <v>42291</v>
      </c>
      <c r="X13" s="12">
        <v>98.37</v>
      </c>
      <c r="Y13" s="12">
        <v>99.94</v>
      </c>
      <c r="Z13" s="12">
        <v>98.11</v>
      </c>
      <c r="AA13" s="12">
        <v>98.39</v>
      </c>
      <c r="AB13" s="117">
        <v>9556400</v>
      </c>
      <c r="AC13" s="12">
        <v>98.39</v>
      </c>
      <c r="AD13" s="53">
        <f t="shared" si="0"/>
        <v>1.8299999999999983</v>
      </c>
      <c r="AE13" s="203">
        <f t="shared" si="1"/>
        <v>2.0368672980954905E-3</v>
      </c>
    </row>
    <row r="14" spans="1:31" x14ac:dyDescent="0.25">
      <c r="B14" s="262"/>
      <c r="C14" s="12"/>
      <c r="D14" s="53"/>
      <c r="E14" s="53"/>
      <c r="F14" s="53"/>
      <c r="W14" s="165">
        <v>42290</v>
      </c>
      <c r="X14" s="12">
        <v>98.91</v>
      </c>
      <c r="Y14" s="12">
        <v>99.82</v>
      </c>
      <c r="Z14" s="12">
        <v>98</v>
      </c>
      <c r="AA14" s="12">
        <v>98.19</v>
      </c>
      <c r="AB14" s="117">
        <v>9304000</v>
      </c>
      <c r="AC14" s="12">
        <v>98.19</v>
      </c>
      <c r="AD14" s="53">
        <f t="shared" si="0"/>
        <v>1.8199999999999932</v>
      </c>
      <c r="AE14" s="203">
        <f t="shared" si="1"/>
        <v>-1.3264998492613866E-2</v>
      </c>
    </row>
    <row r="15" spans="1:31" x14ac:dyDescent="0.25">
      <c r="B15" s="12"/>
      <c r="C15" s="12"/>
      <c r="D15" s="53"/>
      <c r="E15" s="53"/>
      <c r="F15" s="53"/>
      <c r="W15" s="165">
        <v>42289</v>
      </c>
      <c r="X15" s="12">
        <v>101.08</v>
      </c>
      <c r="Y15" s="12">
        <v>101.22</v>
      </c>
      <c r="Z15" s="12">
        <v>99.38</v>
      </c>
      <c r="AA15" s="12">
        <v>99.51</v>
      </c>
      <c r="AB15" s="117">
        <v>8839100</v>
      </c>
      <c r="AC15" s="12">
        <v>99.51</v>
      </c>
      <c r="AD15" s="53">
        <f t="shared" si="0"/>
        <v>1.8400000000000034</v>
      </c>
      <c r="AE15" s="203">
        <f t="shared" si="1"/>
        <v>-1.1326378539493254E-2</v>
      </c>
    </row>
    <row r="16" spans="1:31" x14ac:dyDescent="0.25">
      <c r="B16" s="12"/>
      <c r="C16" s="12"/>
      <c r="D16" s="53"/>
      <c r="E16" s="53"/>
      <c r="F16" s="53"/>
      <c r="W16" s="165">
        <v>42286</v>
      </c>
      <c r="X16" s="12">
        <v>101.27</v>
      </c>
      <c r="Y16" s="12">
        <v>101.8</v>
      </c>
      <c r="Z16" s="12">
        <v>99.45</v>
      </c>
      <c r="AA16" s="12">
        <v>100.65</v>
      </c>
      <c r="AB16" s="117">
        <v>8576100</v>
      </c>
      <c r="AC16" s="12">
        <v>100.65</v>
      </c>
      <c r="AD16" s="53">
        <f t="shared" si="0"/>
        <v>2.3499999999999943</v>
      </c>
      <c r="AE16" s="203">
        <f t="shared" si="1"/>
        <v>-1.5871441325264746E-3</v>
      </c>
    </row>
    <row r="17" spans="2:31" x14ac:dyDescent="0.25">
      <c r="B17" s="12"/>
      <c r="C17" s="12"/>
      <c r="D17" s="53"/>
      <c r="E17" s="53"/>
      <c r="F17" s="53"/>
      <c r="W17" s="165">
        <v>42285</v>
      </c>
      <c r="X17" s="12">
        <v>100.03</v>
      </c>
      <c r="Y17" s="12">
        <v>101.16</v>
      </c>
      <c r="Z17" s="12">
        <v>98.07</v>
      </c>
      <c r="AA17" s="12">
        <v>100.81</v>
      </c>
      <c r="AB17" s="117">
        <v>11763500</v>
      </c>
      <c r="AC17" s="12">
        <v>100.81</v>
      </c>
      <c r="AD17" s="53">
        <f t="shared" si="0"/>
        <v>3.0900000000000034</v>
      </c>
      <c r="AE17" s="203">
        <f t="shared" si="1"/>
        <v>5.3854592599980045E-3</v>
      </c>
    </row>
    <row r="18" spans="2:31" x14ac:dyDescent="0.25">
      <c r="B18" s="12"/>
      <c r="C18" s="12"/>
      <c r="D18" s="53"/>
      <c r="E18" s="53"/>
      <c r="F18" s="53"/>
      <c r="W18" s="165">
        <v>42284</v>
      </c>
      <c r="X18" s="12">
        <v>97.99</v>
      </c>
      <c r="Y18" s="12">
        <v>100.79</v>
      </c>
      <c r="Z18" s="12">
        <v>97.5</v>
      </c>
      <c r="AA18" s="12">
        <v>100.27</v>
      </c>
      <c r="AB18" s="117">
        <v>12403100</v>
      </c>
      <c r="AC18" s="12">
        <v>100.27</v>
      </c>
      <c r="AD18" s="53">
        <f t="shared" si="0"/>
        <v>3.2900000000000063</v>
      </c>
      <c r="AE18" s="203">
        <f t="shared" si="1"/>
        <v>2.7988517531269075E-2</v>
      </c>
    </row>
    <row r="19" spans="2:31" x14ac:dyDescent="0.25">
      <c r="B19" s="12"/>
      <c r="C19" s="12"/>
      <c r="D19" s="53"/>
      <c r="E19" s="53"/>
      <c r="F19" s="53"/>
      <c r="W19" s="165">
        <v>42283</v>
      </c>
      <c r="X19" s="12">
        <v>98.82</v>
      </c>
      <c r="Y19" s="12">
        <v>98.9</v>
      </c>
      <c r="Z19" s="12">
        <v>95.05</v>
      </c>
      <c r="AA19" s="12">
        <v>97.54</v>
      </c>
      <c r="AB19" s="117">
        <v>14842700</v>
      </c>
      <c r="AC19" s="12">
        <v>97.54</v>
      </c>
      <c r="AD19" s="53">
        <f t="shared" si="0"/>
        <v>3.8500000000000085</v>
      </c>
      <c r="AE19" s="203">
        <f t="shared" si="1"/>
        <v>-1.7328228893814246E-2</v>
      </c>
    </row>
    <row r="20" spans="2:31" x14ac:dyDescent="0.25">
      <c r="B20" s="12"/>
      <c r="C20" s="12"/>
      <c r="D20" s="53"/>
      <c r="E20" s="53"/>
      <c r="F20" s="53"/>
      <c r="W20" s="165">
        <v>42282</v>
      </c>
      <c r="X20" s="12">
        <v>99.99</v>
      </c>
      <c r="Y20" s="12">
        <v>101.3</v>
      </c>
      <c r="Z20" s="12">
        <v>97.66</v>
      </c>
      <c r="AA20" s="12">
        <v>99.26</v>
      </c>
      <c r="AB20" s="117">
        <v>14459300</v>
      </c>
      <c r="AC20" s="12">
        <v>99.26</v>
      </c>
      <c r="AD20" s="53">
        <f t="shared" si="0"/>
        <v>3.6400000000000006</v>
      </c>
      <c r="AE20" s="203">
        <f t="shared" si="1"/>
        <v>9.9715099715100841E-3</v>
      </c>
    </row>
    <row r="21" spans="2:31" x14ac:dyDescent="0.25">
      <c r="B21" s="12"/>
      <c r="C21" s="12"/>
      <c r="D21" s="53"/>
      <c r="E21" s="53"/>
      <c r="F21" s="53"/>
      <c r="W21" s="165">
        <v>42279</v>
      </c>
      <c r="X21" s="12">
        <v>95.54</v>
      </c>
      <c r="Y21" s="12">
        <v>98.31</v>
      </c>
      <c r="Z21" s="12">
        <v>94.37</v>
      </c>
      <c r="AA21" s="12">
        <v>98.28</v>
      </c>
      <c r="AB21" s="117">
        <v>19052800</v>
      </c>
      <c r="AC21" s="12">
        <v>98.28</v>
      </c>
      <c r="AD21" s="53">
        <f t="shared" si="0"/>
        <v>3.9399999999999977</v>
      </c>
      <c r="AE21" s="203">
        <f t="shared" si="1"/>
        <v>1.0176045588683458E-4</v>
      </c>
    </row>
    <row r="22" spans="2:31" x14ac:dyDescent="0.25">
      <c r="B22" s="12"/>
      <c r="C22" s="12"/>
      <c r="D22" s="53"/>
      <c r="E22" s="53"/>
      <c r="F22" s="53"/>
      <c r="W22" s="165">
        <v>42278</v>
      </c>
      <c r="X22" s="12">
        <v>98.54</v>
      </c>
      <c r="Y22" s="12">
        <v>98.79</v>
      </c>
      <c r="Z22" s="12">
        <v>96.35</v>
      </c>
      <c r="AA22" s="12">
        <v>98.27</v>
      </c>
      <c r="AB22" s="117">
        <v>13345900</v>
      </c>
      <c r="AC22" s="12">
        <v>98.27</v>
      </c>
      <c r="AD22" s="53">
        <f t="shared" si="0"/>
        <v>2.4400000000000119</v>
      </c>
      <c r="AE22" s="203">
        <f t="shared" si="1"/>
        <v>8.1474691923810738E-4</v>
      </c>
    </row>
    <row r="23" spans="2:31" x14ac:dyDescent="0.25">
      <c r="W23" s="165">
        <v>42277</v>
      </c>
      <c r="X23" s="12">
        <v>98.44</v>
      </c>
      <c r="Y23" s="12">
        <v>99.72</v>
      </c>
      <c r="Z23" s="12">
        <v>96.92</v>
      </c>
      <c r="AA23" s="12">
        <v>98.19</v>
      </c>
      <c r="AB23" s="117">
        <v>15747600</v>
      </c>
      <c r="AC23" s="12">
        <v>98.19</v>
      </c>
      <c r="AD23" s="53">
        <f t="shared" si="0"/>
        <v>2.7999999999999972</v>
      </c>
      <c r="AE23" s="203">
        <f t="shared" si="1"/>
        <v>2.2812499999999902E-2</v>
      </c>
    </row>
    <row r="24" spans="2:31" x14ac:dyDescent="0.25">
      <c r="W24" s="165">
        <v>42276</v>
      </c>
      <c r="X24" s="12">
        <v>95.08</v>
      </c>
      <c r="Y24" s="12">
        <v>97.74</v>
      </c>
      <c r="Z24" s="12">
        <v>93.19</v>
      </c>
      <c r="AA24" s="12">
        <v>96</v>
      </c>
      <c r="AB24" s="117">
        <v>18332700</v>
      </c>
      <c r="AC24" s="12">
        <v>96</v>
      </c>
      <c r="AD24" s="53">
        <f t="shared" si="0"/>
        <v>4.5499999999999972</v>
      </c>
      <c r="AE24" s="203">
        <f t="shared" si="1"/>
        <v>1.2658227848101333E-2</v>
      </c>
    </row>
    <row r="25" spans="2:31" x14ac:dyDescent="0.25">
      <c r="W25" s="165">
        <v>42275</v>
      </c>
      <c r="X25" s="12">
        <v>99.06</v>
      </c>
      <c r="Y25" s="12">
        <v>99.26</v>
      </c>
      <c r="Z25" s="12">
        <v>94.57</v>
      </c>
      <c r="AA25" s="12">
        <v>94.8</v>
      </c>
      <c r="AB25" s="117">
        <v>23765800</v>
      </c>
      <c r="AC25" s="12">
        <v>94.8</v>
      </c>
      <c r="AD25" s="53">
        <f t="shared" si="0"/>
        <v>4.6900000000000119</v>
      </c>
      <c r="AE25" s="203">
        <f t="shared" si="1"/>
        <v>-5.3325344517675344E-2</v>
      </c>
    </row>
    <row r="26" spans="2:31" x14ac:dyDescent="0.25">
      <c r="W26" s="165">
        <v>42272</v>
      </c>
      <c r="X26" s="12">
        <v>104.03</v>
      </c>
      <c r="Y26" s="12">
        <v>104.19</v>
      </c>
      <c r="Z26" s="12">
        <v>99.19</v>
      </c>
      <c r="AA26" s="12">
        <v>100.14</v>
      </c>
      <c r="AB26" s="117">
        <v>15911200</v>
      </c>
      <c r="AC26" s="12">
        <v>100.14</v>
      </c>
      <c r="AD26" s="53">
        <f t="shared" si="0"/>
        <v>5</v>
      </c>
      <c r="AE26" s="203">
        <f t="shared" si="1"/>
        <v>-2.3119695639449822E-2</v>
      </c>
    </row>
    <row r="27" spans="2:31" x14ac:dyDescent="0.25">
      <c r="W27" s="165">
        <v>42271</v>
      </c>
      <c r="X27" s="12">
        <v>104.39</v>
      </c>
      <c r="Y27" s="12">
        <v>105.15</v>
      </c>
      <c r="Z27" s="12">
        <v>101.51</v>
      </c>
      <c r="AA27" s="12">
        <v>102.51</v>
      </c>
      <c r="AB27" s="117">
        <v>13464100</v>
      </c>
      <c r="AC27" s="12">
        <v>102.51</v>
      </c>
      <c r="AD27" s="53">
        <f t="shared" si="0"/>
        <v>3.6400000000000006</v>
      </c>
      <c r="AE27" s="203">
        <f t="shared" si="1"/>
        <v>-2.8249123139634014E-2</v>
      </c>
    </row>
    <row r="28" spans="2:31" x14ac:dyDescent="0.25">
      <c r="W28" s="165">
        <v>42270</v>
      </c>
      <c r="X28" s="12">
        <v>106.47</v>
      </c>
      <c r="Y28" s="12">
        <v>106.85</v>
      </c>
      <c r="Z28" s="12">
        <v>104.7</v>
      </c>
      <c r="AA28" s="12">
        <v>105.49</v>
      </c>
      <c r="AB28" s="117">
        <v>7973100</v>
      </c>
      <c r="AC28" s="12">
        <v>105.49</v>
      </c>
      <c r="AD28" s="53">
        <f t="shared" si="0"/>
        <v>2.1499999999999915</v>
      </c>
      <c r="AE28" s="203">
        <f t="shared" si="1"/>
        <v>-9.5765655806967498E-3</v>
      </c>
    </row>
    <row r="29" spans="2:31" x14ac:dyDescent="0.25">
      <c r="W29" s="165">
        <v>42269</v>
      </c>
      <c r="X29" s="12">
        <v>103.99</v>
      </c>
      <c r="Y29" s="12">
        <v>107.04</v>
      </c>
      <c r="Z29" s="12">
        <v>102.86</v>
      </c>
      <c r="AA29" s="12">
        <v>106.51</v>
      </c>
      <c r="AB29" s="117">
        <v>14843500</v>
      </c>
      <c r="AC29" s="12">
        <v>106.51</v>
      </c>
      <c r="AD29" s="53">
        <f t="shared" si="0"/>
        <v>4.1800000000000068</v>
      </c>
      <c r="AE29" s="203">
        <f t="shared" si="1"/>
        <v>7.2820124834500621E-3</v>
      </c>
    </row>
    <row r="30" spans="2:31" x14ac:dyDescent="0.25">
      <c r="W30" s="165">
        <v>42268</v>
      </c>
      <c r="X30" s="12">
        <v>109.12</v>
      </c>
      <c r="Y30" s="12">
        <v>109.37</v>
      </c>
      <c r="Z30" s="12">
        <v>104.59</v>
      </c>
      <c r="AA30" s="12">
        <v>105.74</v>
      </c>
      <c r="AB30" s="117">
        <v>15141600</v>
      </c>
      <c r="AC30" s="12">
        <v>105.74</v>
      </c>
      <c r="AD30" s="53">
        <f t="shared" si="0"/>
        <v>4.7800000000000011</v>
      </c>
      <c r="AE30" s="203">
        <f t="shared" si="1"/>
        <v>-2.4898561416451526E-2</v>
      </c>
    </row>
    <row r="31" spans="2:31" x14ac:dyDescent="0.25">
      <c r="W31" s="165">
        <v>42265</v>
      </c>
      <c r="X31" s="12">
        <v>109.62</v>
      </c>
      <c r="Y31" s="12">
        <v>110.87</v>
      </c>
      <c r="Z31" s="12">
        <v>108.21</v>
      </c>
      <c r="AA31" s="12">
        <v>108.44</v>
      </c>
      <c r="AB31" s="117">
        <v>13156900</v>
      </c>
      <c r="AC31" s="12">
        <v>108.44</v>
      </c>
      <c r="AD31" s="53">
        <f t="shared" si="0"/>
        <v>2.6600000000000108</v>
      </c>
      <c r="AE31" s="203">
        <f t="shared" si="1"/>
        <v>-2.8402472896693842E-2</v>
      </c>
    </row>
    <row r="32" spans="2:31" x14ac:dyDescent="0.25">
      <c r="W32" s="165">
        <v>42264</v>
      </c>
      <c r="X32" s="12">
        <v>110.88</v>
      </c>
      <c r="Y32" s="12">
        <v>113.31</v>
      </c>
      <c r="Z32" s="12">
        <v>109.75</v>
      </c>
      <c r="AA32" s="12">
        <v>111.61</v>
      </c>
      <c r="AB32" s="117">
        <v>9858400</v>
      </c>
      <c r="AC32" s="12">
        <v>111.61</v>
      </c>
      <c r="AD32" s="53">
        <f t="shared" si="0"/>
        <v>3.5600000000000023</v>
      </c>
      <c r="AE32" s="203">
        <f t="shared" si="1"/>
        <v>5.2238133837700929E-3</v>
      </c>
    </row>
    <row r="33" spans="15:31" x14ac:dyDescent="0.25">
      <c r="W33" s="165">
        <v>42263</v>
      </c>
      <c r="X33" s="12">
        <v>110.72</v>
      </c>
      <c r="Y33" s="12">
        <v>111.75</v>
      </c>
      <c r="Z33" s="12">
        <v>109.48</v>
      </c>
      <c r="AA33" s="12">
        <v>111.03</v>
      </c>
      <c r="AB33" s="117">
        <v>8116000</v>
      </c>
      <c r="AC33" s="12">
        <v>111.03</v>
      </c>
      <c r="AD33" s="53">
        <f t="shared" si="0"/>
        <v>2.269999999999996</v>
      </c>
      <c r="AE33" s="203">
        <f t="shared" si="1"/>
        <v>-1.800990544799097E-4</v>
      </c>
    </row>
    <row r="34" spans="15:31" x14ac:dyDescent="0.25">
      <c r="W34" s="165">
        <v>42262</v>
      </c>
      <c r="X34" s="12">
        <v>109.46</v>
      </c>
      <c r="Y34" s="12">
        <v>111.81</v>
      </c>
      <c r="Z34" s="12">
        <v>108.85</v>
      </c>
      <c r="AA34" s="12">
        <v>111.05</v>
      </c>
      <c r="AB34" s="117">
        <v>7944100</v>
      </c>
      <c r="AC34" s="12">
        <v>111.05</v>
      </c>
      <c r="AD34" s="53">
        <f t="shared" si="0"/>
        <v>2.960000000000008</v>
      </c>
      <c r="AE34" s="203">
        <f t="shared" si="1"/>
        <v>1.5546410608139105E-2</v>
      </c>
    </row>
    <row r="35" spans="15:31" x14ac:dyDescent="0.25">
      <c r="W35" s="165">
        <v>42261</v>
      </c>
      <c r="X35" s="12">
        <v>109.47</v>
      </c>
      <c r="Y35" s="12">
        <v>109.63</v>
      </c>
      <c r="Z35" s="12">
        <v>108.4</v>
      </c>
      <c r="AA35" s="12">
        <v>109.35</v>
      </c>
      <c r="AB35" s="117">
        <v>7505800</v>
      </c>
      <c r="AC35" s="12">
        <v>109.35</v>
      </c>
      <c r="AD35" s="53">
        <f t="shared" si="0"/>
        <v>1.2299999999999898</v>
      </c>
      <c r="AE35" s="203" t="e">
        <f t="shared" si="1"/>
        <v>#DIV/0!</v>
      </c>
    </row>
    <row r="36" spans="15:31" x14ac:dyDescent="0.25">
      <c r="W36" s="165">
        <v>42261</v>
      </c>
      <c r="X36" s="12" t="s">
        <v>208</v>
      </c>
      <c r="Y36" s="12"/>
      <c r="Z36" s="12"/>
      <c r="AA36" s="12"/>
      <c r="AB36" s="117"/>
      <c r="AC36" s="12"/>
      <c r="AD36" s="53">
        <f t="shared" si="0"/>
        <v>0</v>
      </c>
      <c r="AE36" s="203">
        <f t="shared" si="1"/>
        <v>-1</v>
      </c>
    </row>
    <row r="37" spans="15:31" x14ac:dyDescent="0.25">
      <c r="W37" s="165">
        <v>42258</v>
      </c>
      <c r="X37" s="12">
        <v>106.86</v>
      </c>
      <c r="Y37" s="12">
        <v>109.69</v>
      </c>
      <c r="Z37" s="12">
        <v>106.25</v>
      </c>
      <c r="AA37" s="12">
        <v>109.63</v>
      </c>
      <c r="AB37" s="117">
        <v>9387600</v>
      </c>
      <c r="AC37" s="12">
        <v>109.2</v>
      </c>
      <c r="AD37" s="53">
        <f t="shared" si="0"/>
        <v>3.4399999999999977</v>
      </c>
      <c r="AE37" s="203">
        <f t="shared" si="1"/>
        <v>2.2184779556304379E-2</v>
      </c>
    </row>
    <row r="38" spans="15:31" x14ac:dyDescent="0.25">
      <c r="W38" s="165">
        <v>42257</v>
      </c>
      <c r="X38" s="12">
        <v>104</v>
      </c>
      <c r="Y38" s="12">
        <v>108.5</v>
      </c>
      <c r="Z38" s="12">
        <v>103.87</v>
      </c>
      <c r="AA38" s="12">
        <v>107.25</v>
      </c>
      <c r="AB38" s="117">
        <v>10368500</v>
      </c>
      <c r="AC38" s="12">
        <v>106.83</v>
      </c>
      <c r="AD38" s="53">
        <f t="shared" si="0"/>
        <v>4.6299999999999955</v>
      </c>
      <c r="AE38" s="203">
        <f t="shared" si="1"/>
        <v>3.3072236727589299E-2</v>
      </c>
    </row>
    <row r="39" spans="15:31" x14ac:dyDescent="0.25">
      <c r="W39" s="165">
        <v>42256</v>
      </c>
      <c r="X39" s="12">
        <v>106.2</v>
      </c>
      <c r="Y39" s="12">
        <v>106.45</v>
      </c>
      <c r="Z39" s="12">
        <v>103.54</v>
      </c>
      <c r="AA39" s="12">
        <v>103.82</v>
      </c>
      <c r="AB39" s="117">
        <v>7896500</v>
      </c>
      <c r="AC39" s="12">
        <v>103.41</v>
      </c>
      <c r="AD39" s="53">
        <f t="shared" si="0"/>
        <v>2.9099999999999966</v>
      </c>
      <c r="AE39" s="203">
        <f t="shared" si="1"/>
        <v>-1.033591731266148E-2</v>
      </c>
    </row>
    <row r="40" spans="15:31" x14ac:dyDescent="0.25">
      <c r="W40" s="165">
        <v>42255</v>
      </c>
      <c r="X40" s="12">
        <v>103.84</v>
      </c>
      <c r="Y40" s="12">
        <v>104.95</v>
      </c>
      <c r="Z40" s="12">
        <v>102.91</v>
      </c>
      <c r="AA40" s="12">
        <v>104.9</v>
      </c>
      <c r="AB40" s="117">
        <v>9992600</v>
      </c>
      <c r="AC40" s="12">
        <v>104.49</v>
      </c>
      <c r="AD40" s="53">
        <f t="shared" si="0"/>
        <v>2.0400000000000063</v>
      </c>
      <c r="AE40" s="203">
        <f t="shared" si="1"/>
        <v>2.7837891009246496E-2</v>
      </c>
    </row>
    <row r="41" spans="15:31" x14ac:dyDescent="0.25">
      <c r="W41" s="165">
        <v>42251</v>
      </c>
      <c r="X41" s="12">
        <v>101.03</v>
      </c>
      <c r="Y41" s="12">
        <v>103.24</v>
      </c>
      <c r="Z41" s="12">
        <v>100.55</v>
      </c>
      <c r="AA41" s="12">
        <v>102.06</v>
      </c>
      <c r="AB41" s="117">
        <v>10336500</v>
      </c>
      <c r="AC41" s="12">
        <v>101.66</v>
      </c>
      <c r="AD41" s="53">
        <f t="shared" si="0"/>
        <v>2.6899999999999977</v>
      </c>
      <c r="AE41" s="203">
        <f t="shared" si="1"/>
        <v>1.477686927396249E-3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42250</v>
      </c>
      <c r="X42" s="12">
        <v>104.92</v>
      </c>
      <c r="Y42" s="12">
        <v>105</v>
      </c>
      <c r="Z42" s="12">
        <v>101.69</v>
      </c>
      <c r="AA42" s="12">
        <v>101.91</v>
      </c>
      <c r="AB42" s="117">
        <v>9928100</v>
      </c>
      <c r="AC42" s="12">
        <v>101.51</v>
      </c>
      <c r="AD42" s="53">
        <f t="shared" si="0"/>
        <v>3.3100000000000023</v>
      </c>
      <c r="AE42" s="203">
        <f t="shared" si="1"/>
        <v>-2.2626612747929875E-2</v>
      </c>
    </row>
    <row r="43" spans="15:31" ht="15.75" thickTop="1" x14ac:dyDescent="0.25">
      <c r="O43" s="105">
        <v>1.1000000000000001</v>
      </c>
      <c r="P43" s="105">
        <f>O43*$Q$4</f>
        <v>120.131</v>
      </c>
      <c r="Q43" s="2"/>
      <c r="T43" s="160" t="s">
        <v>122</v>
      </c>
      <c r="U43" s="120">
        <v>108.13</v>
      </c>
      <c r="W43" s="165">
        <v>42249</v>
      </c>
      <c r="X43" s="12">
        <v>103.44</v>
      </c>
      <c r="Y43" s="12">
        <v>104.3</v>
      </c>
      <c r="Z43" s="12">
        <v>101.02</v>
      </c>
      <c r="AA43" s="12">
        <v>104.27</v>
      </c>
      <c r="AB43" s="117">
        <v>11509300</v>
      </c>
      <c r="AC43" s="12">
        <v>103.86</v>
      </c>
      <c r="AD43" s="53">
        <f t="shared" si="0"/>
        <v>3.2800000000000011</v>
      </c>
      <c r="AE43" s="203">
        <f t="shared" si="1"/>
        <v>2.7401325551488664E-2</v>
      </c>
    </row>
    <row r="44" spans="15:31" x14ac:dyDescent="0.25">
      <c r="O44" s="105">
        <v>1.0900000000000001</v>
      </c>
      <c r="P44" s="105">
        <f t="shared" ref="P44:P63" si="2">O44*$Q$4</f>
        <v>119.0389</v>
      </c>
      <c r="Q44" s="2"/>
      <c r="T44" s="115" t="s">
        <v>123</v>
      </c>
      <c r="U44" s="110">
        <v>108.18</v>
      </c>
      <c r="W44" s="165">
        <v>42248</v>
      </c>
      <c r="X44" s="12">
        <v>102.22</v>
      </c>
      <c r="Y44" s="12">
        <v>104.64</v>
      </c>
      <c r="Z44" s="12">
        <v>101</v>
      </c>
      <c r="AA44" s="12">
        <v>101.49</v>
      </c>
      <c r="AB44" s="117">
        <v>13548000</v>
      </c>
      <c r="AC44" s="12">
        <v>101.09</v>
      </c>
      <c r="AD44" s="53">
        <f t="shared" si="0"/>
        <v>3.6400000000000006</v>
      </c>
      <c r="AE44" s="203">
        <f t="shared" si="1"/>
        <v>-3.411045289508885E-2</v>
      </c>
    </row>
    <row r="45" spans="15:31" x14ac:dyDescent="0.25">
      <c r="O45" s="105">
        <v>1.08</v>
      </c>
      <c r="P45" s="105">
        <f t="shared" si="2"/>
        <v>117.9468</v>
      </c>
      <c r="Q45" s="2"/>
      <c r="T45" s="115" t="s">
        <v>124</v>
      </c>
      <c r="U45" s="110" t="s">
        <v>342</v>
      </c>
      <c r="W45" s="165">
        <v>42247</v>
      </c>
      <c r="X45" s="12">
        <v>107.42</v>
      </c>
      <c r="Y45" s="12">
        <v>108.33</v>
      </c>
      <c r="Z45" s="12">
        <v>104.63</v>
      </c>
      <c r="AA45" s="12">
        <v>105.07</v>
      </c>
      <c r="AB45" s="117">
        <v>11736900</v>
      </c>
      <c r="AC45" s="12">
        <v>104.66</v>
      </c>
      <c r="AD45" s="53">
        <f t="shared" si="0"/>
        <v>3.7000000000000028</v>
      </c>
      <c r="AE45" s="203">
        <f t="shared" si="1"/>
        <v>-2.5149031296572311E-2</v>
      </c>
    </row>
    <row r="46" spans="15:31" x14ac:dyDescent="0.25">
      <c r="O46" s="105">
        <v>1.07</v>
      </c>
      <c r="P46" s="105">
        <f t="shared" si="2"/>
        <v>116.85469999999999</v>
      </c>
      <c r="Q46" s="2"/>
      <c r="T46" s="115" t="s">
        <v>125</v>
      </c>
      <c r="U46" s="110" t="s">
        <v>343</v>
      </c>
      <c r="W46" s="165">
        <v>42244</v>
      </c>
      <c r="X46" s="12">
        <v>106.96</v>
      </c>
      <c r="Y46" s="12">
        <v>108.79</v>
      </c>
      <c r="Z46" s="12">
        <v>106.78</v>
      </c>
      <c r="AA46" s="12">
        <v>107.78</v>
      </c>
      <c r="AB46" s="117">
        <v>10755900</v>
      </c>
      <c r="AC46" s="12">
        <v>107.36</v>
      </c>
      <c r="AD46" s="53">
        <f t="shared" si="0"/>
        <v>2.0100000000000051</v>
      </c>
      <c r="AE46" s="203">
        <f t="shared" si="1"/>
        <v>-1.9522171609184236E-3</v>
      </c>
    </row>
    <row r="47" spans="15:31" x14ac:dyDescent="0.25">
      <c r="O47" s="105">
        <v>1.06</v>
      </c>
      <c r="P47" s="105">
        <f t="shared" si="2"/>
        <v>115.76260000000001</v>
      </c>
      <c r="Q47" s="2"/>
      <c r="T47" s="115" t="s">
        <v>126</v>
      </c>
      <c r="U47" s="110">
        <v>124.67</v>
      </c>
      <c r="W47" s="165">
        <v>42243</v>
      </c>
      <c r="X47" s="12">
        <v>108.43</v>
      </c>
      <c r="Y47" s="12">
        <v>109.6</v>
      </c>
      <c r="Z47" s="12">
        <v>105.67</v>
      </c>
      <c r="AA47" s="12">
        <v>107.99</v>
      </c>
      <c r="AB47" s="117">
        <v>14610300</v>
      </c>
      <c r="AC47" s="12">
        <v>107.57</v>
      </c>
      <c r="AD47" s="53">
        <f t="shared" si="0"/>
        <v>3.9299999999999926</v>
      </c>
      <c r="AE47" s="203">
        <f t="shared" si="1"/>
        <v>9.667730429885335E-3</v>
      </c>
    </row>
    <row r="48" spans="15:31" x14ac:dyDescent="0.25">
      <c r="O48" s="105">
        <v>1.05</v>
      </c>
      <c r="P48" s="105">
        <f t="shared" si="2"/>
        <v>114.6705</v>
      </c>
      <c r="Q48" s="2"/>
      <c r="T48" s="115" t="s">
        <v>127</v>
      </c>
      <c r="U48" s="110">
        <v>1.1237299999999999</v>
      </c>
      <c r="W48" s="165">
        <v>42242</v>
      </c>
      <c r="X48" s="12">
        <v>105.92</v>
      </c>
      <c r="Y48" s="12">
        <v>107.1</v>
      </c>
      <c r="Z48" s="12">
        <v>102.46</v>
      </c>
      <c r="AA48" s="12">
        <v>106.96</v>
      </c>
      <c r="AB48" s="117">
        <v>15627600</v>
      </c>
      <c r="AC48" s="12">
        <v>106.54</v>
      </c>
      <c r="AD48" s="53">
        <f t="shared" si="0"/>
        <v>4.6400000000000006</v>
      </c>
      <c r="AE48" s="203">
        <f t="shared" si="1"/>
        <v>4.2873923257635171E-2</v>
      </c>
    </row>
    <row r="49" spans="15:31" x14ac:dyDescent="0.25">
      <c r="O49" s="105">
        <v>1.04</v>
      </c>
      <c r="P49" s="105">
        <f t="shared" si="2"/>
        <v>113.5784</v>
      </c>
      <c r="Q49" s="2"/>
      <c r="T49" s="115" t="s">
        <v>128</v>
      </c>
      <c r="U49" s="110" t="s">
        <v>172</v>
      </c>
      <c r="W49" s="165">
        <v>42241</v>
      </c>
      <c r="X49" s="12">
        <v>105.43</v>
      </c>
      <c r="Y49" s="12">
        <v>107.9</v>
      </c>
      <c r="Z49" s="12">
        <v>102.56</v>
      </c>
      <c r="AA49" s="12">
        <v>102.56</v>
      </c>
      <c r="AB49" s="117">
        <v>18482500</v>
      </c>
      <c r="AC49" s="12">
        <v>102.16</v>
      </c>
      <c r="AD49" s="53">
        <f t="shared" si="0"/>
        <v>5.3400000000000034</v>
      </c>
      <c r="AE49" s="203">
        <f t="shared" si="1"/>
        <v>1.8849107409993016E-2</v>
      </c>
    </row>
    <row r="50" spans="15:31" x14ac:dyDescent="0.25">
      <c r="O50" s="105">
        <v>1.03</v>
      </c>
      <c r="P50" s="105">
        <f t="shared" si="2"/>
        <v>112.4863</v>
      </c>
      <c r="Q50" s="2"/>
      <c r="T50" s="115"/>
      <c r="U50" s="110"/>
      <c r="W50" s="165">
        <v>42240</v>
      </c>
      <c r="X50" s="12">
        <v>97.31</v>
      </c>
      <c r="Y50" s="12">
        <v>101</v>
      </c>
      <c r="Z50" s="12">
        <v>86</v>
      </c>
      <c r="AA50" s="12">
        <v>100.66</v>
      </c>
      <c r="AB50" s="117">
        <v>25731800</v>
      </c>
      <c r="AC50" s="12">
        <v>100.27</v>
      </c>
      <c r="AD50" s="53">
        <f t="shared" si="0"/>
        <v>15</v>
      </c>
      <c r="AE50" s="203">
        <f t="shared" si="1"/>
        <v>-4.4319481509721759E-2</v>
      </c>
    </row>
    <row r="51" spans="15:31" x14ac:dyDescent="0.25">
      <c r="O51" s="105">
        <v>1.02</v>
      </c>
      <c r="P51" s="105">
        <f t="shared" si="2"/>
        <v>111.3942</v>
      </c>
      <c r="Q51" s="2"/>
      <c r="T51" s="115" t="s">
        <v>129</v>
      </c>
      <c r="U51" s="110" t="s">
        <v>344</v>
      </c>
      <c r="W51" s="165">
        <v>42237</v>
      </c>
      <c r="X51" s="12">
        <v>110.54</v>
      </c>
      <c r="Y51" s="12">
        <v>111.22</v>
      </c>
      <c r="Z51" s="12">
        <v>105.33</v>
      </c>
      <c r="AA51" s="12">
        <v>105.33</v>
      </c>
      <c r="AB51" s="117">
        <v>22739400</v>
      </c>
      <c r="AC51" s="12">
        <v>104.92</v>
      </c>
      <c r="AD51" s="53">
        <f t="shared" si="0"/>
        <v>5.8900000000000006</v>
      </c>
      <c r="AE51" s="203">
        <f t="shared" si="1"/>
        <v>-6.279589102277805E-2</v>
      </c>
    </row>
    <row r="52" spans="15:31" x14ac:dyDescent="0.25">
      <c r="O52" s="105">
        <v>1.01</v>
      </c>
      <c r="P52" s="105">
        <f t="shared" si="2"/>
        <v>110.3021</v>
      </c>
      <c r="Q52" s="2"/>
      <c r="T52" s="115" t="s">
        <v>130</v>
      </c>
      <c r="U52" s="110" t="s">
        <v>206</v>
      </c>
      <c r="W52" s="165">
        <v>42236</v>
      </c>
      <c r="X52" s="12">
        <v>114.86</v>
      </c>
      <c r="Y52" s="12">
        <v>116.09</v>
      </c>
      <c r="Z52" s="12">
        <v>112.35</v>
      </c>
      <c r="AA52" s="12">
        <v>112.39</v>
      </c>
      <c r="AB52" s="117">
        <v>9200200</v>
      </c>
      <c r="AC52" s="12">
        <v>111.95</v>
      </c>
      <c r="AD52" s="53">
        <f t="shared" si="0"/>
        <v>3.7400000000000091</v>
      </c>
      <c r="AE52" s="203">
        <f t="shared" si="1"/>
        <v>-3.2829373650107962E-2</v>
      </c>
    </row>
    <row r="53" spans="15:31" x14ac:dyDescent="0.25">
      <c r="O53" s="105">
        <v>1</v>
      </c>
      <c r="P53" s="105">
        <f t="shared" si="2"/>
        <v>109.21</v>
      </c>
      <c r="Q53" s="2"/>
      <c r="T53" s="115" t="s">
        <v>131</v>
      </c>
      <c r="U53" s="112">
        <v>10783338</v>
      </c>
      <c r="W53" s="165">
        <v>42235</v>
      </c>
      <c r="X53" s="12">
        <v>116.65</v>
      </c>
      <c r="Y53" s="12">
        <v>117.2</v>
      </c>
      <c r="Z53" s="12">
        <v>115.4</v>
      </c>
      <c r="AA53" s="12">
        <v>116.21</v>
      </c>
      <c r="AB53" s="117">
        <v>7504800</v>
      </c>
      <c r="AC53" s="12">
        <v>115.75</v>
      </c>
      <c r="AD53" s="53">
        <f t="shared" si="0"/>
        <v>1.7999999999999972</v>
      </c>
      <c r="AE53" s="203">
        <f t="shared" si="1"/>
        <v>-7.2898799313892981E-3</v>
      </c>
    </row>
    <row r="54" spans="15:31" x14ac:dyDescent="0.25">
      <c r="O54" s="105">
        <v>0.99</v>
      </c>
      <c r="P54" s="105">
        <f t="shared" si="2"/>
        <v>108.11789999999999</v>
      </c>
      <c r="Q54" s="2"/>
      <c r="T54" s="115" t="s">
        <v>135</v>
      </c>
      <c r="U54" s="112">
        <v>12042200</v>
      </c>
      <c r="W54" s="165">
        <v>42234</v>
      </c>
      <c r="X54" s="12">
        <v>116.53</v>
      </c>
      <c r="Y54" s="12">
        <v>117.7</v>
      </c>
      <c r="Z54" s="12">
        <v>115.99</v>
      </c>
      <c r="AA54" s="12">
        <v>117.06</v>
      </c>
      <c r="AB54" s="117">
        <v>5934000</v>
      </c>
      <c r="AC54" s="12">
        <v>116.6</v>
      </c>
      <c r="AD54" s="53">
        <f t="shared" si="0"/>
        <v>1.710000000000008</v>
      </c>
      <c r="AE54" s="203">
        <f t="shared" si="1"/>
        <v>5.5191445325974975E-3</v>
      </c>
    </row>
    <row r="55" spans="15:31" x14ac:dyDescent="0.25">
      <c r="O55" s="105">
        <v>0.98</v>
      </c>
      <c r="P55" s="105">
        <f t="shared" si="2"/>
        <v>107.02579999999999</v>
      </c>
      <c r="Q55" s="2"/>
      <c r="T55" s="115" t="s">
        <v>132</v>
      </c>
      <c r="U55" s="110" t="s">
        <v>345</v>
      </c>
      <c r="W55" s="165">
        <v>42233</v>
      </c>
      <c r="X55" s="12">
        <v>115.08</v>
      </c>
      <c r="Y55" s="12">
        <v>116.89</v>
      </c>
      <c r="Z55" s="12">
        <v>115.01</v>
      </c>
      <c r="AA55" s="12">
        <v>116.42</v>
      </c>
      <c r="AB55" s="117">
        <v>7126700</v>
      </c>
      <c r="AC55" s="12">
        <v>115.96</v>
      </c>
      <c r="AD55" s="53">
        <f t="shared" si="0"/>
        <v>1.8799999999999955</v>
      </c>
      <c r="AE55" s="203">
        <f t="shared" si="1"/>
        <v>7.0343030829351783E-3</v>
      </c>
    </row>
    <row r="56" spans="15:31" x14ac:dyDescent="0.25">
      <c r="O56" s="105">
        <v>0.97</v>
      </c>
      <c r="P56" s="105">
        <f t="shared" si="2"/>
        <v>105.93369999999999</v>
      </c>
      <c r="T56" s="115" t="s">
        <v>136</v>
      </c>
      <c r="U56" s="110">
        <v>10.029999999999999</v>
      </c>
      <c r="W56" s="165">
        <v>42230</v>
      </c>
      <c r="X56" s="12">
        <v>114.66</v>
      </c>
      <c r="Y56" s="12">
        <v>115.87</v>
      </c>
      <c r="Z56" s="12">
        <v>114.55</v>
      </c>
      <c r="AA56" s="12">
        <v>115.6</v>
      </c>
      <c r="AB56" s="117">
        <v>5533400</v>
      </c>
      <c r="AC56" s="12">
        <v>115.15</v>
      </c>
      <c r="AD56" s="53">
        <f t="shared" si="0"/>
        <v>1.3200000000000074</v>
      </c>
      <c r="AE56" s="203">
        <f t="shared" si="1"/>
        <v>3.4858387799565627E-3</v>
      </c>
    </row>
    <row r="57" spans="15:31" x14ac:dyDescent="0.25">
      <c r="O57" s="105">
        <v>0.96</v>
      </c>
      <c r="P57" s="105">
        <f t="shared" si="2"/>
        <v>104.84159999999999</v>
      </c>
      <c r="T57" s="115" t="s">
        <v>137</v>
      </c>
      <c r="U57" s="110">
        <v>10.89</v>
      </c>
      <c r="W57" s="165">
        <v>42229</v>
      </c>
      <c r="X57" s="12">
        <v>116.25</v>
      </c>
      <c r="Y57" s="12">
        <v>116.71</v>
      </c>
      <c r="Z57" s="12">
        <v>115.18</v>
      </c>
      <c r="AA57" s="12">
        <v>115.2</v>
      </c>
      <c r="AB57" s="117">
        <v>6337400</v>
      </c>
      <c r="AC57" s="12">
        <v>114.75</v>
      </c>
      <c r="AD57" s="53">
        <f t="shared" si="0"/>
        <v>1.5299999999999869</v>
      </c>
      <c r="AE57" s="203">
        <f t="shared" si="1"/>
        <v>-8.9817773555574965E-3</v>
      </c>
    </row>
    <row r="58" spans="15:31" x14ac:dyDescent="0.25">
      <c r="O58" s="105">
        <v>0.95</v>
      </c>
      <c r="P58" s="105">
        <f t="shared" si="2"/>
        <v>103.74949999999998</v>
      </c>
      <c r="T58" s="115" t="s">
        <v>133</v>
      </c>
      <c r="U58" s="110" t="s">
        <v>346</v>
      </c>
      <c r="W58" s="165">
        <v>42228</v>
      </c>
      <c r="X58" s="12">
        <v>114.85</v>
      </c>
      <c r="Y58" s="12">
        <v>116.46</v>
      </c>
      <c r="Z58" s="12">
        <v>113.55</v>
      </c>
      <c r="AA58" s="12">
        <v>116.25</v>
      </c>
      <c r="AB58" s="117">
        <v>6999600</v>
      </c>
      <c r="AC58" s="12">
        <v>115.79</v>
      </c>
      <c r="AD58" s="53">
        <f t="shared" si="0"/>
        <v>2.9099999999999966</v>
      </c>
      <c r="AE58" s="203">
        <f t="shared" si="1"/>
        <v>5.4706495310872238E-3</v>
      </c>
    </row>
    <row r="59" spans="15:31" x14ac:dyDescent="0.25">
      <c r="O59" s="105">
        <v>0.94</v>
      </c>
      <c r="P59" s="105">
        <f t="shared" si="2"/>
        <v>102.65739999999998</v>
      </c>
      <c r="W59" s="165">
        <v>42227</v>
      </c>
      <c r="X59" s="12">
        <v>115.12</v>
      </c>
      <c r="Y59" s="12">
        <v>116.85</v>
      </c>
      <c r="Z59" s="12">
        <v>114.68</v>
      </c>
      <c r="AA59" s="12">
        <v>115.61</v>
      </c>
      <c r="AB59" s="117">
        <v>6567700</v>
      </c>
      <c r="AC59" s="12">
        <v>115.16</v>
      </c>
      <c r="AD59" s="53">
        <f t="shared" si="0"/>
        <v>2.1699999999999875</v>
      </c>
      <c r="AE59" s="203">
        <f t="shared" si="1"/>
        <v>-8.2673096796418433E-3</v>
      </c>
    </row>
    <row r="60" spans="15:31" x14ac:dyDescent="0.25">
      <c r="O60" s="105">
        <v>0.93</v>
      </c>
      <c r="P60" s="105">
        <f t="shared" si="2"/>
        <v>101.56529999999999</v>
      </c>
      <c r="W60" s="165">
        <v>42226</v>
      </c>
      <c r="X60" s="12">
        <v>115.73</v>
      </c>
      <c r="Y60" s="12">
        <v>117.12</v>
      </c>
      <c r="Z60" s="12">
        <v>115.51</v>
      </c>
      <c r="AA60" s="12">
        <v>116.58</v>
      </c>
      <c r="AB60" s="117">
        <v>7776200</v>
      </c>
      <c r="AC60" s="12">
        <v>116.12</v>
      </c>
      <c r="AD60" s="53">
        <f t="shared" si="0"/>
        <v>1.6099999999999994</v>
      </c>
      <c r="AE60" s="203">
        <f t="shared" si="1"/>
        <v>1.8685849635933005E-2</v>
      </c>
    </row>
    <row r="61" spans="15:31" x14ac:dyDescent="0.25">
      <c r="O61" s="105">
        <v>0.92</v>
      </c>
      <c r="P61" s="105">
        <f t="shared" si="2"/>
        <v>100.47320000000001</v>
      </c>
      <c r="W61" s="165">
        <v>42223</v>
      </c>
      <c r="X61" s="12">
        <v>115.28</v>
      </c>
      <c r="Y61" s="12">
        <v>115.3</v>
      </c>
      <c r="Z61" s="12">
        <v>113.13</v>
      </c>
      <c r="AA61" s="12">
        <v>114.44</v>
      </c>
      <c r="AB61" s="117">
        <v>9670200</v>
      </c>
      <c r="AC61" s="12">
        <v>113.99</v>
      </c>
      <c r="AD61" s="53">
        <f t="shared" si="0"/>
        <v>2.1700000000000017</v>
      </c>
      <c r="AE61" s="203">
        <f t="shared" si="1"/>
        <v>-7.4880278624293028E-3</v>
      </c>
    </row>
    <row r="62" spans="15:31" x14ac:dyDescent="0.25">
      <c r="O62" s="105">
        <v>0.91</v>
      </c>
      <c r="P62" s="105">
        <f t="shared" si="2"/>
        <v>99.381100000000004</v>
      </c>
      <c r="W62" s="165">
        <v>42222</v>
      </c>
      <c r="X62" s="12">
        <v>119.45</v>
      </c>
      <c r="Y62" s="12">
        <v>119.49</v>
      </c>
      <c r="Z62" s="12">
        <v>114.81</v>
      </c>
      <c r="AA62" s="12">
        <v>115.3</v>
      </c>
      <c r="AB62" s="117">
        <v>10755300</v>
      </c>
      <c r="AC62" s="12">
        <v>114.85</v>
      </c>
      <c r="AD62" s="53">
        <f t="shared" si="0"/>
        <v>4.6799999999999926</v>
      </c>
      <c r="AE62" s="203">
        <f t="shared" si="1"/>
        <v>-2.8259582028936525E-2</v>
      </c>
    </row>
    <row r="63" spans="15:31" x14ac:dyDescent="0.25">
      <c r="O63" s="105">
        <v>0.9</v>
      </c>
      <c r="P63" s="105">
        <f t="shared" si="2"/>
        <v>98.289000000000001</v>
      </c>
      <c r="W63" s="165">
        <v>42221</v>
      </c>
      <c r="X63" s="12">
        <v>119.7</v>
      </c>
      <c r="Y63" s="12">
        <v>120.07</v>
      </c>
      <c r="Z63" s="12">
        <v>118.38</v>
      </c>
      <c r="AA63" s="12">
        <v>118.66</v>
      </c>
      <c r="AB63" s="117">
        <v>8071000</v>
      </c>
      <c r="AC63" s="12">
        <v>118.19</v>
      </c>
      <c r="AD63" s="53">
        <f t="shared" si="0"/>
        <v>1.6899999999999977</v>
      </c>
      <c r="AE63" s="203">
        <f t="shared" si="1"/>
        <v>-1.7736486486487069E-3</v>
      </c>
    </row>
    <row r="64" spans="15:31" x14ac:dyDescent="0.25">
      <c r="W64" s="165">
        <v>42220</v>
      </c>
      <c r="X64" s="12">
        <v>119.6</v>
      </c>
      <c r="Y64" s="12">
        <v>120.37</v>
      </c>
      <c r="Z64" s="12">
        <v>118.56</v>
      </c>
      <c r="AA64" s="12">
        <v>118.87</v>
      </c>
      <c r="AB64" s="117">
        <v>7876400</v>
      </c>
      <c r="AC64" s="12">
        <v>118.4</v>
      </c>
      <c r="AD64" s="53">
        <f t="shared" si="0"/>
        <v>1.8100000000000023</v>
      </c>
      <c r="AE64" s="203">
        <f t="shared" si="1"/>
        <v>-6.1277595903633797E-3</v>
      </c>
    </row>
    <row r="65" spans="23:31" x14ac:dyDescent="0.25">
      <c r="W65" s="165">
        <v>42219</v>
      </c>
      <c r="X65" s="12">
        <v>118.5</v>
      </c>
      <c r="Y65" s="12">
        <v>120.17</v>
      </c>
      <c r="Z65" s="12">
        <v>118.18</v>
      </c>
      <c r="AA65" s="12">
        <v>119.6</v>
      </c>
      <c r="AB65" s="117">
        <v>11660000</v>
      </c>
      <c r="AC65" s="12">
        <v>119.13</v>
      </c>
      <c r="AD65" s="53">
        <f t="shared" si="0"/>
        <v>1.9899999999999949</v>
      </c>
      <c r="AE65" s="203">
        <f t="shared" si="1"/>
        <v>1.4735945485519597E-2</v>
      </c>
    </row>
    <row r="66" spans="23:31" x14ac:dyDescent="0.25">
      <c r="W66" s="165">
        <v>42216</v>
      </c>
      <c r="X66" s="12">
        <v>118.97</v>
      </c>
      <c r="Y66" s="12">
        <v>119</v>
      </c>
      <c r="Z66" s="12">
        <v>117.12</v>
      </c>
      <c r="AA66" s="12">
        <v>117.86</v>
      </c>
      <c r="AB66" s="117">
        <v>9217900</v>
      </c>
      <c r="AC66" s="12">
        <v>117.4</v>
      </c>
      <c r="AD66" s="53">
        <f t="shared" si="0"/>
        <v>1.8799999999999955</v>
      </c>
      <c r="AE66" s="203">
        <f t="shared" si="1"/>
        <v>-3.4059945504083533E-4</v>
      </c>
    </row>
    <row r="67" spans="23:31" x14ac:dyDescent="0.25">
      <c r="W67" s="165">
        <v>42215</v>
      </c>
      <c r="X67" s="12">
        <v>116.11</v>
      </c>
      <c r="Y67" s="12">
        <v>118.25</v>
      </c>
      <c r="Z67" s="12">
        <v>114.75</v>
      </c>
      <c r="AA67" s="12">
        <v>117.9</v>
      </c>
      <c r="AB67" s="117">
        <v>11977200</v>
      </c>
      <c r="AC67" s="12">
        <v>117.44</v>
      </c>
      <c r="AD67" s="53">
        <f t="shared" ref="AD67:AD69" si="3">Y67-Z67</f>
        <v>3.5</v>
      </c>
      <c r="AE67" s="203">
        <f t="shared" ref="AE67:AE69" si="4">AC67/AC68-1</f>
        <v>1.891376019434321E-2</v>
      </c>
    </row>
    <row r="68" spans="23:31" x14ac:dyDescent="0.25">
      <c r="W68" s="165">
        <v>42214</v>
      </c>
      <c r="X68" s="12">
        <v>118.38</v>
      </c>
      <c r="Y68" s="12">
        <v>119.46</v>
      </c>
      <c r="Z68" s="12">
        <v>115.11</v>
      </c>
      <c r="AA68" s="12">
        <v>115.71</v>
      </c>
      <c r="AB68" s="117">
        <v>23144800</v>
      </c>
      <c r="AC68" s="12">
        <v>115.26</v>
      </c>
      <c r="AD68" s="53">
        <f t="shared" si="3"/>
        <v>4.3499999999999943</v>
      </c>
      <c r="AE68" s="203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3" t="e">
        <f t="shared" si="4"/>
        <v>#DIV/0!</v>
      </c>
    </row>
  </sheetData>
  <mergeCells count="1">
    <mergeCell ref="O42:P42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5" priority="1">
      <formula>F13&gt;0</formula>
    </cfRule>
    <cfRule type="expression" dxfId="34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3" t="s">
        <v>57</v>
      </c>
      <c r="Q2">
        <f>C7-H7</f>
        <v>70</v>
      </c>
      <c r="T2" s="1">
        <v>42318</v>
      </c>
      <c r="U2" t="s">
        <v>86</v>
      </c>
      <c r="W2" s="165">
        <v>42306</v>
      </c>
      <c r="X2" s="12">
        <v>45.54</v>
      </c>
      <c r="Y2" s="12">
        <v>46.31</v>
      </c>
      <c r="Z2" s="12">
        <v>45.54</v>
      </c>
      <c r="AA2" s="12">
        <v>45.99</v>
      </c>
      <c r="AB2" s="117">
        <v>175500</v>
      </c>
      <c r="AC2" s="12">
        <v>45.99</v>
      </c>
      <c r="AD2" s="2">
        <f>Y2-Z2</f>
        <v>0.77000000000000313</v>
      </c>
      <c r="AE2" s="170">
        <f>AC2/AC3-1</f>
        <v>5.4656755574988836E-3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(F7-K7-M7)/Q2</f>
        <v>45.664285714285711</v>
      </c>
      <c r="W3" s="165">
        <v>42305</v>
      </c>
      <c r="X3" s="12">
        <v>43.71</v>
      </c>
      <c r="Y3" s="12">
        <v>45.83</v>
      </c>
      <c r="Z3" s="12">
        <v>43.67</v>
      </c>
      <c r="AA3" s="12">
        <v>45.74</v>
      </c>
      <c r="AB3" s="117">
        <v>313600</v>
      </c>
      <c r="AC3" s="12">
        <v>45.74</v>
      </c>
      <c r="AD3" s="2">
        <f t="shared" ref="AD3:AD66" si="0">Y3-Z3</f>
        <v>2.1599999999999966</v>
      </c>
      <c r="AE3" s="170">
        <f t="shared" ref="AE3:AE66" si="1">AC3/AC4-1</f>
        <v>4.5246800731261416E-2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45.99</v>
      </c>
      <c r="W4" s="165">
        <v>42304</v>
      </c>
      <c r="X4" s="12">
        <v>44.82</v>
      </c>
      <c r="Y4" s="12">
        <v>45.18</v>
      </c>
      <c r="Z4" s="12">
        <v>43.53</v>
      </c>
      <c r="AA4" s="12">
        <v>43.76</v>
      </c>
      <c r="AB4" s="117">
        <v>333000</v>
      </c>
      <c r="AC4" s="12">
        <v>43.76</v>
      </c>
      <c r="AD4" s="2">
        <f t="shared" si="0"/>
        <v>1.6499999999999986</v>
      </c>
      <c r="AE4" s="170">
        <f t="shared" si="1"/>
        <v>-3.0141843971631221E-2</v>
      </c>
    </row>
    <row r="5" spans="1:31" x14ac:dyDescent="0.25">
      <c r="O5" s="13" t="s">
        <v>67</v>
      </c>
      <c r="Q5" s="3">
        <f>Q4*Q2</f>
        <v>3219.3</v>
      </c>
      <c r="W5" s="165">
        <v>42303</v>
      </c>
      <c r="X5" s="12">
        <v>45.16</v>
      </c>
      <c r="Y5" s="12">
        <v>45.37</v>
      </c>
      <c r="Z5" s="12">
        <v>44.98</v>
      </c>
      <c r="AA5" s="12">
        <v>45.12</v>
      </c>
      <c r="AB5" s="117">
        <v>181900</v>
      </c>
      <c r="AC5" s="12">
        <v>45.12</v>
      </c>
      <c r="AD5" s="2">
        <f t="shared" si="0"/>
        <v>0.39000000000000057</v>
      </c>
      <c r="AE5" s="170">
        <f t="shared" si="1"/>
        <v>4.4345898004416462E-4</v>
      </c>
    </row>
    <row r="6" spans="1:31" x14ac:dyDescent="0.25">
      <c r="O6" s="13" t="s">
        <v>64</v>
      </c>
      <c r="Q6" s="2">
        <f>Q3*Q2</f>
        <v>3196.5</v>
      </c>
      <c r="W6" s="165">
        <v>42300</v>
      </c>
      <c r="X6" s="12">
        <v>45</v>
      </c>
      <c r="Y6" s="12">
        <v>45.12</v>
      </c>
      <c r="Z6" s="12">
        <v>44.37</v>
      </c>
      <c r="AA6" s="12">
        <v>45.1</v>
      </c>
      <c r="AB6" s="117">
        <v>181600</v>
      </c>
      <c r="AC6" s="12">
        <v>45.1</v>
      </c>
      <c r="AD6" s="2">
        <f t="shared" si="0"/>
        <v>0.75</v>
      </c>
      <c r="AE6" s="170">
        <f t="shared" si="1"/>
        <v>8.7228807872958836E-3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0</v>
      </c>
      <c r="I7" s="25"/>
      <c r="J7" s="25"/>
      <c r="K7" s="25">
        <f>SUM(K2:K6)</f>
        <v>0</v>
      </c>
      <c r="L7" s="25"/>
      <c r="M7" s="52">
        <f>SUM(M2:M6)</f>
        <v>3.5</v>
      </c>
      <c r="O7" s="13" t="s">
        <v>65</v>
      </c>
      <c r="Q7" s="2">
        <f>Q5-Q6</f>
        <v>22.800000000000182</v>
      </c>
      <c r="R7" s="268" t="s">
        <v>270</v>
      </c>
      <c r="W7" s="165">
        <v>42299</v>
      </c>
      <c r="X7" s="12">
        <v>43.29</v>
      </c>
      <c r="Y7" s="12">
        <v>45.12</v>
      </c>
      <c r="Z7" s="12">
        <v>43.23</v>
      </c>
      <c r="AA7" s="12">
        <v>44.71</v>
      </c>
      <c r="AB7" s="117">
        <v>223900</v>
      </c>
      <c r="AC7" s="12">
        <v>44.71</v>
      </c>
      <c r="AD7" s="2">
        <f t="shared" si="0"/>
        <v>1.8900000000000006</v>
      </c>
      <c r="AE7" s="170">
        <f t="shared" si="1"/>
        <v>3.711435861749024E-2</v>
      </c>
    </row>
    <row r="8" spans="1:31" x14ac:dyDescent="0.25">
      <c r="W8" s="165">
        <v>42298</v>
      </c>
      <c r="X8" s="12">
        <v>43.55</v>
      </c>
      <c r="Y8" s="12">
        <v>43.69</v>
      </c>
      <c r="Z8" s="12">
        <v>42.98</v>
      </c>
      <c r="AA8" s="12">
        <v>43.11</v>
      </c>
      <c r="AB8" s="117">
        <v>181100</v>
      </c>
      <c r="AC8" s="12">
        <v>43.11</v>
      </c>
      <c r="AD8" s="2">
        <f t="shared" si="0"/>
        <v>0.71000000000000085</v>
      </c>
      <c r="AE8" s="170">
        <f t="shared" si="1"/>
        <v>-3.2369942196531776E-3</v>
      </c>
    </row>
    <row r="9" spans="1:31" x14ac:dyDescent="0.25">
      <c r="B9" s="260" t="s">
        <v>139</v>
      </c>
      <c r="C9" s="260" t="s">
        <v>261</v>
      </c>
      <c r="D9" s="261" t="s">
        <v>260</v>
      </c>
      <c r="E9" s="263" t="s">
        <v>262</v>
      </c>
      <c r="F9" s="264" t="s">
        <v>65</v>
      </c>
      <c r="W9" s="165">
        <v>42297</v>
      </c>
      <c r="X9" s="12">
        <v>43</v>
      </c>
      <c r="Y9" s="12">
        <v>43.52</v>
      </c>
      <c r="Z9" s="12">
        <v>42.59</v>
      </c>
      <c r="AA9" s="12">
        <v>43.25</v>
      </c>
      <c r="AB9" s="117">
        <v>337700</v>
      </c>
      <c r="AC9" s="12">
        <v>43.25</v>
      </c>
      <c r="AD9" s="2">
        <f t="shared" si="0"/>
        <v>0.92999999999999972</v>
      </c>
      <c r="AE9" s="170">
        <f t="shared" si="1"/>
        <v>5.8139534883721034E-3</v>
      </c>
    </row>
    <row r="10" spans="1:31" x14ac:dyDescent="0.25">
      <c r="B10" s="26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5">
        <v>42296</v>
      </c>
      <c r="X10" s="12">
        <v>42.84</v>
      </c>
      <c r="Y10" s="12">
        <v>43.15</v>
      </c>
      <c r="Z10" s="12">
        <v>42.76</v>
      </c>
      <c r="AA10" s="12">
        <v>43</v>
      </c>
      <c r="AB10" s="117">
        <v>175800</v>
      </c>
      <c r="AC10" s="12">
        <v>43</v>
      </c>
      <c r="AD10" s="2">
        <f t="shared" si="0"/>
        <v>0.39000000000000057</v>
      </c>
      <c r="AE10" s="170">
        <f t="shared" si="1"/>
        <v>-3.2452480296708552E-3</v>
      </c>
    </row>
    <row r="11" spans="1:31" x14ac:dyDescent="0.25">
      <c r="B11" s="262"/>
      <c r="C11" s="12"/>
      <c r="D11" s="53"/>
      <c r="E11" s="53"/>
      <c r="F11" s="53"/>
      <c r="W11" s="165">
        <v>42293</v>
      </c>
      <c r="X11" s="12">
        <v>43.67</v>
      </c>
      <c r="Y11" s="12">
        <v>43.78</v>
      </c>
      <c r="Z11" s="12">
        <v>42.69</v>
      </c>
      <c r="AA11" s="12">
        <v>43.14</v>
      </c>
      <c r="AB11" s="117">
        <v>203900</v>
      </c>
      <c r="AC11" s="12">
        <v>43.14</v>
      </c>
      <c r="AD11" s="2">
        <f t="shared" si="0"/>
        <v>1.0900000000000034</v>
      </c>
      <c r="AE11" s="170">
        <f t="shared" si="1"/>
        <v>-1.3717421124828544E-2</v>
      </c>
    </row>
    <row r="12" spans="1:31" x14ac:dyDescent="0.25">
      <c r="B12" s="12"/>
      <c r="C12" s="12"/>
      <c r="D12" s="53"/>
      <c r="E12" s="53"/>
      <c r="F12" s="53"/>
      <c r="W12" s="165">
        <v>42292</v>
      </c>
      <c r="X12" s="12">
        <v>43.51</v>
      </c>
      <c r="Y12" s="12">
        <v>44.1</v>
      </c>
      <c r="Z12" s="12">
        <v>42.5</v>
      </c>
      <c r="AA12" s="12">
        <v>43.74</v>
      </c>
      <c r="AB12" s="117">
        <v>210100</v>
      </c>
      <c r="AC12" s="12">
        <v>43.74</v>
      </c>
      <c r="AD12" s="2">
        <f t="shared" si="0"/>
        <v>1.6000000000000014</v>
      </c>
      <c r="AE12" s="170">
        <f t="shared" si="1"/>
        <v>1.1095700416088761E-2</v>
      </c>
    </row>
    <row r="13" spans="1:31" x14ac:dyDescent="0.25">
      <c r="B13" s="12"/>
      <c r="C13" s="12"/>
      <c r="D13" s="53"/>
      <c r="E13" s="53"/>
      <c r="F13" s="53"/>
      <c r="W13" s="165">
        <v>42291</v>
      </c>
      <c r="X13" s="12">
        <v>44.2</v>
      </c>
      <c r="Y13" s="12">
        <v>44.33</v>
      </c>
      <c r="Z13" s="12">
        <v>43.19</v>
      </c>
      <c r="AA13" s="12">
        <v>43.26</v>
      </c>
      <c r="AB13" s="117">
        <v>237400</v>
      </c>
      <c r="AC13" s="12">
        <v>43.26</v>
      </c>
      <c r="AD13" s="2">
        <f t="shared" si="0"/>
        <v>1.1400000000000006</v>
      </c>
      <c r="AE13" s="170">
        <f t="shared" si="1"/>
        <v>-2.2814547097357196E-2</v>
      </c>
    </row>
    <row r="14" spans="1:31" x14ac:dyDescent="0.25">
      <c r="B14" s="12"/>
      <c r="C14" s="12"/>
      <c r="D14" s="53"/>
      <c r="E14" s="53"/>
      <c r="F14" s="53"/>
      <c r="W14" s="165">
        <v>42290</v>
      </c>
      <c r="X14" s="12">
        <v>44.9</v>
      </c>
      <c r="Y14" s="12">
        <v>45.17</v>
      </c>
      <c r="Z14" s="12">
        <v>44</v>
      </c>
      <c r="AA14" s="12">
        <v>44.27</v>
      </c>
      <c r="AB14" s="117">
        <v>193700</v>
      </c>
      <c r="AC14" s="12">
        <v>44.27</v>
      </c>
      <c r="AD14" s="2">
        <f t="shared" si="0"/>
        <v>1.1700000000000017</v>
      </c>
      <c r="AE14" s="170">
        <f t="shared" si="1"/>
        <v>-2.7887571365832198E-2</v>
      </c>
    </row>
    <row r="15" spans="1:31" x14ac:dyDescent="0.25">
      <c r="B15" s="12"/>
      <c r="C15" s="12"/>
      <c r="D15" s="53"/>
      <c r="E15" s="53"/>
      <c r="F15" s="53"/>
      <c r="W15" s="165">
        <v>42289</v>
      </c>
      <c r="X15" s="12">
        <v>46.29</v>
      </c>
      <c r="Y15" s="12">
        <v>46.29</v>
      </c>
      <c r="Z15" s="12">
        <v>45.39</v>
      </c>
      <c r="AA15" s="12">
        <v>45.54</v>
      </c>
      <c r="AB15" s="117">
        <v>209600</v>
      </c>
      <c r="AC15" s="12">
        <v>45.54</v>
      </c>
      <c r="AD15" s="2">
        <f t="shared" si="0"/>
        <v>0.89999999999999858</v>
      </c>
      <c r="AE15" s="170">
        <f t="shared" si="1"/>
        <v>-1.7899503989648458E-2</v>
      </c>
    </row>
    <row r="16" spans="1:31" x14ac:dyDescent="0.25">
      <c r="B16" s="12"/>
      <c r="C16" s="12"/>
      <c r="D16" s="53"/>
      <c r="E16" s="53"/>
      <c r="F16" s="53"/>
      <c r="W16" s="165">
        <v>42286</v>
      </c>
      <c r="X16" s="12">
        <v>46.27</v>
      </c>
      <c r="Y16" s="12">
        <v>46.69</v>
      </c>
      <c r="Z16" s="12">
        <v>45.96</v>
      </c>
      <c r="AA16" s="12">
        <v>46.37</v>
      </c>
      <c r="AB16" s="117">
        <v>292400</v>
      </c>
      <c r="AC16" s="12">
        <v>46.37</v>
      </c>
      <c r="AD16" s="2">
        <f t="shared" si="0"/>
        <v>0.72999999999999687</v>
      </c>
      <c r="AE16" s="170">
        <f t="shared" si="1"/>
        <v>3.6796536796535051E-3</v>
      </c>
    </row>
    <row r="17" spans="2:31" x14ac:dyDescent="0.25">
      <c r="B17" s="12"/>
      <c r="C17" s="12"/>
      <c r="D17" s="53"/>
      <c r="E17" s="53"/>
      <c r="F17" s="53"/>
      <c r="W17" s="165">
        <v>42285</v>
      </c>
      <c r="X17" s="12">
        <v>44.57</v>
      </c>
      <c r="Y17" s="12">
        <v>46.23</v>
      </c>
      <c r="Z17" s="12">
        <v>44.31</v>
      </c>
      <c r="AA17" s="12">
        <v>46.2</v>
      </c>
      <c r="AB17" s="117">
        <v>361400</v>
      </c>
      <c r="AC17" s="12">
        <v>46.2</v>
      </c>
      <c r="AD17" s="2">
        <f t="shared" si="0"/>
        <v>1.9199999999999946</v>
      </c>
      <c r="AE17" s="170">
        <f t="shared" si="1"/>
        <v>3.4714445688689866E-2</v>
      </c>
    </row>
    <row r="18" spans="2:31" x14ac:dyDescent="0.25">
      <c r="B18" s="12"/>
      <c r="C18" s="12"/>
      <c r="D18" s="53"/>
      <c r="E18" s="53"/>
      <c r="F18" s="53"/>
      <c r="W18" s="165">
        <v>42284</v>
      </c>
      <c r="X18" s="12">
        <v>43.26</v>
      </c>
      <c r="Y18" s="12">
        <v>44.73</v>
      </c>
      <c r="Z18" s="12">
        <v>43.26</v>
      </c>
      <c r="AA18" s="12">
        <v>44.65</v>
      </c>
      <c r="AB18" s="117">
        <v>462700</v>
      </c>
      <c r="AC18" s="12">
        <v>44.65</v>
      </c>
      <c r="AD18" s="2">
        <f t="shared" si="0"/>
        <v>1.4699999999999989</v>
      </c>
      <c r="AE18" s="170">
        <f t="shared" si="1"/>
        <v>4.0792540792540688E-2</v>
      </c>
    </row>
    <row r="19" spans="2:31" x14ac:dyDescent="0.25">
      <c r="B19" s="12"/>
      <c r="C19" s="12"/>
      <c r="D19" s="53"/>
      <c r="E19" s="53"/>
      <c r="F19" s="53"/>
      <c r="W19" s="165">
        <v>42283</v>
      </c>
      <c r="X19" s="12">
        <v>42.73</v>
      </c>
      <c r="Y19" s="12">
        <v>43.39</v>
      </c>
      <c r="Z19" s="12">
        <v>42.61</v>
      </c>
      <c r="AA19" s="12">
        <v>42.9</v>
      </c>
      <c r="AB19" s="117">
        <v>217800</v>
      </c>
      <c r="AC19" s="12">
        <v>42.9</v>
      </c>
      <c r="AD19" s="2">
        <f t="shared" si="0"/>
        <v>0.78000000000000114</v>
      </c>
      <c r="AE19" s="170">
        <f t="shared" si="1"/>
        <v>1.4005602240896309E-3</v>
      </c>
    </row>
    <row r="20" spans="2:31" x14ac:dyDescent="0.25">
      <c r="W20" s="165">
        <v>42282</v>
      </c>
      <c r="X20" s="12">
        <v>40.99</v>
      </c>
      <c r="Y20" s="12">
        <v>42.89</v>
      </c>
      <c r="Z20" s="12">
        <v>40.99</v>
      </c>
      <c r="AA20" s="12">
        <v>42.84</v>
      </c>
      <c r="AB20" s="117">
        <v>350300</v>
      </c>
      <c r="AC20" s="12">
        <v>42.84</v>
      </c>
      <c r="AD20" s="2">
        <f t="shared" si="0"/>
        <v>1.8999999999999986</v>
      </c>
      <c r="AE20" s="170">
        <f t="shared" si="1"/>
        <v>4.8971596474045143E-2</v>
      </c>
    </row>
    <row r="21" spans="2:31" x14ac:dyDescent="0.25">
      <c r="W21" s="165">
        <v>42279</v>
      </c>
      <c r="X21" s="12">
        <v>39.909999999999997</v>
      </c>
      <c r="Y21" s="12">
        <v>40.869999999999997</v>
      </c>
      <c r="Z21" s="12">
        <v>39.68</v>
      </c>
      <c r="AA21" s="12">
        <v>40.840000000000003</v>
      </c>
      <c r="AB21" s="117">
        <v>324800</v>
      </c>
      <c r="AC21" s="12">
        <v>40.840000000000003</v>
      </c>
      <c r="AD21" s="2">
        <f t="shared" si="0"/>
        <v>1.1899999999999977</v>
      </c>
      <c r="AE21" s="170">
        <f t="shared" si="1"/>
        <v>1.4406358668653807E-2</v>
      </c>
    </row>
    <row r="22" spans="2:31" x14ac:dyDescent="0.25">
      <c r="W22" s="165">
        <v>42278</v>
      </c>
      <c r="X22" s="12">
        <v>40.71</v>
      </c>
      <c r="Y22" s="12">
        <v>40.950000000000003</v>
      </c>
      <c r="Z22" s="12">
        <v>39.729999999999997</v>
      </c>
      <c r="AA22" s="12">
        <v>40.26</v>
      </c>
      <c r="AB22" s="117">
        <v>505200</v>
      </c>
      <c r="AC22" s="12">
        <v>40.26</v>
      </c>
      <c r="AD22" s="2">
        <f t="shared" si="0"/>
        <v>1.220000000000006</v>
      </c>
      <c r="AE22" s="170">
        <f t="shared" si="1"/>
        <v>-1.0810810810810922E-2</v>
      </c>
    </row>
    <row r="23" spans="2:31" x14ac:dyDescent="0.25">
      <c r="W23" s="165">
        <v>42277</v>
      </c>
      <c r="X23" s="12">
        <v>40.74</v>
      </c>
      <c r="Y23" s="12">
        <v>41.25</v>
      </c>
      <c r="Z23" s="12">
        <v>40.43</v>
      </c>
      <c r="AA23" s="12">
        <v>40.700000000000003</v>
      </c>
      <c r="AB23" s="117">
        <v>346200</v>
      </c>
      <c r="AC23" s="12">
        <v>40.700000000000003</v>
      </c>
      <c r="AD23" s="2">
        <f t="shared" si="0"/>
        <v>0.82000000000000028</v>
      </c>
      <c r="AE23" s="170">
        <f t="shared" si="1"/>
        <v>7.6751671205743666E-3</v>
      </c>
    </row>
    <row r="24" spans="2:31" x14ac:dyDescent="0.25">
      <c r="W24" s="165">
        <v>42276</v>
      </c>
      <c r="X24" s="12">
        <v>39.97</v>
      </c>
      <c r="Y24" s="12">
        <v>40.53</v>
      </c>
      <c r="Z24" s="12">
        <v>39.97</v>
      </c>
      <c r="AA24" s="12">
        <v>40.39</v>
      </c>
      <c r="AB24" s="117">
        <v>285400</v>
      </c>
      <c r="AC24" s="12">
        <v>40.39</v>
      </c>
      <c r="AD24" s="2">
        <f t="shared" si="0"/>
        <v>0.56000000000000227</v>
      </c>
      <c r="AE24" s="170">
        <f t="shared" si="1"/>
        <v>9.7499999999999254E-3</v>
      </c>
    </row>
    <row r="25" spans="2:31" x14ac:dyDescent="0.25">
      <c r="W25" s="165">
        <v>42275</v>
      </c>
      <c r="X25" s="12">
        <v>40.119999999999997</v>
      </c>
      <c r="Y25" s="12">
        <v>40.479999999999997</v>
      </c>
      <c r="Z25" s="12">
        <v>39.82</v>
      </c>
      <c r="AA25" s="12">
        <v>40</v>
      </c>
      <c r="AB25" s="117">
        <v>283800</v>
      </c>
      <c r="AC25" s="12">
        <v>40</v>
      </c>
      <c r="AD25" s="2">
        <f t="shared" si="0"/>
        <v>0.65999999999999659</v>
      </c>
      <c r="AE25" s="170">
        <f t="shared" si="1"/>
        <v>-8.9197224975222644E-3</v>
      </c>
    </row>
    <row r="26" spans="2:31" x14ac:dyDescent="0.25">
      <c r="W26" s="165">
        <v>42272</v>
      </c>
      <c r="X26" s="12">
        <v>41.03</v>
      </c>
      <c r="Y26" s="12">
        <v>41.22</v>
      </c>
      <c r="Z26" s="12">
        <v>40.25</v>
      </c>
      <c r="AA26" s="12">
        <v>40.36</v>
      </c>
      <c r="AB26" s="117">
        <v>302700</v>
      </c>
      <c r="AC26" s="12">
        <v>40.36</v>
      </c>
      <c r="AD26" s="2">
        <f t="shared" si="0"/>
        <v>0.96999999999999886</v>
      </c>
      <c r="AE26" s="170">
        <f t="shared" si="1"/>
        <v>-5.4213898472152966E-3</v>
      </c>
    </row>
    <row r="27" spans="2:31" x14ac:dyDescent="0.25">
      <c r="W27" s="165">
        <v>42271</v>
      </c>
      <c r="X27" s="12">
        <v>41</v>
      </c>
      <c r="Y27" s="12">
        <v>41</v>
      </c>
      <c r="Z27" s="12">
        <v>40.299999999999997</v>
      </c>
      <c r="AA27" s="12">
        <v>40.58</v>
      </c>
      <c r="AB27" s="117">
        <v>378000</v>
      </c>
      <c r="AC27" s="12">
        <v>40.58</v>
      </c>
      <c r="AD27" s="2">
        <f t="shared" si="0"/>
        <v>0.70000000000000284</v>
      </c>
      <c r="AE27" s="170">
        <f t="shared" si="1"/>
        <v>-1.7433414043583562E-2</v>
      </c>
    </row>
    <row r="28" spans="2:31" x14ac:dyDescent="0.25">
      <c r="W28" s="165">
        <v>42270</v>
      </c>
      <c r="X28" s="12">
        <v>42.16</v>
      </c>
      <c r="Y28" s="12">
        <v>42.26</v>
      </c>
      <c r="Z28" s="12">
        <v>41.27</v>
      </c>
      <c r="AA28" s="12">
        <v>41.3</v>
      </c>
      <c r="AB28" s="117">
        <v>192500</v>
      </c>
      <c r="AC28" s="12">
        <v>41.3</v>
      </c>
      <c r="AD28" s="2">
        <f t="shared" si="0"/>
        <v>0.98999999999999488</v>
      </c>
      <c r="AE28" s="170">
        <f t="shared" si="1"/>
        <v>-2.0398481973434524E-2</v>
      </c>
    </row>
    <row r="29" spans="2:31" x14ac:dyDescent="0.25">
      <c r="W29" s="165">
        <v>42269</v>
      </c>
      <c r="X29" s="12">
        <v>42.56</v>
      </c>
      <c r="Y29" s="12">
        <v>42.99</v>
      </c>
      <c r="Z29" s="12">
        <v>41.83</v>
      </c>
      <c r="AA29" s="12">
        <v>42.16</v>
      </c>
      <c r="AB29" s="117">
        <v>225100</v>
      </c>
      <c r="AC29" s="12">
        <v>42.16</v>
      </c>
      <c r="AD29" s="2">
        <f t="shared" si="0"/>
        <v>1.1600000000000037</v>
      </c>
      <c r="AE29" s="170">
        <f t="shared" si="1"/>
        <v>-2.5427646786870151E-2</v>
      </c>
    </row>
    <row r="30" spans="2:31" x14ac:dyDescent="0.25">
      <c r="W30" s="165">
        <v>42268</v>
      </c>
      <c r="X30" s="12">
        <v>43.66</v>
      </c>
      <c r="Y30" s="12">
        <v>44.18</v>
      </c>
      <c r="Z30" s="12">
        <v>43.11</v>
      </c>
      <c r="AA30" s="12">
        <v>43.26</v>
      </c>
      <c r="AB30" s="117">
        <v>427800</v>
      </c>
      <c r="AC30" s="12">
        <v>43.26</v>
      </c>
      <c r="AD30" s="2">
        <f t="shared" si="0"/>
        <v>1.0700000000000003</v>
      </c>
      <c r="AE30" s="170">
        <f t="shared" si="1"/>
        <v>0</v>
      </c>
    </row>
    <row r="31" spans="2:31" x14ac:dyDescent="0.25">
      <c r="W31" s="165">
        <v>42265</v>
      </c>
      <c r="X31" s="12">
        <v>43.3</v>
      </c>
      <c r="Y31" s="12">
        <v>43.52</v>
      </c>
      <c r="Z31" s="12">
        <v>43.04</v>
      </c>
      <c r="AA31" s="12">
        <v>43.26</v>
      </c>
      <c r="AB31" s="117">
        <v>1140300</v>
      </c>
      <c r="AC31" s="12">
        <v>43.26</v>
      </c>
      <c r="AD31" s="2">
        <f t="shared" si="0"/>
        <v>0.48000000000000398</v>
      </c>
      <c r="AE31" s="170">
        <f t="shared" si="1"/>
        <v>-2.0761245674740803E-3</v>
      </c>
    </row>
    <row r="32" spans="2:31" x14ac:dyDescent="0.25">
      <c r="W32" s="165">
        <v>42264</v>
      </c>
      <c r="X32" s="12">
        <v>44.39</v>
      </c>
      <c r="Y32" s="12">
        <v>44.39</v>
      </c>
      <c r="Z32" s="12">
        <v>43.24</v>
      </c>
      <c r="AA32" s="12">
        <v>43.35</v>
      </c>
      <c r="AB32" s="117">
        <v>351700</v>
      </c>
      <c r="AC32" s="12">
        <v>43.35</v>
      </c>
      <c r="AD32" s="2">
        <f t="shared" si="0"/>
        <v>1.1499999999999986</v>
      </c>
      <c r="AE32" s="170">
        <f t="shared" si="1"/>
        <v>-2.3428700157693161E-2</v>
      </c>
    </row>
    <row r="33" spans="15:31" x14ac:dyDescent="0.25">
      <c r="W33" s="165">
        <v>42263</v>
      </c>
      <c r="X33" s="12">
        <v>43.81</v>
      </c>
      <c r="Y33" s="12">
        <v>44.45</v>
      </c>
      <c r="Z33" s="12">
        <v>43.62</v>
      </c>
      <c r="AA33" s="12">
        <v>44.39</v>
      </c>
      <c r="AB33" s="117">
        <v>244400</v>
      </c>
      <c r="AC33" s="12">
        <v>44.39</v>
      </c>
      <c r="AD33" s="2">
        <f t="shared" si="0"/>
        <v>0.8300000000000054</v>
      </c>
      <c r="AE33" s="170">
        <f t="shared" si="1"/>
        <v>1.6487291046485053E-2</v>
      </c>
    </row>
    <row r="34" spans="15:31" x14ac:dyDescent="0.25">
      <c r="W34" s="165">
        <v>42262</v>
      </c>
      <c r="X34" s="12">
        <v>43.06</v>
      </c>
      <c r="Y34" s="12">
        <v>43.84</v>
      </c>
      <c r="Z34" s="12">
        <v>42.97</v>
      </c>
      <c r="AA34" s="12">
        <v>43.67</v>
      </c>
      <c r="AB34" s="117">
        <v>413300</v>
      </c>
      <c r="AC34" s="12">
        <v>43.67</v>
      </c>
      <c r="AD34" s="2">
        <f t="shared" si="0"/>
        <v>0.87000000000000455</v>
      </c>
      <c r="AE34" s="170">
        <f t="shared" si="1"/>
        <v>1.2520287502898242E-2</v>
      </c>
    </row>
    <row r="35" spans="15:31" x14ac:dyDescent="0.25">
      <c r="W35" s="165">
        <v>42261</v>
      </c>
      <c r="X35" s="12">
        <v>44</v>
      </c>
      <c r="Y35" s="12">
        <v>44.19</v>
      </c>
      <c r="Z35" s="12">
        <v>43.06</v>
      </c>
      <c r="AA35" s="12">
        <v>43.13</v>
      </c>
      <c r="AB35" s="117">
        <v>395000</v>
      </c>
      <c r="AC35" s="12">
        <v>43.13</v>
      </c>
      <c r="AD35" s="2">
        <f t="shared" si="0"/>
        <v>1.1299999999999955</v>
      </c>
      <c r="AE35" s="170">
        <f t="shared" si="1"/>
        <v>-2.5530953456845862E-2</v>
      </c>
    </row>
    <row r="36" spans="15:31" x14ac:dyDescent="0.25">
      <c r="W36" s="165">
        <v>42258</v>
      </c>
      <c r="X36" s="12">
        <v>44.05</v>
      </c>
      <c r="Y36" s="12">
        <v>44.49</v>
      </c>
      <c r="Z36" s="12">
        <v>43.95</v>
      </c>
      <c r="AA36" s="12">
        <v>44.26</v>
      </c>
      <c r="AB36" s="117">
        <v>216700</v>
      </c>
      <c r="AC36" s="12">
        <v>44.26</v>
      </c>
      <c r="AD36" s="2">
        <f t="shared" si="0"/>
        <v>0.53999999999999915</v>
      </c>
      <c r="AE36" s="170">
        <f t="shared" si="1"/>
        <v>-1.3537906137184308E-3</v>
      </c>
    </row>
    <row r="37" spans="15:31" x14ac:dyDescent="0.25">
      <c r="W37" s="165">
        <v>42257</v>
      </c>
      <c r="X37" s="12">
        <v>44.72</v>
      </c>
      <c r="Y37" s="12">
        <v>45.18</v>
      </c>
      <c r="Z37" s="12">
        <v>44.22</v>
      </c>
      <c r="AA37" s="12">
        <v>44.32</v>
      </c>
      <c r="AB37" s="117">
        <v>196100</v>
      </c>
      <c r="AC37" s="12">
        <v>44.32</v>
      </c>
      <c r="AD37" s="2">
        <f t="shared" si="0"/>
        <v>0.96000000000000085</v>
      </c>
      <c r="AE37" s="170">
        <f t="shared" si="1"/>
        <v>-9.3875726419312411E-3</v>
      </c>
    </row>
    <row r="38" spans="15:31" x14ac:dyDescent="0.25">
      <c r="W38" s="165">
        <v>42256</v>
      </c>
      <c r="X38" s="12">
        <v>45.81</v>
      </c>
      <c r="Y38" s="12">
        <v>45.81</v>
      </c>
      <c r="Z38" s="12">
        <v>44.68</v>
      </c>
      <c r="AA38" s="12">
        <v>44.74</v>
      </c>
      <c r="AB38" s="117">
        <v>137900</v>
      </c>
      <c r="AC38" s="12">
        <v>44.74</v>
      </c>
      <c r="AD38" s="2">
        <f t="shared" si="0"/>
        <v>1.1300000000000026</v>
      </c>
      <c r="AE38" s="170">
        <f t="shared" si="1"/>
        <v>-1.4537444933920618E-2</v>
      </c>
    </row>
    <row r="39" spans="15:31" x14ac:dyDescent="0.25">
      <c r="W39" s="165">
        <v>42255</v>
      </c>
      <c r="X39" s="12">
        <v>45.08</v>
      </c>
      <c r="Y39" s="12">
        <v>45.64</v>
      </c>
      <c r="Z39" s="12">
        <v>44.83</v>
      </c>
      <c r="AA39" s="12">
        <v>45.4</v>
      </c>
      <c r="AB39" s="117">
        <v>201800</v>
      </c>
      <c r="AC39" s="12">
        <v>45.4</v>
      </c>
      <c r="AD39" s="2">
        <f t="shared" si="0"/>
        <v>0.81000000000000227</v>
      </c>
      <c r="AE39" s="170">
        <f t="shared" si="1"/>
        <v>2.3444544634806164E-2</v>
      </c>
    </row>
    <row r="40" spans="15:31" x14ac:dyDescent="0.25">
      <c r="W40" s="165">
        <v>42251</v>
      </c>
      <c r="X40" s="12">
        <v>44.72</v>
      </c>
      <c r="Y40" s="12">
        <v>45.01</v>
      </c>
      <c r="Z40" s="12">
        <v>44.31</v>
      </c>
      <c r="AA40" s="12">
        <v>44.36</v>
      </c>
      <c r="AB40" s="117">
        <v>179200</v>
      </c>
      <c r="AC40" s="12">
        <v>44.36</v>
      </c>
      <c r="AD40" s="2">
        <f t="shared" si="0"/>
        <v>0.69999999999999574</v>
      </c>
      <c r="AE40" s="170">
        <f t="shared" si="1"/>
        <v>-2.3552718467972689E-2</v>
      </c>
    </row>
    <row r="41" spans="15:31" x14ac:dyDescent="0.25">
      <c r="O41" s="47"/>
      <c r="W41" s="165">
        <v>42250</v>
      </c>
      <c r="X41" s="12">
        <v>45.22</v>
      </c>
      <c r="Y41" s="12">
        <v>45.84</v>
      </c>
      <c r="Z41" s="12">
        <v>44.97</v>
      </c>
      <c r="AA41" s="12">
        <v>45.43</v>
      </c>
      <c r="AB41" s="117">
        <v>495700</v>
      </c>
      <c r="AC41" s="12">
        <v>45.43</v>
      </c>
      <c r="AD41" s="2">
        <f t="shared" si="0"/>
        <v>0.87000000000000455</v>
      </c>
      <c r="AE41" s="170">
        <f t="shared" si="1"/>
        <v>5.7560327651096088E-3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42249</v>
      </c>
      <c r="X42" s="12">
        <v>44.77</v>
      </c>
      <c r="Y42" s="12">
        <v>45.2</v>
      </c>
      <c r="Z42" s="12">
        <v>44.56</v>
      </c>
      <c r="AA42" s="12">
        <v>45.17</v>
      </c>
      <c r="AB42" s="117">
        <v>344700</v>
      </c>
      <c r="AC42" s="12">
        <v>45.17</v>
      </c>
      <c r="AD42" s="2">
        <f t="shared" si="0"/>
        <v>0.64000000000000057</v>
      </c>
      <c r="AE42" s="170">
        <f t="shared" si="1"/>
        <v>2.5192918747162896E-2</v>
      </c>
    </row>
    <row r="43" spans="15:31" ht="15.75" thickTop="1" x14ac:dyDescent="0.25">
      <c r="O43" s="105">
        <v>1.1000000000000001</v>
      </c>
      <c r="P43" s="105">
        <f>O43*$Q$4</f>
        <v>50.589000000000006</v>
      </c>
      <c r="Q43" s="47"/>
      <c r="T43" s="160" t="s">
        <v>122</v>
      </c>
      <c r="U43" s="120">
        <v>45.74</v>
      </c>
      <c r="W43" s="165">
        <v>42248</v>
      </c>
      <c r="X43" s="12">
        <v>44.56</v>
      </c>
      <c r="Y43" s="12">
        <v>45.31</v>
      </c>
      <c r="Z43" s="12">
        <v>44</v>
      </c>
      <c r="AA43" s="12">
        <v>44.06</v>
      </c>
      <c r="AB43" s="117">
        <v>302000</v>
      </c>
      <c r="AC43" s="12">
        <v>44.06</v>
      </c>
      <c r="AD43" s="2">
        <f t="shared" si="0"/>
        <v>1.3100000000000023</v>
      </c>
      <c r="AE43" s="170">
        <f t="shared" si="1"/>
        <v>-3.3771929824561342E-2</v>
      </c>
    </row>
    <row r="44" spans="15:31" x14ac:dyDescent="0.25">
      <c r="O44" s="105">
        <v>1.0900000000000001</v>
      </c>
      <c r="P44" s="105">
        <f t="shared" ref="P44:P63" si="2">O44*$Q$4</f>
        <v>50.129100000000008</v>
      </c>
      <c r="Q44" s="47"/>
      <c r="T44" s="115" t="s">
        <v>123</v>
      </c>
      <c r="U44" s="110">
        <v>45.54</v>
      </c>
      <c r="W44" s="165">
        <v>42247</v>
      </c>
      <c r="X44" s="12">
        <v>44.79</v>
      </c>
      <c r="Y44" s="12">
        <v>46.07</v>
      </c>
      <c r="Z44" s="12">
        <v>44.5</v>
      </c>
      <c r="AA44" s="12">
        <v>45.6</v>
      </c>
      <c r="AB44" s="117">
        <v>350700</v>
      </c>
      <c r="AC44" s="12">
        <v>45.6</v>
      </c>
      <c r="AD44" s="2">
        <f t="shared" si="0"/>
        <v>1.5700000000000003</v>
      </c>
      <c r="AE44" s="170">
        <f t="shared" si="1"/>
        <v>1.7175998215480881E-2</v>
      </c>
    </row>
    <row r="45" spans="15:31" x14ac:dyDescent="0.25">
      <c r="O45" s="105">
        <v>1.08</v>
      </c>
      <c r="P45" s="105">
        <f t="shared" si="2"/>
        <v>49.669200000000004</v>
      </c>
      <c r="Q45" s="47"/>
      <c r="T45" s="115" t="s">
        <v>124</v>
      </c>
      <c r="U45" s="110" t="s">
        <v>249</v>
      </c>
      <c r="W45" s="165">
        <v>42244</v>
      </c>
      <c r="X45" s="12">
        <v>44.54</v>
      </c>
      <c r="Y45" s="12">
        <v>45.43</v>
      </c>
      <c r="Z45" s="12">
        <v>44.45</v>
      </c>
      <c r="AA45" s="12">
        <v>44.83</v>
      </c>
      <c r="AB45" s="117">
        <v>314800</v>
      </c>
      <c r="AC45" s="12">
        <v>44.83</v>
      </c>
      <c r="AD45" s="2">
        <f t="shared" si="0"/>
        <v>0.97999999999999687</v>
      </c>
      <c r="AE45" s="170">
        <f t="shared" si="1"/>
        <v>-2.2256843979524543E-3</v>
      </c>
    </row>
    <row r="46" spans="15:31" x14ac:dyDescent="0.25">
      <c r="O46" s="105">
        <v>1.07</v>
      </c>
      <c r="P46" s="105">
        <f t="shared" si="2"/>
        <v>49.209300000000006</v>
      </c>
      <c r="Q46" s="105"/>
      <c r="T46" s="115" t="s">
        <v>125</v>
      </c>
      <c r="U46" s="110" t="s">
        <v>172</v>
      </c>
      <c r="W46" s="165">
        <v>42243</v>
      </c>
      <c r="X46" s="12">
        <v>44.24</v>
      </c>
      <c r="Y46" s="12">
        <v>45.06</v>
      </c>
      <c r="Z46" s="12">
        <v>43.82</v>
      </c>
      <c r="AA46" s="12">
        <v>44.93</v>
      </c>
      <c r="AB46" s="117">
        <v>588300</v>
      </c>
      <c r="AC46" s="12">
        <v>44.93</v>
      </c>
      <c r="AD46" s="2">
        <f t="shared" si="0"/>
        <v>1.240000000000002</v>
      </c>
      <c r="AE46" s="170">
        <f t="shared" si="1"/>
        <v>2.1833068000909783E-2</v>
      </c>
    </row>
    <row r="47" spans="15:31" x14ac:dyDescent="0.25">
      <c r="O47" s="105">
        <v>1.06</v>
      </c>
      <c r="P47" s="105">
        <f t="shared" si="2"/>
        <v>48.749400000000001</v>
      </c>
      <c r="Q47" s="105"/>
      <c r="T47" s="115" t="s">
        <v>126</v>
      </c>
      <c r="U47" s="110">
        <v>55.25</v>
      </c>
      <c r="W47" s="165">
        <v>42242</v>
      </c>
      <c r="X47" s="12">
        <v>44.23</v>
      </c>
      <c r="Y47" s="12">
        <v>44.72</v>
      </c>
      <c r="Z47" s="12">
        <v>43.3</v>
      </c>
      <c r="AA47" s="12">
        <v>43.97</v>
      </c>
      <c r="AB47" s="117">
        <v>434600</v>
      </c>
      <c r="AC47" s="12">
        <v>43.97</v>
      </c>
      <c r="AD47" s="2">
        <f t="shared" si="0"/>
        <v>1.4200000000000017</v>
      </c>
      <c r="AE47" s="170">
        <f t="shared" si="1"/>
        <v>1.3133640552995374E-2</v>
      </c>
    </row>
    <row r="48" spans="15:31" x14ac:dyDescent="0.25">
      <c r="O48" s="105">
        <v>1.05</v>
      </c>
      <c r="P48" s="105">
        <f t="shared" si="2"/>
        <v>48.289500000000004</v>
      </c>
      <c r="Q48" s="105"/>
      <c r="T48" s="115" t="s">
        <v>127</v>
      </c>
      <c r="U48" s="110">
        <v>1.08826</v>
      </c>
      <c r="W48" s="165">
        <v>42241</v>
      </c>
      <c r="X48" s="12">
        <v>45.22</v>
      </c>
      <c r="Y48" s="12">
        <v>45.22</v>
      </c>
      <c r="Z48" s="12">
        <v>43.35</v>
      </c>
      <c r="AA48" s="12">
        <v>43.4</v>
      </c>
      <c r="AB48" s="117">
        <v>771600</v>
      </c>
      <c r="AC48" s="12">
        <v>43.4</v>
      </c>
      <c r="AD48" s="2">
        <f t="shared" si="0"/>
        <v>1.8699999999999974</v>
      </c>
      <c r="AE48" s="170">
        <f t="shared" si="1"/>
        <v>-5.499541704858002E-3</v>
      </c>
    </row>
    <row r="49" spans="15:31" x14ac:dyDescent="0.25">
      <c r="O49" s="105">
        <v>1.04</v>
      </c>
      <c r="P49" s="105">
        <f t="shared" si="2"/>
        <v>47.829600000000006</v>
      </c>
      <c r="Q49" s="105"/>
      <c r="T49" s="115" t="s">
        <v>128</v>
      </c>
      <c r="U49" s="110" t="s">
        <v>218</v>
      </c>
      <c r="W49" s="165">
        <v>42240</v>
      </c>
      <c r="X49" s="12">
        <v>42.62</v>
      </c>
      <c r="Y49" s="12">
        <v>45.07</v>
      </c>
      <c r="Z49" s="12">
        <v>42.01</v>
      </c>
      <c r="AA49" s="12">
        <v>43.64</v>
      </c>
      <c r="AB49" s="117">
        <v>704400</v>
      </c>
      <c r="AC49" s="12">
        <v>43.64</v>
      </c>
      <c r="AD49" s="2">
        <f t="shared" si="0"/>
        <v>3.0600000000000023</v>
      </c>
      <c r="AE49" s="170">
        <f t="shared" si="1"/>
        <v>-3.3872038963914108E-2</v>
      </c>
    </row>
    <row r="50" spans="15:31" x14ac:dyDescent="0.25">
      <c r="O50" s="105">
        <v>1.03</v>
      </c>
      <c r="P50" s="105">
        <f t="shared" si="2"/>
        <v>47.369700000000002</v>
      </c>
      <c r="Q50" s="105"/>
      <c r="T50" s="115"/>
      <c r="U50" s="110"/>
      <c r="W50" s="165">
        <v>42237</v>
      </c>
      <c r="X50" s="12">
        <v>45.86</v>
      </c>
      <c r="Y50" s="12">
        <v>46.7</v>
      </c>
      <c r="Z50" s="12">
        <v>45.1</v>
      </c>
      <c r="AA50" s="12">
        <v>45.17</v>
      </c>
      <c r="AB50" s="117">
        <v>894400</v>
      </c>
      <c r="AC50" s="12">
        <v>45.17</v>
      </c>
      <c r="AD50" s="2">
        <f t="shared" si="0"/>
        <v>1.6000000000000014</v>
      </c>
      <c r="AE50" s="170">
        <f t="shared" si="1"/>
        <v>-2.9853951890034369E-2</v>
      </c>
    </row>
    <row r="51" spans="15:31" x14ac:dyDescent="0.25">
      <c r="O51" s="105">
        <v>1.02</v>
      </c>
      <c r="P51" s="105">
        <f t="shared" si="2"/>
        <v>46.909800000000004</v>
      </c>
      <c r="Q51" s="105"/>
      <c r="T51" s="115" t="s">
        <v>129</v>
      </c>
      <c r="U51" s="110" t="s">
        <v>347</v>
      </c>
      <c r="W51" s="165">
        <v>42236</v>
      </c>
      <c r="X51" s="12">
        <v>47.42</v>
      </c>
      <c r="Y51" s="12">
        <v>47.54</v>
      </c>
      <c r="Z51" s="12">
        <v>46.54</v>
      </c>
      <c r="AA51" s="12">
        <v>46.56</v>
      </c>
      <c r="AB51" s="117">
        <v>359200</v>
      </c>
      <c r="AC51" s="12">
        <v>46.56</v>
      </c>
      <c r="AD51" s="2">
        <f t="shared" si="0"/>
        <v>1</v>
      </c>
      <c r="AE51" s="170">
        <f t="shared" si="1"/>
        <v>-2.4921465968586354E-2</v>
      </c>
    </row>
    <row r="52" spans="15:31" x14ac:dyDescent="0.25">
      <c r="O52" s="105">
        <v>1.01</v>
      </c>
      <c r="P52" s="105">
        <f t="shared" si="2"/>
        <v>46.4499</v>
      </c>
      <c r="Q52" s="105"/>
      <c r="T52" s="115" t="s">
        <v>130</v>
      </c>
      <c r="U52" s="110" t="s">
        <v>219</v>
      </c>
      <c r="W52" s="165">
        <v>42235</v>
      </c>
      <c r="X52" s="12">
        <v>47.91</v>
      </c>
      <c r="Y52" s="12">
        <v>48.47</v>
      </c>
      <c r="Z52" s="12">
        <v>47.65</v>
      </c>
      <c r="AA52" s="12">
        <v>47.75</v>
      </c>
      <c r="AB52" s="117">
        <v>332000</v>
      </c>
      <c r="AC52" s="12">
        <v>47.75</v>
      </c>
      <c r="AD52" s="2">
        <f t="shared" si="0"/>
        <v>0.82000000000000028</v>
      </c>
      <c r="AE52" s="170">
        <f t="shared" si="1"/>
        <v>-1.3633546787853668E-2</v>
      </c>
    </row>
    <row r="53" spans="15:31" x14ac:dyDescent="0.25">
      <c r="O53" s="105">
        <v>1</v>
      </c>
      <c r="P53" s="105">
        <f t="shared" si="2"/>
        <v>45.99</v>
      </c>
      <c r="Q53" s="105"/>
      <c r="T53" s="115" t="s">
        <v>131</v>
      </c>
      <c r="U53" s="112">
        <v>177871</v>
      </c>
      <c r="W53" s="165">
        <v>42234</v>
      </c>
      <c r="X53" s="12">
        <v>48.5</v>
      </c>
      <c r="Y53" s="12">
        <v>48.81</v>
      </c>
      <c r="Z53" s="12">
        <v>48.26</v>
      </c>
      <c r="AA53" s="12">
        <v>48.41</v>
      </c>
      <c r="AB53" s="117">
        <v>285600</v>
      </c>
      <c r="AC53" s="12">
        <v>48.41</v>
      </c>
      <c r="AD53" s="2">
        <f t="shared" si="0"/>
        <v>0.55000000000000426</v>
      </c>
      <c r="AE53" s="170">
        <f t="shared" si="1"/>
        <v>-3.0889621087315522E-3</v>
      </c>
    </row>
    <row r="54" spans="15:31" x14ac:dyDescent="0.25">
      <c r="O54" s="105">
        <v>0.99</v>
      </c>
      <c r="P54" s="105">
        <f t="shared" si="2"/>
        <v>45.530100000000004</v>
      </c>
      <c r="Q54" s="105"/>
      <c r="T54" s="115" t="s">
        <v>135</v>
      </c>
      <c r="U54" s="112">
        <v>344447</v>
      </c>
      <c r="W54" s="165">
        <v>42233</v>
      </c>
      <c r="X54" s="12">
        <v>48.25</v>
      </c>
      <c r="Y54" s="12">
        <v>48.89</v>
      </c>
      <c r="Z54" s="12">
        <v>47.8</v>
      </c>
      <c r="AA54" s="12">
        <v>48.56</v>
      </c>
      <c r="AB54" s="117">
        <v>340800</v>
      </c>
      <c r="AC54" s="12">
        <v>48.56</v>
      </c>
      <c r="AD54" s="2">
        <f t="shared" si="0"/>
        <v>1.0900000000000034</v>
      </c>
      <c r="AE54" s="170">
        <f t="shared" si="1"/>
        <v>6.2163282221301408E-3</v>
      </c>
    </row>
    <row r="55" spans="15:31" x14ac:dyDescent="0.25">
      <c r="O55" s="105">
        <v>0.98</v>
      </c>
      <c r="P55" s="105">
        <f t="shared" si="2"/>
        <v>45.0702</v>
      </c>
      <c r="Q55" s="105"/>
      <c r="T55" s="115" t="s">
        <v>132</v>
      </c>
      <c r="U55" s="110" t="s">
        <v>348</v>
      </c>
      <c r="W55" s="165">
        <v>42230</v>
      </c>
      <c r="X55" s="12">
        <v>47.83</v>
      </c>
      <c r="Y55" s="12">
        <v>48.58</v>
      </c>
      <c r="Z55" s="12">
        <v>47.67</v>
      </c>
      <c r="AA55" s="12">
        <v>48.26</v>
      </c>
      <c r="AB55" s="117">
        <v>279600</v>
      </c>
      <c r="AC55" s="12">
        <v>48.26</v>
      </c>
      <c r="AD55" s="2">
        <f t="shared" si="0"/>
        <v>0.90999999999999659</v>
      </c>
      <c r="AE55" s="170">
        <f t="shared" si="1"/>
        <v>5.2072484898979532E-3</v>
      </c>
    </row>
    <row r="56" spans="15:31" x14ac:dyDescent="0.25">
      <c r="O56" s="105">
        <v>0.97</v>
      </c>
      <c r="P56" s="105">
        <f t="shared" si="2"/>
        <v>44.610300000000002</v>
      </c>
      <c r="Q56" s="105"/>
      <c r="T56" s="115" t="s">
        <v>136</v>
      </c>
      <c r="U56" s="110">
        <v>16.71</v>
      </c>
      <c r="W56" s="165">
        <v>42229</v>
      </c>
      <c r="X56" s="12">
        <v>48.25</v>
      </c>
      <c r="Y56" s="12">
        <v>48.47</v>
      </c>
      <c r="Z56" s="12">
        <v>47.93</v>
      </c>
      <c r="AA56" s="12">
        <v>48.01</v>
      </c>
      <c r="AB56" s="117">
        <v>157800</v>
      </c>
      <c r="AC56" s="12">
        <v>48.01</v>
      </c>
      <c r="AD56" s="2">
        <f t="shared" si="0"/>
        <v>0.53999999999999915</v>
      </c>
      <c r="AE56" s="170" t="e">
        <f t="shared" si="1"/>
        <v>#DIV/0!</v>
      </c>
    </row>
    <row r="57" spans="15:31" x14ac:dyDescent="0.25">
      <c r="O57" s="105">
        <v>0.96</v>
      </c>
      <c r="P57" s="105">
        <f t="shared" si="2"/>
        <v>44.150399999999998</v>
      </c>
      <c r="Q57" s="105"/>
      <c r="T57" s="115" t="s">
        <v>137</v>
      </c>
      <c r="U57" s="110">
        <v>2.75</v>
      </c>
      <c r="W57" s="165">
        <v>42229</v>
      </c>
      <c r="X57" s="12" t="s">
        <v>220</v>
      </c>
      <c r="Y57" s="12"/>
      <c r="Z57" s="12"/>
      <c r="AA57" s="12"/>
      <c r="AB57" s="117"/>
      <c r="AC57" s="12"/>
      <c r="AD57" s="2">
        <f t="shared" si="0"/>
        <v>0</v>
      </c>
      <c r="AE57" s="170">
        <f t="shared" si="1"/>
        <v>-1</v>
      </c>
    </row>
    <row r="58" spans="15:31" x14ac:dyDescent="0.25">
      <c r="O58" s="105">
        <v>0.95</v>
      </c>
      <c r="P58" s="105">
        <f t="shared" si="2"/>
        <v>43.6905</v>
      </c>
      <c r="Q58" s="105"/>
      <c r="T58" s="115" t="s">
        <v>133</v>
      </c>
      <c r="U58" s="110" t="s">
        <v>349</v>
      </c>
      <c r="W58" s="165">
        <v>42228</v>
      </c>
      <c r="X58" s="12">
        <v>47.57</v>
      </c>
      <c r="Y58" s="12">
        <v>48.46</v>
      </c>
      <c r="Z58" s="12">
        <v>47.24</v>
      </c>
      <c r="AA58" s="12">
        <v>48.31</v>
      </c>
      <c r="AB58" s="117">
        <v>318300</v>
      </c>
      <c r="AC58" s="12">
        <v>48.21</v>
      </c>
      <c r="AD58" s="2">
        <f t="shared" si="0"/>
        <v>1.2199999999999989</v>
      </c>
      <c r="AE58" s="170">
        <f t="shared" si="1"/>
        <v>8.303923603902863E-4</v>
      </c>
    </row>
    <row r="59" spans="15:31" x14ac:dyDescent="0.25">
      <c r="O59" s="105">
        <v>0.94</v>
      </c>
      <c r="P59" s="105">
        <f t="shared" si="2"/>
        <v>43.230600000000003</v>
      </c>
      <c r="Q59" s="105"/>
      <c r="W59" s="165">
        <v>42227</v>
      </c>
      <c r="X59" s="12">
        <v>48.6</v>
      </c>
      <c r="Y59" s="12">
        <v>48.9</v>
      </c>
      <c r="Z59" s="12">
        <v>48.17</v>
      </c>
      <c r="AA59" s="12">
        <v>48.27</v>
      </c>
      <c r="AB59" s="117">
        <v>197900</v>
      </c>
      <c r="AC59" s="12">
        <v>48.17</v>
      </c>
      <c r="AD59" s="2">
        <f t="shared" si="0"/>
        <v>0.72999999999999687</v>
      </c>
      <c r="AE59" s="170">
        <f t="shared" si="1"/>
        <v>-2.0934959349593552E-2</v>
      </c>
    </row>
    <row r="60" spans="15:31" x14ac:dyDescent="0.25">
      <c r="O60" s="105">
        <v>0.93</v>
      </c>
      <c r="P60" s="105">
        <f t="shared" si="2"/>
        <v>42.770700000000005</v>
      </c>
      <c r="Q60" s="105"/>
      <c r="W60" s="165">
        <v>42226</v>
      </c>
      <c r="X60" s="12">
        <v>48.71</v>
      </c>
      <c r="Y60" s="12">
        <v>49.58</v>
      </c>
      <c r="Z60" s="12">
        <v>48.65</v>
      </c>
      <c r="AA60" s="12">
        <v>49.3</v>
      </c>
      <c r="AB60" s="117">
        <v>230700</v>
      </c>
      <c r="AC60" s="12">
        <v>49.2</v>
      </c>
      <c r="AD60" s="2">
        <f t="shared" si="0"/>
        <v>0.92999999999999972</v>
      </c>
      <c r="AE60" s="170">
        <f t="shared" si="1"/>
        <v>2.244389027431426E-2</v>
      </c>
    </row>
    <row r="61" spans="15:31" x14ac:dyDescent="0.25">
      <c r="O61" s="105">
        <v>0.92</v>
      </c>
      <c r="P61" s="105">
        <f t="shared" si="2"/>
        <v>42.3108</v>
      </c>
      <c r="Q61" s="105"/>
      <c r="W61" s="165">
        <v>42223</v>
      </c>
      <c r="X61" s="12">
        <v>47.83</v>
      </c>
      <c r="Y61" s="12">
        <v>48.28</v>
      </c>
      <c r="Z61" s="12">
        <v>47.8</v>
      </c>
      <c r="AA61" s="12">
        <v>48.22</v>
      </c>
      <c r="AB61" s="117">
        <v>469300</v>
      </c>
      <c r="AC61" s="12">
        <v>48.12</v>
      </c>
      <c r="AD61" s="2">
        <f t="shared" si="0"/>
        <v>0.48000000000000398</v>
      </c>
      <c r="AE61" s="170">
        <f t="shared" si="1"/>
        <v>1.8738288569644101E-3</v>
      </c>
    </row>
    <row r="62" spans="15:31" x14ac:dyDescent="0.25">
      <c r="O62" s="105">
        <v>0.91</v>
      </c>
      <c r="P62" s="105">
        <f t="shared" si="2"/>
        <v>41.850900000000003</v>
      </c>
      <c r="Q62" s="105"/>
      <c r="W62" s="165">
        <v>42222</v>
      </c>
      <c r="X62" s="12">
        <v>48.19</v>
      </c>
      <c r="Y62" s="12">
        <v>48.38</v>
      </c>
      <c r="Z62" s="12">
        <v>47.84</v>
      </c>
      <c r="AA62" s="12">
        <v>48.13</v>
      </c>
      <c r="AB62" s="117">
        <v>302900</v>
      </c>
      <c r="AC62" s="12">
        <v>48.03</v>
      </c>
      <c r="AD62" s="2">
        <f t="shared" si="0"/>
        <v>0.53999999999999915</v>
      </c>
      <c r="AE62" s="170">
        <f t="shared" si="1"/>
        <v>2.9233660471914558E-3</v>
      </c>
    </row>
    <row r="63" spans="15:31" x14ac:dyDescent="0.25">
      <c r="O63" s="105">
        <v>0.9</v>
      </c>
      <c r="P63" s="105">
        <f t="shared" si="2"/>
        <v>41.391000000000005</v>
      </c>
      <c r="Q63" s="105"/>
      <c r="W63" s="165">
        <v>42221</v>
      </c>
      <c r="X63" s="12">
        <v>48.05</v>
      </c>
      <c r="Y63" s="12">
        <v>48.57</v>
      </c>
      <c r="Z63" s="12">
        <v>47.97</v>
      </c>
      <c r="AA63" s="12">
        <v>47.99</v>
      </c>
      <c r="AB63" s="117">
        <v>566500</v>
      </c>
      <c r="AC63" s="12">
        <v>47.89</v>
      </c>
      <c r="AD63" s="2">
        <f t="shared" si="0"/>
        <v>0.60000000000000142</v>
      </c>
      <c r="AE63" s="170">
        <f t="shared" si="1"/>
        <v>1.6732901066722761E-3</v>
      </c>
    </row>
    <row r="64" spans="15:31" x14ac:dyDescent="0.25">
      <c r="O64" s="47"/>
      <c r="W64" s="165">
        <v>42220</v>
      </c>
      <c r="X64" s="12">
        <v>48.67</v>
      </c>
      <c r="Y64" s="12">
        <v>49.53</v>
      </c>
      <c r="Z64" s="12">
        <v>47.88</v>
      </c>
      <c r="AA64" s="12">
        <v>47.91</v>
      </c>
      <c r="AB64" s="117">
        <v>427300</v>
      </c>
      <c r="AC64" s="12">
        <v>47.81</v>
      </c>
      <c r="AD64" s="2">
        <f t="shared" si="0"/>
        <v>1.6499999999999986</v>
      </c>
      <c r="AE64" s="170">
        <f t="shared" si="1"/>
        <v>-1.3820132013201203E-2</v>
      </c>
    </row>
    <row r="65" spans="15:31" x14ac:dyDescent="0.25">
      <c r="O65" s="47"/>
      <c r="W65" s="165">
        <v>42219</v>
      </c>
      <c r="X65" s="12">
        <v>49.46</v>
      </c>
      <c r="Y65" s="12">
        <v>49.46</v>
      </c>
      <c r="Z65" s="12">
        <v>47.98</v>
      </c>
      <c r="AA65" s="12">
        <v>48.58</v>
      </c>
      <c r="AB65" s="117">
        <v>294200</v>
      </c>
      <c r="AC65" s="12">
        <v>48.48</v>
      </c>
      <c r="AD65" s="2">
        <f t="shared" si="0"/>
        <v>1.480000000000004</v>
      </c>
      <c r="AE65" s="170">
        <f t="shared" si="1"/>
        <v>-1.5834348355663885E-2</v>
      </c>
    </row>
    <row r="66" spans="15:31" x14ac:dyDescent="0.25">
      <c r="O66" s="47"/>
      <c r="W66" s="165">
        <v>42216</v>
      </c>
      <c r="X66" s="12">
        <v>48.82</v>
      </c>
      <c r="Y66" s="12">
        <v>49.54</v>
      </c>
      <c r="Z66" s="12">
        <v>48.71</v>
      </c>
      <c r="AA66" s="12">
        <v>49.36</v>
      </c>
      <c r="AB66" s="117">
        <v>569400</v>
      </c>
      <c r="AC66" s="12">
        <v>49.26</v>
      </c>
      <c r="AD66" s="2">
        <f t="shared" si="0"/>
        <v>0.82999999999999829</v>
      </c>
      <c r="AE66" s="170">
        <f t="shared" si="1"/>
        <v>1.3997529847673995E-2</v>
      </c>
    </row>
    <row r="67" spans="15:31" x14ac:dyDescent="0.25">
      <c r="W67" s="165">
        <v>42215</v>
      </c>
      <c r="X67" s="12">
        <v>48.23</v>
      </c>
      <c r="Y67" s="12">
        <v>48.8</v>
      </c>
      <c r="Z67" s="12">
        <v>47.85</v>
      </c>
      <c r="AA67" s="12">
        <v>48.68</v>
      </c>
      <c r="AB67" s="117">
        <v>343100</v>
      </c>
      <c r="AC67" s="12">
        <v>48.58</v>
      </c>
      <c r="AD67" s="2">
        <f t="shared" ref="AD67:AD69" si="3">Y67-Z67</f>
        <v>0.94999999999999574</v>
      </c>
      <c r="AE67" s="170">
        <f t="shared" ref="AE67:AE69" si="4">AC67/AC68-1</f>
        <v>2.683178534571562E-3</v>
      </c>
    </row>
    <row r="68" spans="15:31" x14ac:dyDescent="0.25">
      <c r="W68" s="165">
        <v>42214</v>
      </c>
      <c r="X68" s="12">
        <v>47.51</v>
      </c>
      <c r="Y68" s="12">
        <v>48.76</v>
      </c>
      <c r="Z68" s="12">
        <v>47.36</v>
      </c>
      <c r="AA68" s="12">
        <v>48.55</v>
      </c>
      <c r="AB68" s="117">
        <v>315400</v>
      </c>
      <c r="AC68" s="12">
        <v>48.45</v>
      </c>
      <c r="AD68" s="2">
        <f t="shared" si="3"/>
        <v>1.3999999999999986</v>
      </c>
      <c r="AE68" s="170" t="e">
        <f t="shared" si="4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O42:P42"/>
  </mergeCells>
  <conditionalFormatting sqref="Q7">
    <cfRule type="expression" dxfId="33" priority="11">
      <formula>Q7&gt;0</formula>
    </cfRule>
    <cfRule type="expression" dxfId="3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">
    <cfRule type="expression" dxfId="31" priority="1">
      <formula>F10&gt;0</formula>
    </cfRule>
    <cfRule type="expression" dxfId="3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56</v>
      </c>
      <c r="B2" s="31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4">
        <v>42298</v>
      </c>
      <c r="U2" t="s">
        <v>191</v>
      </c>
      <c r="W2" s="165">
        <v>42306</v>
      </c>
      <c r="X2" s="12">
        <v>35.04</v>
      </c>
      <c r="Y2" s="12">
        <v>35.049999999999997</v>
      </c>
      <c r="Z2" s="12">
        <v>34.11</v>
      </c>
      <c r="AA2" s="12">
        <v>34.75</v>
      </c>
      <c r="AB2" s="117">
        <v>12036900</v>
      </c>
      <c r="AC2" s="12">
        <v>34.75</v>
      </c>
      <c r="AD2" s="2">
        <f>Y2-Z2</f>
        <v>0.93999999999999773</v>
      </c>
      <c r="AE2" s="170">
        <f>AC2/AC3-1</f>
        <v>-1.33446905167518E-2</v>
      </c>
    </row>
    <row r="3" spans="1:31" x14ac:dyDescent="0.25">
      <c r="A3" s="26" t="s">
        <v>74</v>
      </c>
      <c r="B3" s="31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34.75</v>
      </c>
      <c r="T3" t="s">
        <v>92</v>
      </c>
      <c r="W3" s="165">
        <v>42305</v>
      </c>
      <c r="X3" s="12">
        <v>34.99</v>
      </c>
      <c r="Y3" s="12">
        <v>35.299999999999997</v>
      </c>
      <c r="Z3" s="12">
        <v>34.65</v>
      </c>
      <c r="AA3" s="12">
        <v>35.22</v>
      </c>
      <c r="AB3" s="117">
        <v>9647700</v>
      </c>
      <c r="AC3" s="12">
        <v>35.22</v>
      </c>
      <c r="AD3" s="2">
        <f t="shared" ref="AD3:AD66" si="0">Y3-Z3</f>
        <v>0.64999999999999858</v>
      </c>
      <c r="AE3" s="170">
        <f t="shared" ref="AE3:AE66" si="1">AC3/AC4-1</f>
        <v>7.148984844152162E-3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34.75</v>
      </c>
      <c r="W4" s="165">
        <v>42304</v>
      </c>
      <c r="X4" s="12">
        <v>35.39</v>
      </c>
      <c r="Y4" s="12">
        <v>35.49</v>
      </c>
      <c r="Z4" s="12">
        <v>34.74</v>
      </c>
      <c r="AA4" s="12">
        <v>34.97</v>
      </c>
      <c r="AB4" s="117">
        <v>15478600</v>
      </c>
      <c r="AC4" s="12">
        <v>34.97</v>
      </c>
      <c r="AD4" s="2">
        <f t="shared" si="0"/>
        <v>0.75</v>
      </c>
      <c r="AE4" s="170">
        <f t="shared" si="1"/>
        <v>-1.9624334174376257E-2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5">
        <v>42303</v>
      </c>
      <c r="X5" s="12">
        <v>35.9</v>
      </c>
      <c r="Y5" s="12">
        <v>35.94</v>
      </c>
      <c r="Z5" s="12">
        <v>35.26</v>
      </c>
      <c r="AA5" s="12">
        <v>35.67</v>
      </c>
      <c r="AB5" s="117">
        <v>13730600</v>
      </c>
      <c r="AC5" s="12">
        <v>35.67</v>
      </c>
      <c r="AD5" s="2">
        <f t="shared" si="0"/>
        <v>0.67999999999999972</v>
      </c>
      <c r="AE5" s="170">
        <f t="shared" si="1"/>
        <v>-7.7885952712100082E-3</v>
      </c>
    </row>
    <row r="6" spans="1:31" x14ac:dyDescent="0.25">
      <c r="O6" s="13" t="s">
        <v>64</v>
      </c>
      <c r="Q6" s="2">
        <f>Q3*Q2</f>
        <v>0</v>
      </c>
      <c r="W6" s="165">
        <v>42300</v>
      </c>
      <c r="X6" s="12">
        <v>35.54</v>
      </c>
      <c r="Y6" s="12">
        <v>36.06</v>
      </c>
      <c r="Z6" s="12">
        <v>35.409999999999997</v>
      </c>
      <c r="AA6" s="12">
        <v>35.950000000000003</v>
      </c>
      <c r="AB6" s="117">
        <v>18220300</v>
      </c>
      <c r="AC6" s="12">
        <v>35.950000000000003</v>
      </c>
      <c r="AD6" s="2">
        <f t="shared" si="0"/>
        <v>0.65000000000000568</v>
      </c>
      <c r="AE6" s="170">
        <f t="shared" si="1"/>
        <v>1.4963297571993328E-2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68" t="s">
        <v>271</v>
      </c>
      <c r="W7" s="165">
        <v>42299</v>
      </c>
      <c r="X7" s="12">
        <v>35.64</v>
      </c>
      <c r="Y7" s="12">
        <v>35.79</v>
      </c>
      <c r="Z7" s="12">
        <v>34.97</v>
      </c>
      <c r="AA7" s="12">
        <v>35.42</v>
      </c>
      <c r="AB7" s="117">
        <v>22691900</v>
      </c>
      <c r="AC7" s="12">
        <v>35.42</v>
      </c>
      <c r="AD7" s="2">
        <f t="shared" si="0"/>
        <v>0.82000000000000028</v>
      </c>
      <c r="AE7" s="170">
        <f t="shared" si="1"/>
        <v>0</v>
      </c>
    </row>
    <row r="8" spans="1:31" x14ac:dyDescent="0.25">
      <c r="W8" s="165">
        <v>42298</v>
      </c>
      <c r="X8" s="12">
        <v>34.96</v>
      </c>
      <c r="Y8" s="12">
        <v>35.869999999999997</v>
      </c>
      <c r="Z8" s="12">
        <v>34.72</v>
      </c>
      <c r="AA8" s="12">
        <v>35.42</v>
      </c>
      <c r="AB8" s="117">
        <v>36877400</v>
      </c>
      <c r="AC8" s="12">
        <v>35.42</v>
      </c>
      <c r="AD8" s="2">
        <f t="shared" si="0"/>
        <v>1.1499999999999986</v>
      </c>
      <c r="AE8" s="170">
        <f t="shared" si="1"/>
        <v>5.7945041816009679E-2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5">
        <v>42297</v>
      </c>
      <c r="X9" s="12">
        <v>33.18</v>
      </c>
      <c r="Y9" s="12">
        <v>33.89</v>
      </c>
      <c r="Z9" s="12">
        <v>33.08</v>
      </c>
      <c r="AA9" s="12">
        <v>33.479999999999997</v>
      </c>
      <c r="AB9" s="117">
        <v>11758400</v>
      </c>
      <c r="AC9" s="12">
        <v>33.479999999999997</v>
      </c>
      <c r="AD9" s="2">
        <f t="shared" si="0"/>
        <v>0.81000000000000227</v>
      </c>
      <c r="AE9" s="170">
        <f t="shared" si="1"/>
        <v>7.2202166064980755E-3</v>
      </c>
    </row>
    <row r="10" spans="1:31" x14ac:dyDescent="0.25">
      <c r="W10" s="165">
        <v>42296</v>
      </c>
      <c r="X10" s="12">
        <v>33</v>
      </c>
      <c r="Y10" s="12">
        <v>33.29</v>
      </c>
      <c r="Z10" s="12">
        <v>32.799999999999997</v>
      </c>
      <c r="AA10" s="12">
        <v>33.24</v>
      </c>
      <c r="AB10" s="117">
        <v>9782800</v>
      </c>
      <c r="AC10" s="12">
        <v>33.24</v>
      </c>
      <c r="AD10" s="2">
        <f t="shared" si="0"/>
        <v>0.49000000000000199</v>
      </c>
      <c r="AE10" s="170">
        <f t="shared" si="1"/>
        <v>2.714932126697045E-3</v>
      </c>
    </row>
    <row r="11" spans="1:31" x14ac:dyDescent="0.25">
      <c r="W11" s="165">
        <v>42293</v>
      </c>
      <c r="X11" s="12">
        <v>33.369999999999997</v>
      </c>
      <c r="Y11" s="12">
        <v>33.46</v>
      </c>
      <c r="Z11" s="12">
        <v>32.880000000000003</v>
      </c>
      <c r="AA11" s="12">
        <v>33.15</v>
      </c>
      <c r="AB11" s="117">
        <v>9332400</v>
      </c>
      <c r="AC11" s="12">
        <v>33.15</v>
      </c>
      <c r="AD11" s="2">
        <f t="shared" si="0"/>
        <v>0.57999999999999829</v>
      </c>
      <c r="AE11" s="170">
        <f t="shared" si="1"/>
        <v>-5.1020408163265918E-3</v>
      </c>
    </row>
    <row r="12" spans="1:31" x14ac:dyDescent="0.25">
      <c r="W12" s="165">
        <v>42292</v>
      </c>
      <c r="X12" s="12">
        <v>33.549999999999997</v>
      </c>
      <c r="Y12" s="12">
        <v>33.659999999999997</v>
      </c>
      <c r="Z12" s="12">
        <v>33.159999999999997</v>
      </c>
      <c r="AA12" s="12">
        <v>33.32</v>
      </c>
      <c r="AB12" s="117">
        <v>10831400</v>
      </c>
      <c r="AC12" s="12">
        <v>33.32</v>
      </c>
      <c r="AD12" s="2">
        <f t="shared" si="0"/>
        <v>0.5</v>
      </c>
      <c r="AE12" s="170">
        <f t="shared" si="1"/>
        <v>-3.0003000300027338E-4</v>
      </c>
    </row>
    <row r="13" spans="1:31" x14ac:dyDescent="0.25">
      <c r="W13" s="165">
        <v>42291</v>
      </c>
      <c r="X13" s="12">
        <v>33.200000000000003</v>
      </c>
      <c r="Y13" s="12">
        <v>33.5</v>
      </c>
      <c r="Z13" s="12">
        <v>32.92</v>
      </c>
      <c r="AA13" s="12">
        <v>33.33</v>
      </c>
      <c r="AB13" s="117">
        <v>11720000</v>
      </c>
      <c r="AC13" s="12">
        <v>33.33</v>
      </c>
      <c r="AD13" s="2">
        <f t="shared" si="0"/>
        <v>0.57999999999999829</v>
      </c>
      <c r="AE13" s="170">
        <f t="shared" si="1"/>
        <v>6.0368246302444639E-3</v>
      </c>
    </row>
    <row r="14" spans="1:31" x14ac:dyDescent="0.25">
      <c r="W14" s="165">
        <v>42290</v>
      </c>
      <c r="X14" s="12">
        <v>32.85</v>
      </c>
      <c r="Y14" s="12">
        <v>33.369999999999997</v>
      </c>
      <c r="Z14" s="12">
        <v>32.71</v>
      </c>
      <c r="AA14" s="12">
        <v>33.130000000000003</v>
      </c>
      <c r="AB14" s="117">
        <v>11731900</v>
      </c>
      <c r="AC14" s="12">
        <v>33.130000000000003</v>
      </c>
      <c r="AD14" s="2">
        <f t="shared" si="0"/>
        <v>0.65999999999999659</v>
      </c>
      <c r="AE14" s="170">
        <f t="shared" si="1"/>
        <v>3.3313143549362767E-3</v>
      </c>
    </row>
    <row r="15" spans="1:31" x14ac:dyDescent="0.25">
      <c r="W15" s="165">
        <v>42289</v>
      </c>
      <c r="X15" s="12">
        <v>33.04</v>
      </c>
      <c r="Y15" s="12">
        <v>33.159999999999997</v>
      </c>
      <c r="Z15" s="12">
        <v>32.619999999999997</v>
      </c>
      <c r="AA15" s="12">
        <v>33.020000000000003</v>
      </c>
      <c r="AB15" s="117">
        <v>10753100</v>
      </c>
      <c r="AC15" s="12">
        <v>33.020000000000003</v>
      </c>
      <c r="AD15" s="2">
        <f t="shared" si="0"/>
        <v>0.53999999999999915</v>
      </c>
      <c r="AE15" s="170">
        <f t="shared" si="1"/>
        <v>2.1244309559940167E-3</v>
      </c>
    </row>
    <row r="16" spans="1:31" x14ac:dyDescent="0.25">
      <c r="W16" s="165">
        <v>42286</v>
      </c>
      <c r="X16" s="12">
        <v>33.340000000000003</v>
      </c>
      <c r="Y16" s="12">
        <v>33.630000000000003</v>
      </c>
      <c r="Z16" s="12">
        <v>32.79</v>
      </c>
      <c r="AA16" s="12">
        <v>32.950000000000003</v>
      </c>
      <c r="AB16" s="117">
        <v>14020700</v>
      </c>
      <c r="AC16" s="12">
        <v>32.950000000000003</v>
      </c>
      <c r="AD16" s="2">
        <f t="shared" si="0"/>
        <v>0.84000000000000341</v>
      </c>
      <c r="AE16" s="170">
        <f t="shared" si="1"/>
        <v>-1.4358360753813804E-2</v>
      </c>
    </row>
    <row r="17" spans="23:31" x14ac:dyDescent="0.25">
      <c r="W17" s="165">
        <v>42285</v>
      </c>
      <c r="X17" s="12">
        <v>32.950000000000003</v>
      </c>
      <c r="Y17" s="12">
        <v>33.51</v>
      </c>
      <c r="Z17" s="12">
        <v>32.86</v>
      </c>
      <c r="AA17" s="12">
        <v>33.43</v>
      </c>
      <c r="AB17" s="117">
        <v>11882300</v>
      </c>
      <c r="AC17" s="12">
        <v>33.43</v>
      </c>
      <c r="AD17" s="2">
        <f t="shared" si="0"/>
        <v>0.64999999999999858</v>
      </c>
      <c r="AE17" s="170">
        <f t="shared" si="1"/>
        <v>1.1497730711043985E-2</v>
      </c>
    </row>
    <row r="18" spans="23:31" x14ac:dyDescent="0.25">
      <c r="W18" s="165">
        <v>42284</v>
      </c>
      <c r="X18" s="12">
        <v>32.450000000000003</v>
      </c>
      <c r="Y18" s="12">
        <v>33.19</v>
      </c>
      <c r="Z18" s="12">
        <v>32.409999999999997</v>
      </c>
      <c r="AA18" s="12">
        <v>33.049999999999997</v>
      </c>
      <c r="AB18" s="117">
        <v>15238600</v>
      </c>
      <c r="AC18" s="12">
        <v>33.049999999999997</v>
      </c>
      <c r="AD18" s="2">
        <f t="shared" si="0"/>
        <v>0.78000000000000114</v>
      </c>
      <c r="AE18" s="170">
        <f t="shared" si="1"/>
        <v>2.5760397268777213E-2</v>
      </c>
    </row>
    <row r="19" spans="23:31" x14ac:dyDescent="0.25">
      <c r="W19" s="165">
        <v>42283</v>
      </c>
      <c r="X19" s="12">
        <v>31.81</v>
      </c>
      <c r="Y19" s="12">
        <v>32.380000000000003</v>
      </c>
      <c r="Z19" s="12">
        <v>31.81</v>
      </c>
      <c r="AA19" s="12">
        <v>32.22</v>
      </c>
      <c r="AB19" s="117">
        <v>14028300</v>
      </c>
      <c r="AC19" s="12">
        <v>32.22</v>
      </c>
      <c r="AD19" s="2">
        <f t="shared" si="0"/>
        <v>0.57000000000000384</v>
      </c>
      <c r="AE19" s="170">
        <f t="shared" si="1"/>
        <v>1.448362720403007E-2</v>
      </c>
    </row>
    <row r="20" spans="23:31" x14ac:dyDescent="0.25">
      <c r="W20" s="165">
        <v>42282</v>
      </c>
      <c r="X20" s="12">
        <v>31.9</v>
      </c>
      <c r="Y20" s="12">
        <v>32.159999999999997</v>
      </c>
      <c r="Z20" s="12">
        <v>31.52</v>
      </c>
      <c r="AA20" s="12">
        <v>31.76</v>
      </c>
      <c r="AB20" s="117">
        <v>15233300</v>
      </c>
      <c r="AC20" s="12">
        <v>31.76</v>
      </c>
      <c r="AD20" s="2">
        <f t="shared" si="0"/>
        <v>0.63999999999999702</v>
      </c>
      <c r="AE20" s="170">
        <f t="shared" si="1"/>
        <v>9.4547746612039241E-4</v>
      </c>
    </row>
    <row r="21" spans="23:31" x14ac:dyDescent="0.25">
      <c r="W21" s="165">
        <v>42279</v>
      </c>
      <c r="X21" s="12">
        <v>30.2</v>
      </c>
      <c r="Y21" s="12">
        <v>31.76</v>
      </c>
      <c r="Z21" s="12">
        <v>30.16</v>
      </c>
      <c r="AA21" s="12">
        <v>31.73</v>
      </c>
      <c r="AB21" s="117">
        <v>16257500</v>
      </c>
      <c r="AC21" s="12">
        <v>31.73</v>
      </c>
      <c r="AD21" s="2">
        <f t="shared" si="0"/>
        <v>1.6000000000000014</v>
      </c>
      <c r="AE21" s="170">
        <f t="shared" si="1"/>
        <v>3.4561460710792247E-2</v>
      </c>
    </row>
    <row r="22" spans="23:31" x14ac:dyDescent="0.25">
      <c r="W22" s="165">
        <v>42278</v>
      </c>
      <c r="X22" s="12">
        <v>30.29</v>
      </c>
      <c r="Y22" s="12">
        <v>30.75</v>
      </c>
      <c r="Z22" s="12">
        <v>29.98</v>
      </c>
      <c r="AA22" s="12">
        <v>30.67</v>
      </c>
      <c r="AB22" s="117">
        <v>18098300</v>
      </c>
      <c r="AC22" s="12">
        <v>30.67</v>
      </c>
      <c r="AD22" s="2">
        <f t="shared" si="0"/>
        <v>0.76999999999999957</v>
      </c>
      <c r="AE22" s="170">
        <f t="shared" si="1"/>
        <v>2.1652231845436409E-2</v>
      </c>
    </row>
    <row r="23" spans="23:31" x14ac:dyDescent="0.25">
      <c r="W23" s="165">
        <v>42277</v>
      </c>
      <c r="X23" s="12">
        <v>29.62</v>
      </c>
      <c r="Y23" s="12">
        <v>30.1</v>
      </c>
      <c r="Z23" s="12">
        <v>29.38</v>
      </c>
      <c r="AA23" s="12">
        <v>30.02</v>
      </c>
      <c r="AB23" s="117">
        <v>18674300</v>
      </c>
      <c r="AC23" s="12">
        <v>30.02</v>
      </c>
      <c r="AD23" s="2">
        <f t="shared" si="0"/>
        <v>0.72000000000000242</v>
      </c>
      <c r="AE23" s="170">
        <f t="shared" si="1"/>
        <v>2.984562607204122E-2</v>
      </c>
    </row>
    <row r="24" spans="23:31" x14ac:dyDescent="0.25">
      <c r="W24" s="165">
        <v>42276</v>
      </c>
      <c r="X24" s="12">
        <v>28.66</v>
      </c>
      <c r="Y24" s="12">
        <v>29.29</v>
      </c>
      <c r="Z24" s="12">
        <v>28.38</v>
      </c>
      <c r="AA24" s="12">
        <v>29.15</v>
      </c>
      <c r="AB24" s="117">
        <v>17006800</v>
      </c>
      <c r="AC24" s="12">
        <v>29.15</v>
      </c>
      <c r="AD24" s="2">
        <f t="shared" si="0"/>
        <v>0.91000000000000014</v>
      </c>
      <c r="AE24" s="170">
        <f t="shared" si="1"/>
        <v>2.0658263305322055E-2</v>
      </c>
    </row>
    <row r="25" spans="23:31" x14ac:dyDescent="0.25">
      <c r="W25" s="165">
        <v>42275</v>
      </c>
      <c r="X25" s="12">
        <v>29.29</v>
      </c>
      <c r="Y25" s="12">
        <v>29.32</v>
      </c>
      <c r="Z25" s="12">
        <v>28.44</v>
      </c>
      <c r="AA25" s="12">
        <v>28.56</v>
      </c>
      <c r="AB25" s="117">
        <v>15518100</v>
      </c>
      <c r="AC25" s="12">
        <v>28.56</v>
      </c>
      <c r="AD25" s="2">
        <f t="shared" si="0"/>
        <v>0.87999999999999901</v>
      </c>
      <c r="AE25" s="170">
        <f t="shared" si="1"/>
        <v>-2.8901734104046284E-2</v>
      </c>
    </row>
    <row r="26" spans="23:31" x14ac:dyDescent="0.25">
      <c r="W26" s="165">
        <v>42272</v>
      </c>
      <c r="X26" s="12">
        <v>29.79</v>
      </c>
      <c r="Y26" s="12">
        <v>29.84</v>
      </c>
      <c r="Z26" s="12">
        <v>29.23</v>
      </c>
      <c r="AA26" s="12">
        <v>29.41</v>
      </c>
      <c r="AB26" s="117">
        <v>13139100</v>
      </c>
      <c r="AC26" s="12">
        <v>29.41</v>
      </c>
      <c r="AD26" s="2">
        <f t="shared" si="0"/>
        <v>0.60999999999999943</v>
      </c>
      <c r="AE26" s="170">
        <f t="shared" si="1"/>
        <v>-1.0190217391304879E-3</v>
      </c>
    </row>
    <row r="27" spans="23:31" x14ac:dyDescent="0.25">
      <c r="W27" s="165">
        <v>42271</v>
      </c>
      <c r="X27" s="12">
        <v>29.41</v>
      </c>
      <c r="Y27" s="12">
        <v>29.51</v>
      </c>
      <c r="Z27" s="12">
        <v>28.77</v>
      </c>
      <c r="AA27" s="12">
        <v>29.44</v>
      </c>
      <c r="AB27" s="117">
        <v>19280700</v>
      </c>
      <c r="AC27" s="12">
        <v>29.44</v>
      </c>
      <c r="AD27" s="2">
        <f t="shared" si="0"/>
        <v>0.74000000000000199</v>
      </c>
      <c r="AE27" s="170">
        <f t="shared" si="1"/>
        <v>-9.421265141318913E-3</v>
      </c>
    </row>
    <row r="28" spans="23:31" x14ac:dyDescent="0.25">
      <c r="W28" s="165">
        <v>42270</v>
      </c>
      <c r="X28" s="12">
        <v>30.01</v>
      </c>
      <c r="Y28" s="12">
        <v>30.14</v>
      </c>
      <c r="Z28" s="12">
        <v>29.59</v>
      </c>
      <c r="AA28" s="12">
        <v>29.72</v>
      </c>
      <c r="AB28" s="117">
        <v>11140600</v>
      </c>
      <c r="AC28" s="12">
        <v>29.72</v>
      </c>
      <c r="AD28" s="2">
        <f t="shared" si="0"/>
        <v>0.55000000000000071</v>
      </c>
      <c r="AE28" s="170">
        <f t="shared" si="1"/>
        <v>-1.0323010323010418E-2</v>
      </c>
    </row>
    <row r="29" spans="23:31" x14ac:dyDescent="0.25">
      <c r="W29" s="165">
        <v>42269</v>
      </c>
      <c r="X29" s="12">
        <v>29.42</v>
      </c>
      <c r="Y29" s="12">
        <v>30.06</v>
      </c>
      <c r="Z29" s="12">
        <v>29.41</v>
      </c>
      <c r="AA29" s="12">
        <v>30.03</v>
      </c>
      <c r="AB29" s="117">
        <v>16677700</v>
      </c>
      <c r="AC29" s="12">
        <v>30.03</v>
      </c>
      <c r="AD29" s="2">
        <f t="shared" si="0"/>
        <v>0.64999999999999858</v>
      </c>
      <c r="AE29" s="170">
        <f t="shared" si="1"/>
        <v>-1.9268451992161983E-2</v>
      </c>
    </row>
    <row r="30" spans="23:31" x14ac:dyDescent="0.25">
      <c r="W30" s="165">
        <v>42268</v>
      </c>
      <c r="X30" s="12">
        <v>30.67</v>
      </c>
      <c r="Y30" s="12">
        <v>30.96</v>
      </c>
      <c r="Z30" s="12">
        <v>30.38</v>
      </c>
      <c r="AA30" s="12">
        <v>30.62</v>
      </c>
      <c r="AB30" s="117">
        <v>14059700</v>
      </c>
      <c r="AC30" s="12">
        <v>30.62</v>
      </c>
      <c r="AD30" s="2">
        <f t="shared" si="0"/>
        <v>0.58000000000000185</v>
      </c>
      <c r="AE30" s="170">
        <f t="shared" si="1"/>
        <v>3.6053752867912792E-3</v>
      </c>
    </row>
    <row r="31" spans="23:31" x14ac:dyDescent="0.25">
      <c r="W31" s="165">
        <v>42265</v>
      </c>
      <c r="X31" s="12">
        <v>30.98</v>
      </c>
      <c r="Y31" s="12">
        <v>31.12</v>
      </c>
      <c r="Z31" s="12">
        <v>30.47</v>
      </c>
      <c r="AA31" s="12">
        <v>30.51</v>
      </c>
      <c r="AB31" s="117">
        <v>30809000</v>
      </c>
      <c r="AC31" s="12">
        <v>30.51</v>
      </c>
      <c r="AD31" s="2">
        <f t="shared" si="0"/>
        <v>0.65000000000000213</v>
      </c>
      <c r="AE31" s="170">
        <f t="shared" si="1"/>
        <v>-2.5550942190993187E-2</v>
      </c>
    </row>
    <row r="32" spans="23:31" x14ac:dyDescent="0.25">
      <c r="W32" s="165">
        <v>42264</v>
      </c>
      <c r="X32" s="12">
        <v>31.25</v>
      </c>
      <c r="Y32" s="12">
        <v>31.81</v>
      </c>
      <c r="Z32" s="12">
        <v>31.13</v>
      </c>
      <c r="AA32" s="12">
        <v>31.31</v>
      </c>
      <c r="AB32" s="117">
        <v>16393800</v>
      </c>
      <c r="AC32" s="12">
        <v>31.31</v>
      </c>
      <c r="AD32" s="2">
        <f t="shared" si="0"/>
        <v>0.67999999999999972</v>
      </c>
      <c r="AE32" s="170">
        <f t="shared" si="1"/>
        <v>3.5256410256410131E-3</v>
      </c>
    </row>
    <row r="33" spans="4:31" x14ac:dyDescent="0.25">
      <c r="W33" s="165">
        <v>42263</v>
      </c>
      <c r="X33" s="12">
        <v>31.08</v>
      </c>
      <c r="Y33" s="12">
        <v>31.57</v>
      </c>
      <c r="Z33" s="12">
        <v>30.92</v>
      </c>
      <c r="AA33" s="12">
        <v>31.2</v>
      </c>
      <c r="AB33" s="117">
        <v>17026400</v>
      </c>
      <c r="AC33" s="12">
        <v>31.2</v>
      </c>
      <c r="AD33" s="2">
        <f t="shared" si="0"/>
        <v>0.64999999999999858</v>
      </c>
      <c r="AE33" s="170">
        <f t="shared" si="1"/>
        <v>6.776379477250849E-3</v>
      </c>
    </row>
    <row r="34" spans="4:31" x14ac:dyDescent="0.25">
      <c r="W34" s="165">
        <v>42262</v>
      </c>
      <c r="X34" s="12">
        <v>30.77</v>
      </c>
      <c r="Y34" s="12">
        <v>31.55</v>
      </c>
      <c r="Z34" s="12">
        <v>30.77</v>
      </c>
      <c r="AA34" s="12">
        <v>30.99</v>
      </c>
      <c r="AB34" s="117">
        <v>22161900</v>
      </c>
      <c r="AC34" s="12">
        <v>30.99</v>
      </c>
      <c r="AD34" s="2">
        <f t="shared" si="0"/>
        <v>0.78000000000000114</v>
      </c>
      <c r="AE34" s="170">
        <f t="shared" si="1"/>
        <v>8.7890625E-3</v>
      </c>
    </row>
    <row r="35" spans="4:31" x14ac:dyDescent="0.25">
      <c r="W35" s="165">
        <v>42261</v>
      </c>
      <c r="X35" s="12">
        <v>30.11</v>
      </c>
      <c r="Y35" s="12">
        <v>30.77</v>
      </c>
      <c r="Z35" s="12">
        <v>30.06</v>
      </c>
      <c r="AA35" s="12">
        <v>30.72</v>
      </c>
      <c r="AB35" s="117">
        <v>20126200</v>
      </c>
      <c r="AC35" s="12">
        <v>30.72</v>
      </c>
      <c r="AD35" s="2">
        <f t="shared" si="0"/>
        <v>0.71000000000000085</v>
      </c>
      <c r="AE35" s="170">
        <f t="shared" si="1"/>
        <v>1.8905472636815857E-2</v>
      </c>
    </row>
    <row r="36" spans="4:31" x14ac:dyDescent="0.25">
      <c r="W36" s="165">
        <v>42258</v>
      </c>
      <c r="X36" s="12">
        <v>30.01</v>
      </c>
      <c r="Y36" s="12">
        <v>30.2</v>
      </c>
      <c r="Z36" s="12">
        <v>29.58</v>
      </c>
      <c r="AA36" s="12">
        <v>30.15</v>
      </c>
      <c r="AB36" s="117">
        <v>15260200</v>
      </c>
      <c r="AC36" s="12">
        <v>30.15</v>
      </c>
      <c r="AD36" s="2">
        <f t="shared" si="0"/>
        <v>0.62000000000000099</v>
      </c>
      <c r="AE36" s="170">
        <f t="shared" si="1"/>
        <v>4.9999999999998934E-3</v>
      </c>
    </row>
    <row r="37" spans="4:31" x14ac:dyDescent="0.25">
      <c r="W37" s="165">
        <v>42257</v>
      </c>
      <c r="X37" s="12">
        <v>29.19</v>
      </c>
      <c r="Y37" s="12">
        <v>30.47</v>
      </c>
      <c r="Z37" s="12">
        <v>29.19</v>
      </c>
      <c r="AA37" s="12">
        <v>30</v>
      </c>
      <c r="AB37" s="117">
        <v>18350400</v>
      </c>
      <c r="AC37" s="12">
        <v>30</v>
      </c>
      <c r="AD37" s="2">
        <f t="shared" si="0"/>
        <v>1.2799999999999976</v>
      </c>
      <c r="AE37" s="170" t="e">
        <f t="shared" si="1"/>
        <v>#DIV/0!</v>
      </c>
    </row>
    <row r="38" spans="4:31" x14ac:dyDescent="0.25">
      <c r="W38" s="165">
        <v>42257</v>
      </c>
      <c r="X38" s="12" t="s">
        <v>210</v>
      </c>
      <c r="Y38" s="12"/>
      <c r="Z38" s="12"/>
      <c r="AA38" s="12"/>
      <c r="AB38" s="117"/>
      <c r="AC38" s="12"/>
      <c r="AD38" s="2">
        <f t="shared" si="0"/>
        <v>0</v>
      </c>
      <c r="AE38" s="170">
        <f t="shared" si="1"/>
        <v>-1</v>
      </c>
    </row>
    <row r="39" spans="4:31" x14ac:dyDescent="0.25">
      <c r="W39" s="165">
        <v>42256</v>
      </c>
      <c r="X39" s="12">
        <v>30.2</v>
      </c>
      <c r="Y39" s="12">
        <v>30.4</v>
      </c>
      <c r="Z39" s="12">
        <v>29.52</v>
      </c>
      <c r="AA39" s="12">
        <v>29.62</v>
      </c>
      <c r="AB39" s="117">
        <v>15747800</v>
      </c>
      <c r="AC39" s="12">
        <v>29.26</v>
      </c>
      <c r="AD39" s="2">
        <f t="shared" si="0"/>
        <v>0.87999999999999901</v>
      </c>
      <c r="AE39" s="170">
        <f t="shared" si="1"/>
        <v>-8.8075880758806679E-3</v>
      </c>
    </row>
    <row r="40" spans="4:31" x14ac:dyDescent="0.25">
      <c r="D40"/>
      <c r="E40"/>
      <c r="W40" s="165">
        <v>42255</v>
      </c>
      <c r="X40" s="12">
        <v>29.5</v>
      </c>
      <c r="Y40" s="12">
        <v>29.94</v>
      </c>
      <c r="Z40" s="12">
        <v>29.5</v>
      </c>
      <c r="AA40" s="12">
        <v>29.88</v>
      </c>
      <c r="AB40" s="117">
        <v>19298900</v>
      </c>
      <c r="AC40" s="12">
        <v>29.52</v>
      </c>
      <c r="AD40" s="2">
        <f t="shared" si="0"/>
        <v>0.44000000000000128</v>
      </c>
      <c r="AE40" s="170">
        <f t="shared" si="1"/>
        <v>3.4700315457413256E-2</v>
      </c>
    </row>
    <row r="41" spans="4:31" ht="20.25" thickBot="1" x14ac:dyDescent="0.35">
      <c r="O41" s="311" t="s">
        <v>81</v>
      </c>
      <c r="P41" s="311"/>
      <c r="T41" s="113" t="s">
        <v>138</v>
      </c>
      <c r="W41" s="165">
        <v>42251</v>
      </c>
      <c r="X41" s="12">
        <v>28.78</v>
      </c>
      <c r="Y41" s="12">
        <v>29.04</v>
      </c>
      <c r="Z41" s="12">
        <v>28.57</v>
      </c>
      <c r="AA41" s="12">
        <v>28.88</v>
      </c>
      <c r="AB41" s="117">
        <v>13435300</v>
      </c>
      <c r="AC41" s="12">
        <v>28.53</v>
      </c>
      <c r="AD41" s="2">
        <f t="shared" si="0"/>
        <v>0.46999999999999886</v>
      </c>
      <c r="AE41" s="170">
        <f t="shared" si="1"/>
        <v>-7.9972183588317147E-3</v>
      </c>
    </row>
    <row r="42" spans="4:31" ht="15.75" thickTop="1" x14ac:dyDescent="0.25">
      <c r="O42" s="105">
        <v>1.1000000000000001</v>
      </c>
      <c r="P42" s="105">
        <f>O42*$Q$4</f>
        <v>38.225000000000001</v>
      </c>
      <c r="Q42" s="2"/>
      <c r="T42" s="202" t="s">
        <v>122</v>
      </c>
      <c r="U42" s="202">
        <v>35.22</v>
      </c>
      <c r="W42" s="165">
        <v>42250</v>
      </c>
      <c r="X42" s="12">
        <v>29.38</v>
      </c>
      <c r="Y42" s="12">
        <v>29.71</v>
      </c>
      <c r="Z42" s="12">
        <v>29.02</v>
      </c>
      <c r="AA42" s="12">
        <v>29.11</v>
      </c>
      <c r="AB42" s="117">
        <v>11504200</v>
      </c>
      <c r="AC42" s="12">
        <v>28.76</v>
      </c>
      <c r="AD42" s="2">
        <f t="shared" si="0"/>
        <v>0.69000000000000128</v>
      </c>
      <c r="AE42" s="170">
        <f t="shared" si="1"/>
        <v>-3.1195840554593124E-3</v>
      </c>
    </row>
    <row r="43" spans="4:31" x14ac:dyDescent="0.25">
      <c r="O43" s="105">
        <v>1.0900000000000001</v>
      </c>
      <c r="P43" s="105">
        <f t="shared" ref="P43:P62" si="3">O43*$Q$4</f>
        <v>37.877500000000005</v>
      </c>
      <c r="Q43" s="2"/>
      <c r="T43" s="12" t="s">
        <v>123</v>
      </c>
      <c r="U43" s="12">
        <v>35.04</v>
      </c>
      <c r="W43" s="165">
        <v>42249</v>
      </c>
      <c r="X43" s="12">
        <v>29.01</v>
      </c>
      <c r="Y43" s="12">
        <v>29.22</v>
      </c>
      <c r="Z43" s="12">
        <v>28.62</v>
      </c>
      <c r="AA43" s="12">
        <v>29.21</v>
      </c>
      <c r="AB43" s="117">
        <v>10776300</v>
      </c>
      <c r="AC43" s="12">
        <v>28.85</v>
      </c>
      <c r="AD43" s="2">
        <f t="shared" si="0"/>
        <v>0.59999999999999787</v>
      </c>
      <c r="AE43" s="170">
        <f t="shared" si="1"/>
        <v>1.9794980558501374E-2</v>
      </c>
    </row>
    <row r="44" spans="4:31" x14ac:dyDescent="0.25">
      <c r="O44" s="105">
        <v>1.08</v>
      </c>
      <c r="P44" s="105">
        <f t="shared" si="3"/>
        <v>37.53</v>
      </c>
      <c r="Q44" s="2"/>
      <c r="T44" s="12" t="s">
        <v>124</v>
      </c>
      <c r="U44" s="12" t="s">
        <v>350</v>
      </c>
      <c r="W44" s="165">
        <v>42248</v>
      </c>
      <c r="X44" s="12">
        <v>29.18</v>
      </c>
      <c r="Y44" s="12">
        <v>29.37</v>
      </c>
      <c r="Z44" s="12">
        <v>28.4</v>
      </c>
      <c r="AA44" s="12">
        <v>28.64</v>
      </c>
      <c r="AB44" s="117">
        <v>16687400</v>
      </c>
      <c r="AC44" s="12">
        <v>28.29</v>
      </c>
      <c r="AD44" s="2">
        <f t="shared" si="0"/>
        <v>0.97000000000000242</v>
      </c>
      <c r="AE44" s="170">
        <f t="shared" si="1"/>
        <v>-2.7166437414030242E-2</v>
      </c>
    </row>
    <row r="45" spans="4:31" x14ac:dyDescent="0.25">
      <c r="O45" s="105">
        <v>1.07</v>
      </c>
      <c r="P45" s="105">
        <f t="shared" si="3"/>
        <v>37.182500000000005</v>
      </c>
      <c r="Q45" s="2"/>
      <c r="T45" s="12" t="s">
        <v>125</v>
      </c>
      <c r="U45" s="12" t="s">
        <v>351</v>
      </c>
      <c r="W45" s="165">
        <v>42247</v>
      </c>
      <c r="X45" s="12">
        <v>29.09</v>
      </c>
      <c r="Y45" s="12">
        <v>29.69</v>
      </c>
      <c r="Z45" s="12">
        <v>29.02</v>
      </c>
      <c r="AA45" s="12">
        <v>29.44</v>
      </c>
      <c r="AB45" s="117">
        <v>16283900</v>
      </c>
      <c r="AC45" s="12">
        <v>29.08</v>
      </c>
      <c r="AD45" s="2">
        <f t="shared" si="0"/>
        <v>0.67000000000000171</v>
      </c>
      <c r="AE45" s="170">
        <f t="shared" si="1"/>
        <v>1.5008726003490347E-2</v>
      </c>
    </row>
    <row r="46" spans="4:31" x14ac:dyDescent="0.25">
      <c r="O46" s="105">
        <v>1.06</v>
      </c>
      <c r="P46" s="105">
        <f t="shared" si="3"/>
        <v>36.835000000000001</v>
      </c>
      <c r="Q46" s="2"/>
      <c r="T46" s="12" t="s">
        <v>126</v>
      </c>
      <c r="U46" s="12">
        <v>41.5</v>
      </c>
      <c r="W46" s="165">
        <v>42244</v>
      </c>
      <c r="X46" s="12">
        <v>28.6</v>
      </c>
      <c r="Y46" s="12">
        <v>29.14</v>
      </c>
      <c r="Z46" s="12">
        <v>28.53</v>
      </c>
      <c r="AA46" s="12">
        <v>29</v>
      </c>
      <c r="AB46" s="117">
        <v>15167300</v>
      </c>
      <c r="AC46" s="12">
        <v>28.65</v>
      </c>
      <c r="AD46" s="2">
        <f t="shared" si="0"/>
        <v>0.60999999999999943</v>
      </c>
      <c r="AE46" s="170">
        <f t="shared" si="1"/>
        <v>1.4877789585547196E-2</v>
      </c>
    </row>
    <row r="47" spans="4:31" x14ac:dyDescent="0.25">
      <c r="O47" s="105">
        <v>1.05</v>
      </c>
      <c r="P47" s="105">
        <f t="shared" si="3"/>
        <v>36.487500000000004</v>
      </c>
      <c r="Q47" s="2"/>
      <c r="T47" s="12" t="s">
        <v>127</v>
      </c>
      <c r="U47" s="12">
        <v>1.15316</v>
      </c>
      <c r="W47" s="165">
        <v>42243</v>
      </c>
      <c r="X47" s="12">
        <v>28.52</v>
      </c>
      <c r="Y47" s="12">
        <v>28.82</v>
      </c>
      <c r="Z47" s="12">
        <v>28.02</v>
      </c>
      <c r="AA47" s="12">
        <v>28.58</v>
      </c>
      <c r="AB47" s="117">
        <v>28498900</v>
      </c>
      <c r="AC47" s="12">
        <v>28.23</v>
      </c>
      <c r="AD47" s="2">
        <f t="shared" si="0"/>
        <v>0.80000000000000071</v>
      </c>
      <c r="AE47" s="170">
        <f t="shared" si="1"/>
        <v>1.6930835734870309E-2</v>
      </c>
    </row>
    <row r="48" spans="4:31" x14ac:dyDescent="0.25">
      <c r="O48" s="105">
        <v>1.04</v>
      </c>
      <c r="P48" s="105">
        <f t="shared" si="3"/>
        <v>36.14</v>
      </c>
      <c r="Q48" s="2"/>
      <c r="T48" s="12" t="s">
        <v>128</v>
      </c>
      <c r="U48" s="12" t="s">
        <v>172</v>
      </c>
      <c r="W48" s="165">
        <v>42242</v>
      </c>
      <c r="X48" s="12">
        <v>27.62</v>
      </c>
      <c r="Y48" s="12">
        <v>28.2</v>
      </c>
      <c r="Z48" s="12">
        <v>26.9</v>
      </c>
      <c r="AA48" s="12">
        <v>28.1</v>
      </c>
      <c r="AB48" s="117">
        <v>27717300</v>
      </c>
      <c r="AC48" s="12">
        <v>27.76</v>
      </c>
      <c r="AD48" s="2">
        <f t="shared" si="0"/>
        <v>1.3000000000000007</v>
      </c>
      <c r="AE48" s="170">
        <f t="shared" si="1"/>
        <v>3.0055658627087256E-2</v>
      </c>
    </row>
    <row r="49" spans="15:31" x14ac:dyDescent="0.25">
      <c r="O49" s="105">
        <v>1.03</v>
      </c>
      <c r="P49" s="105">
        <f t="shared" si="3"/>
        <v>35.792500000000004</v>
      </c>
      <c r="Q49" s="2"/>
      <c r="T49" s="12"/>
      <c r="U49" s="12"/>
      <c r="W49" s="165">
        <v>42241</v>
      </c>
      <c r="X49" s="12">
        <v>29.2</v>
      </c>
      <c r="Y49" s="12">
        <v>29.2</v>
      </c>
      <c r="Z49" s="12">
        <v>27.28</v>
      </c>
      <c r="AA49" s="12">
        <v>27.28</v>
      </c>
      <c r="AB49" s="117">
        <v>19966200</v>
      </c>
      <c r="AC49" s="12">
        <v>26.95</v>
      </c>
      <c r="AD49" s="2">
        <f t="shared" si="0"/>
        <v>1.9199999999999982</v>
      </c>
      <c r="AE49" s="170">
        <f t="shared" si="1"/>
        <v>-1.8572469045884943E-2</v>
      </c>
    </row>
    <row r="50" spans="15:31" x14ac:dyDescent="0.25">
      <c r="O50" s="105">
        <v>1.02</v>
      </c>
      <c r="P50" s="105">
        <f t="shared" si="3"/>
        <v>35.445</v>
      </c>
      <c r="Q50" s="2"/>
      <c r="T50" s="12" t="s">
        <v>129</v>
      </c>
      <c r="U50" s="12" t="s">
        <v>352</v>
      </c>
      <c r="W50" s="165">
        <v>42240</v>
      </c>
      <c r="X50" s="12">
        <v>27.3</v>
      </c>
      <c r="Y50" s="12">
        <v>28.18</v>
      </c>
      <c r="Z50" s="12">
        <v>24.62</v>
      </c>
      <c r="AA50" s="12">
        <v>27.8</v>
      </c>
      <c r="AB50" s="117">
        <v>35740400</v>
      </c>
      <c r="AC50" s="12">
        <v>27.46</v>
      </c>
      <c r="AD50" s="2">
        <f t="shared" si="0"/>
        <v>3.5599999999999987</v>
      </c>
      <c r="AE50" s="170">
        <f t="shared" si="1"/>
        <v>-6.0875512995895997E-2</v>
      </c>
    </row>
    <row r="51" spans="15:31" x14ac:dyDescent="0.25">
      <c r="O51" s="105">
        <v>1.01</v>
      </c>
      <c r="P51" s="105">
        <f t="shared" si="3"/>
        <v>35.097500000000004</v>
      </c>
      <c r="Q51" s="2"/>
      <c r="T51" s="12" t="s">
        <v>130</v>
      </c>
      <c r="U51" s="12" t="s">
        <v>209</v>
      </c>
      <c r="W51" s="165">
        <v>42237</v>
      </c>
      <c r="X51" s="12">
        <v>30.46</v>
      </c>
      <c r="Y51" s="12">
        <v>30.53</v>
      </c>
      <c r="Z51" s="12">
        <v>29.57</v>
      </c>
      <c r="AA51" s="12">
        <v>29.6</v>
      </c>
      <c r="AB51" s="117">
        <v>27542200</v>
      </c>
      <c r="AC51" s="12">
        <v>29.24</v>
      </c>
      <c r="AD51" s="2">
        <f t="shared" si="0"/>
        <v>0.96000000000000085</v>
      </c>
      <c r="AE51" s="170">
        <f t="shared" si="1"/>
        <v>-4.0367574663603523E-2</v>
      </c>
    </row>
    <row r="52" spans="15:31" x14ac:dyDescent="0.25">
      <c r="O52" s="105">
        <v>1</v>
      </c>
      <c r="P52" s="105">
        <f t="shared" si="3"/>
        <v>34.75</v>
      </c>
      <c r="Q52" s="2"/>
      <c r="T52" s="12" t="s">
        <v>131</v>
      </c>
      <c r="U52" s="117">
        <v>12087595</v>
      </c>
      <c r="W52" s="165">
        <v>42236</v>
      </c>
      <c r="X52" s="12">
        <v>31.46</v>
      </c>
      <c r="Y52" s="12">
        <v>31.46</v>
      </c>
      <c r="Z52" s="12">
        <v>30.83</v>
      </c>
      <c r="AA52" s="12">
        <v>30.84</v>
      </c>
      <c r="AB52" s="117">
        <v>13352500</v>
      </c>
      <c r="AC52" s="12">
        <v>30.47</v>
      </c>
      <c r="AD52" s="2">
        <f t="shared" si="0"/>
        <v>0.63000000000000256</v>
      </c>
      <c r="AE52" s="170">
        <f t="shared" si="1"/>
        <v>-2.4959999999999982E-2</v>
      </c>
    </row>
    <row r="53" spans="15:31" x14ac:dyDescent="0.25">
      <c r="O53" s="105">
        <v>0.99</v>
      </c>
      <c r="P53" s="105">
        <f t="shared" si="3"/>
        <v>34.402499999999996</v>
      </c>
      <c r="Q53" s="2"/>
      <c r="T53" s="12" t="s">
        <v>135</v>
      </c>
      <c r="U53" s="117">
        <v>16607500</v>
      </c>
      <c r="W53" s="165">
        <v>42235</v>
      </c>
      <c r="X53" s="12">
        <v>31.61</v>
      </c>
      <c r="Y53" s="12">
        <v>32.049999999999997</v>
      </c>
      <c r="Z53" s="12">
        <v>31.37</v>
      </c>
      <c r="AA53" s="12">
        <v>31.63</v>
      </c>
      <c r="AB53" s="117">
        <v>13919100</v>
      </c>
      <c r="AC53" s="12">
        <v>31.25</v>
      </c>
      <c r="AD53" s="2">
        <f t="shared" si="0"/>
        <v>0.67999999999999616</v>
      </c>
      <c r="AE53" s="170">
        <f t="shared" si="1"/>
        <v>-2.234993614304015E-3</v>
      </c>
    </row>
    <row r="54" spans="15:31" x14ac:dyDescent="0.25">
      <c r="O54" s="105">
        <v>0.98</v>
      </c>
      <c r="P54" s="105">
        <f t="shared" si="3"/>
        <v>34.055</v>
      </c>
      <c r="Q54" s="2"/>
      <c r="T54" s="12" t="s">
        <v>132</v>
      </c>
      <c r="U54" s="12" t="s">
        <v>353</v>
      </c>
      <c r="W54" s="165">
        <v>42234</v>
      </c>
      <c r="X54" s="12">
        <v>31.41</v>
      </c>
      <c r="Y54" s="12">
        <v>31.77</v>
      </c>
      <c r="Z54" s="12">
        <v>31.34</v>
      </c>
      <c r="AA54" s="12">
        <v>31.71</v>
      </c>
      <c r="AB54" s="117">
        <v>9279800</v>
      </c>
      <c r="AC54" s="12">
        <v>31.32</v>
      </c>
      <c r="AD54" s="2">
        <f t="shared" si="0"/>
        <v>0.42999999999999972</v>
      </c>
      <c r="AE54" s="170">
        <f t="shared" si="1"/>
        <v>2.8818443804035088E-3</v>
      </c>
    </row>
    <row r="55" spans="15:31" x14ac:dyDescent="0.25">
      <c r="O55" s="105">
        <v>0.97</v>
      </c>
      <c r="P55" s="105">
        <f t="shared" si="3"/>
        <v>33.707499999999996</v>
      </c>
      <c r="T55" s="12" t="s">
        <v>136</v>
      </c>
      <c r="U55" s="12">
        <v>12.75</v>
      </c>
      <c r="W55" s="165">
        <v>42233</v>
      </c>
      <c r="X55" s="12">
        <v>31.47</v>
      </c>
      <c r="Y55" s="12">
        <v>31.68</v>
      </c>
      <c r="Z55" s="12">
        <v>31.17</v>
      </c>
      <c r="AA55" s="12">
        <v>31.61</v>
      </c>
      <c r="AB55" s="117">
        <v>12057900</v>
      </c>
      <c r="AC55" s="12">
        <v>31.23</v>
      </c>
      <c r="AD55" s="2">
        <f t="shared" si="0"/>
        <v>0.50999999999999801</v>
      </c>
      <c r="AE55" s="170">
        <f t="shared" si="1"/>
        <v>3.8572806171648377E-3</v>
      </c>
    </row>
    <row r="56" spans="15:31" x14ac:dyDescent="0.25">
      <c r="O56" s="105">
        <v>0.96</v>
      </c>
      <c r="P56" s="105">
        <f t="shared" si="3"/>
        <v>33.36</v>
      </c>
      <c r="T56" s="12" t="s">
        <v>137</v>
      </c>
      <c r="U56" s="12">
        <v>2.73</v>
      </c>
      <c r="W56" s="165">
        <v>42230</v>
      </c>
      <c r="X56" s="12">
        <v>31.14</v>
      </c>
      <c r="Y56" s="12">
        <v>31.55</v>
      </c>
      <c r="Z56" s="12">
        <v>31.06</v>
      </c>
      <c r="AA56" s="12">
        <v>31.49</v>
      </c>
      <c r="AB56" s="117">
        <v>12222400</v>
      </c>
      <c r="AC56" s="12">
        <v>31.11</v>
      </c>
      <c r="AD56" s="2">
        <f t="shared" si="0"/>
        <v>0.49000000000000199</v>
      </c>
      <c r="AE56" s="170">
        <f t="shared" si="1"/>
        <v>1.4015645371577623E-2</v>
      </c>
    </row>
    <row r="57" spans="15:31" x14ac:dyDescent="0.25">
      <c r="O57" s="105">
        <v>0.95</v>
      </c>
      <c r="P57" s="105">
        <f t="shared" si="3"/>
        <v>33.012499999999996</v>
      </c>
      <c r="T57" s="12" t="s">
        <v>133</v>
      </c>
      <c r="U57" s="12" t="s">
        <v>354</v>
      </c>
      <c r="W57" s="165">
        <v>42229</v>
      </c>
      <c r="X57" s="12">
        <v>30.87</v>
      </c>
      <c r="Y57" s="12">
        <v>31.25</v>
      </c>
      <c r="Z57" s="12">
        <v>30.81</v>
      </c>
      <c r="AA57" s="12">
        <v>31.06</v>
      </c>
      <c r="AB57" s="117">
        <v>20432400</v>
      </c>
      <c r="AC57" s="12">
        <v>30.68</v>
      </c>
      <c r="AD57" s="2">
        <f t="shared" si="0"/>
        <v>0.44000000000000128</v>
      </c>
      <c r="AE57" s="170">
        <f t="shared" si="1"/>
        <v>6.231551328304441E-3</v>
      </c>
    </row>
    <row r="58" spans="15:31" x14ac:dyDescent="0.25">
      <c r="O58" s="105">
        <v>0.94</v>
      </c>
      <c r="P58" s="105">
        <f t="shared" si="3"/>
        <v>32.664999999999999</v>
      </c>
      <c r="W58" s="165">
        <v>42228</v>
      </c>
      <c r="X58" s="12">
        <v>30.43</v>
      </c>
      <c r="Y58" s="12">
        <v>31</v>
      </c>
      <c r="Z58" s="12">
        <v>29.79</v>
      </c>
      <c r="AA58" s="12">
        <v>30.87</v>
      </c>
      <c r="AB58" s="117">
        <v>23093600</v>
      </c>
      <c r="AC58" s="12">
        <v>30.49</v>
      </c>
      <c r="AD58" s="2">
        <f t="shared" si="0"/>
        <v>1.2100000000000009</v>
      </c>
      <c r="AE58" s="170">
        <f t="shared" si="1"/>
        <v>9.8489822718317299E-4</v>
      </c>
    </row>
    <row r="59" spans="15:31" x14ac:dyDescent="0.25">
      <c r="O59" s="105">
        <v>0.93</v>
      </c>
      <c r="P59" s="105">
        <f t="shared" si="3"/>
        <v>32.317500000000003</v>
      </c>
      <c r="W59" s="165">
        <v>42227</v>
      </c>
      <c r="X59" s="12">
        <v>31.29</v>
      </c>
      <c r="Y59" s="12">
        <v>31.31</v>
      </c>
      <c r="Z59" s="12">
        <v>30.59</v>
      </c>
      <c r="AA59" s="12">
        <v>30.83</v>
      </c>
      <c r="AB59" s="117">
        <v>24340300</v>
      </c>
      <c r="AC59" s="12">
        <v>30.46</v>
      </c>
      <c r="AD59" s="2">
        <f t="shared" si="0"/>
        <v>0.71999999999999886</v>
      </c>
      <c r="AE59" s="170">
        <f t="shared" si="1"/>
        <v>-3.4548335974643463E-2</v>
      </c>
    </row>
    <row r="60" spans="15:31" x14ac:dyDescent="0.25">
      <c r="O60" s="105">
        <v>0.92</v>
      </c>
      <c r="P60" s="105">
        <f t="shared" si="3"/>
        <v>31.970000000000002</v>
      </c>
      <c r="W60" s="165">
        <v>42226</v>
      </c>
      <c r="X60" s="12">
        <v>31.95</v>
      </c>
      <c r="Y60" s="12">
        <v>32.25</v>
      </c>
      <c r="Z60" s="12">
        <v>31.86</v>
      </c>
      <c r="AA60" s="12">
        <v>31.94</v>
      </c>
      <c r="AB60" s="117">
        <v>11676400</v>
      </c>
      <c r="AC60" s="12">
        <v>31.55</v>
      </c>
      <c r="AD60" s="2">
        <f t="shared" si="0"/>
        <v>0.39000000000000057</v>
      </c>
      <c r="AE60" s="170">
        <f t="shared" si="1"/>
        <v>6.3795853269537073E-3</v>
      </c>
    </row>
    <row r="61" spans="15:31" x14ac:dyDescent="0.25">
      <c r="O61" s="105">
        <v>0.91</v>
      </c>
      <c r="P61" s="105">
        <f t="shared" si="3"/>
        <v>31.622500000000002</v>
      </c>
      <c r="W61" s="165">
        <v>42223</v>
      </c>
      <c r="X61" s="12">
        <v>32.090000000000003</v>
      </c>
      <c r="Y61" s="12">
        <v>32.14</v>
      </c>
      <c r="Z61" s="12">
        <v>31.6</v>
      </c>
      <c r="AA61" s="12">
        <v>31.74</v>
      </c>
      <c r="AB61" s="117">
        <v>12960000</v>
      </c>
      <c r="AC61" s="12">
        <v>31.35</v>
      </c>
      <c r="AD61" s="2">
        <f t="shared" si="0"/>
        <v>0.53999999999999915</v>
      </c>
      <c r="AE61" s="170">
        <f t="shared" si="1"/>
        <v>-3.8131553860819567E-3</v>
      </c>
    </row>
    <row r="62" spans="15:31" x14ac:dyDescent="0.25">
      <c r="O62" s="105">
        <v>0.9</v>
      </c>
      <c r="P62" s="105">
        <f t="shared" si="3"/>
        <v>31.275000000000002</v>
      </c>
      <c r="W62" s="165">
        <v>42222</v>
      </c>
      <c r="X62" s="12">
        <v>31.59</v>
      </c>
      <c r="Y62" s="12">
        <v>31.93</v>
      </c>
      <c r="Z62" s="12">
        <v>31.14</v>
      </c>
      <c r="AA62" s="12">
        <v>31.86</v>
      </c>
      <c r="AB62" s="117">
        <v>19567900</v>
      </c>
      <c r="AC62" s="12">
        <v>31.47</v>
      </c>
      <c r="AD62" s="2">
        <f t="shared" si="0"/>
        <v>0.78999999999999915</v>
      </c>
      <c r="AE62" s="170">
        <f t="shared" si="1"/>
        <v>8.0076873798846648E-3</v>
      </c>
    </row>
    <row r="63" spans="15:31" x14ac:dyDescent="0.25">
      <c r="W63" s="165">
        <v>42221</v>
      </c>
      <c r="X63" s="12">
        <v>31.77</v>
      </c>
      <c r="Y63" s="12">
        <v>31.77</v>
      </c>
      <c r="Z63" s="12">
        <v>31.2</v>
      </c>
      <c r="AA63" s="12">
        <v>31.6</v>
      </c>
      <c r="AB63" s="117">
        <v>14403600</v>
      </c>
      <c r="AC63" s="12">
        <v>31.22</v>
      </c>
      <c r="AD63" s="2">
        <f t="shared" si="0"/>
        <v>0.57000000000000028</v>
      </c>
      <c r="AE63" s="170">
        <f t="shared" si="1"/>
        <v>2.5690430314706525E-3</v>
      </c>
    </row>
    <row r="64" spans="15:31" x14ac:dyDescent="0.25">
      <c r="W64" s="165">
        <v>42220</v>
      </c>
      <c r="X64" s="12">
        <v>31.66</v>
      </c>
      <c r="Y64" s="12">
        <v>31.77</v>
      </c>
      <c r="Z64" s="12">
        <v>31.39</v>
      </c>
      <c r="AA64" s="12">
        <v>31.52</v>
      </c>
      <c r="AB64" s="117">
        <v>15105900</v>
      </c>
      <c r="AC64" s="12">
        <v>31.14</v>
      </c>
      <c r="AD64" s="2">
        <f t="shared" si="0"/>
        <v>0.37999999999999901</v>
      </c>
      <c r="AE64" s="170">
        <f t="shared" si="1"/>
        <v>-4.7938638542665002E-3</v>
      </c>
    </row>
    <row r="65" spans="23:31" x14ac:dyDescent="0.25">
      <c r="W65" s="165">
        <v>42219</v>
      </c>
      <c r="X65" s="12">
        <v>31.79</v>
      </c>
      <c r="Y65" s="12">
        <v>31.89</v>
      </c>
      <c r="Z65" s="12">
        <v>31.31</v>
      </c>
      <c r="AA65" s="12">
        <v>31.68</v>
      </c>
      <c r="AB65" s="117">
        <v>14800600</v>
      </c>
      <c r="AC65" s="12">
        <v>31.29</v>
      </c>
      <c r="AD65" s="2">
        <f t="shared" si="0"/>
        <v>0.58000000000000185</v>
      </c>
      <c r="AE65" s="170">
        <f t="shared" si="1"/>
        <v>5.1397365884997548E-3</v>
      </c>
    </row>
    <row r="66" spans="23:31" x14ac:dyDescent="0.25">
      <c r="W66" s="165">
        <v>42216</v>
      </c>
      <c r="X66" s="12">
        <v>32.08</v>
      </c>
      <c r="Y66" s="12">
        <v>32.130000000000003</v>
      </c>
      <c r="Z66" s="12">
        <v>31.43</v>
      </c>
      <c r="AA66" s="12">
        <v>31.51</v>
      </c>
      <c r="AB66" s="117">
        <v>12399300</v>
      </c>
      <c r="AC66" s="12">
        <v>31.13</v>
      </c>
      <c r="AD66" s="2">
        <f t="shared" si="0"/>
        <v>0.70000000000000284</v>
      </c>
      <c r="AE66" s="170">
        <f t="shared" si="1"/>
        <v>-1.2373096446700482E-2</v>
      </c>
    </row>
    <row r="67" spans="23:31" x14ac:dyDescent="0.25">
      <c r="W67" s="165">
        <v>42215</v>
      </c>
      <c r="X67" s="12">
        <v>31.89</v>
      </c>
      <c r="Y67" s="12">
        <v>32.049999999999997</v>
      </c>
      <c r="Z67" s="12">
        <v>31.75</v>
      </c>
      <c r="AA67" s="12">
        <v>31.91</v>
      </c>
      <c r="AB67" s="117">
        <v>10123300</v>
      </c>
      <c r="AC67" s="12">
        <v>31.52</v>
      </c>
      <c r="AD67" s="2">
        <f t="shared" ref="AD67:AD69" si="4">Y67-Z67</f>
        <v>0.29999999999999716</v>
      </c>
      <c r="AE67" s="170">
        <f t="shared" ref="AE67:AE69" si="5">AC67/AC68-1</f>
        <v>-1.2674271229403677E-3</v>
      </c>
    </row>
    <row r="68" spans="23:31" x14ac:dyDescent="0.25">
      <c r="W68" s="165">
        <v>42214</v>
      </c>
      <c r="X68" s="12">
        <v>31.48</v>
      </c>
      <c r="Y68" s="12">
        <v>32.06</v>
      </c>
      <c r="Z68" s="12">
        <v>31.43</v>
      </c>
      <c r="AA68" s="12">
        <v>31.95</v>
      </c>
      <c r="AB68" s="117">
        <v>20632700</v>
      </c>
      <c r="AC68" s="12">
        <v>31.56</v>
      </c>
      <c r="AD68" s="2">
        <f t="shared" si="4"/>
        <v>0.63000000000000256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2">
    <mergeCell ref="B2:B3"/>
    <mergeCell ref="O41:P41"/>
  </mergeCells>
  <conditionalFormatting sqref="Q7">
    <cfRule type="expression" dxfId="29" priority="6">
      <formula>Q7&gt;0</formula>
    </cfRule>
    <cfRule type="expression" dxfId="28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170</v>
      </c>
      <c r="T2" s="1">
        <v>42305</v>
      </c>
      <c r="U2" s="108" t="s">
        <v>229</v>
      </c>
      <c r="W2" s="165">
        <v>42306</v>
      </c>
      <c r="X2" s="12">
        <v>30.39</v>
      </c>
      <c r="Y2" s="12">
        <v>31.11</v>
      </c>
      <c r="Z2" s="12">
        <v>30.23</v>
      </c>
      <c r="AA2" s="12">
        <v>31.06</v>
      </c>
      <c r="AB2" s="117">
        <v>1290400</v>
      </c>
      <c r="AC2" s="12">
        <v>31.06</v>
      </c>
      <c r="AD2" s="2">
        <f>Y2-Z2</f>
        <v>0.87999999999999901</v>
      </c>
      <c r="AE2" s="170">
        <f>AC2/AC3-1</f>
        <v>1.5032679738562038E-2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3" t="s">
        <v>58</v>
      </c>
      <c r="Q3" s="2">
        <f>(F11-K11-M11)/Q2</f>
        <v>29.303764705882351</v>
      </c>
      <c r="W3" s="165">
        <v>42305</v>
      </c>
      <c r="X3" s="12">
        <v>29.13</v>
      </c>
      <c r="Y3" s="12">
        <v>30.8</v>
      </c>
      <c r="Z3" s="12">
        <v>29.13</v>
      </c>
      <c r="AA3" s="12">
        <v>30.6</v>
      </c>
      <c r="AB3" s="117">
        <v>1913900</v>
      </c>
      <c r="AC3" s="12">
        <v>30.6</v>
      </c>
      <c r="AD3" s="2">
        <f t="shared" ref="AD3:AD66" si="1">Y3-Z3</f>
        <v>1.6700000000000017</v>
      </c>
      <c r="AE3" s="170">
        <f t="shared" ref="AE3:AE66" si="2">AC3/AC4-1</f>
        <v>6.323835997220284E-2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31.06</v>
      </c>
      <c r="W4" s="165">
        <v>42304</v>
      </c>
      <c r="X4" s="12">
        <v>28.96</v>
      </c>
      <c r="Y4" s="12">
        <v>29.25</v>
      </c>
      <c r="Z4" s="12">
        <v>28.62</v>
      </c>
      <c r="AA4" s="12">
        <v>28.78</v>
      </c>
      <c r="AB4" s="117">
        <v>1522100</v>
      </c>
      <c r="AC4" s="12">
        <v>28.78</v>
      </c>
      <c r="AD4" s="2">
        <f t="shared" si="1"/>
        <v>0.62999999999999901</v>
      </c>
      <c r="AE4" s="170">
        <f t="shared" si="2"/>
        <v>-2.539790044023027E-2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5280.2</v>
      </c>
      <c r="W5" s="165">
        <v>42303</v>
      </c>
      <c r="X5" s="12">
        <v>29.69</v>
      </c>
      <c r="Y5" s="12">
        <v>29.88</v>
      </c>
      <c r="Z5" s="12">
        <v>29.39</v>
      </c>
      <c r="AA5" s="12">
        <v>29.53</v>
      </c>
      <c r="AB5" s="117">
        <v>640000</v>
      </c>
      <c r="AC5" s="12">
        <v>29.53</v>
      </c>
      <c r="AD5" s="2">
        <f t="shared" si="1"/>
        <v>0.48999999999999844</v>
      </c>
      <c r="AE5" s="170">
        <f t="shared" si="2"/>
        <v>-6.3930013458949331E-3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4981.6399999999994</v>
      </c>
      <c r="W6" s="165">
        <v>42300</v>
      </c>
      <c r="X6" s="12">
        <v>29.49</v>
      </c>
      <c r="Y6" s="12">
        <v>29.91</v>
      </c>
      <c r="Z6" s="12">
        <v>29.29</v>
      </c>
      <c r="AA6" s="12">
        <v>29.72</v>
      </c>
      <c r="AB6" s="117">
        <v>768100</v>
      </c>
      <c r="AC6" s="12">
        <v>29.72</v>
      </c>
      <c r="AD6" s="2">
        <f t="shared" si="1"/>
        <v>0.62000000000000099</v>
      </c>
      <c r="AE6" s="170">
        <f t="shared" si="2"/>
        <v>1.4680778422669905E-2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298.5600000000004</v>
      </c>
      <c r="R7" s="268" t="s">
        <v>272</v>
      </c>
      <c r="W7" s="165">
        <v>42299</v>
      </c>
      <c r="X7" s="12">
        <v>28.79</v>
      </c>
      <c r="Y7" s="12">
        <v>29.78</v>
      </c>
      <c r="Z7" s="12">
        <v>28.66</v>
      </c>
      <c r="AA7" s="12">
        <v>29.29</v>
      </c>
      <c r="AB7" s="117">
        <v>497200</v>
      </c>
      <c r="AC7" s="12">
        <v>29.29</v>
      </c>
      <c r="AD7" s="2">
        <f t="shared" si="1"/>
        <v>1.120000000000001</v>
      </c>
      <c r="AE7" s="170">
        <f t="shared" si="2"/>
        <v>2.5201260063003161E-2</v>
      </c>
    </row>
    <row r="8" spans="1:31" x14ac:dyDescent="0.25">
      <c r="W8" s="165">
        <v>42298</v>
      </c>
      <c r="X8" s="12">
        <v>28.81</v>
      </c>
      <c r="Y8" s="12">
        <v>29.07</v>
      </c>
      <c r="Z8" s="12">
        <v>28.5</v>
      </c>
      <c r="AA8" s="12">
        <v>28.57</v>
      </c>
      <c r="AB8" s="117">
        <v>510800</v>
      </c>
      <c r="AC8" s="12">
        <v>28.57</v>
      </c>
      <c r="AD8" s="2">
        <f t="shared" si="1"/>
        <v>0.57000000000000028</v>
      </c>
      <c r="AE8" s="170">
        <f t="shared" si="2"/>
        <v>-4.1826420355525196E-3</v>
      </c>
    </row>
    <row r="9" spans="1:31" x14ac:dyDescent="0.25">
      <c r="W9" s="165">
        <v>42297</v>
      </c>
      <c r="X9" s="12">
        <v>28.56</v>
      </c>
      <c r="Y9" s="12">
        <v>29.42</v>
      </c>
      <c r="Z9" s="12">
        <v>28.37</v>
      </c>
      <c r="AA9" s="12">
        <v>28.69</v>
      </c>
      <c r="AB9" s="117">
        <v>1107200</v>
      </c>
      <c r="AC9" s="12">
        <v>28.69</v>
      </c>
      <c r="AD9" s="2">
        <f t="shared" si="1"/>
        <v>1.0500000000000007</v>
      </c>
      <c r="AE9" s="170">
        <f t="shared" si="2"/>
        <v>0</v>
      </c>
    </row>
    <row r="10" spans="1:31" x14ac:dyDescent="0.25">
      <c r="W10" s="165">
        <v>42296</v>
      </c>
      <c r="X10" s="12">
        <v>28.41</v>
      </c>
      <c r="Y10" s="12">
        <v>28.76</v>
      </c>
      <c r="Z10" s="12">
        <v>28.37</v>
      </c>
      <c r="AA10" s="12">
        <v>28.69</v>
      </c>
      <c r="AB10" s="117">
        <v>819000</v>
      </c>
      <c r="AC10" s="12">
        <v>28.69</v>
      </c>
      <c r="AD10" s="2">
        <f t="shared" si="1"/>
        <v>0.39000000000000057</v>
      </c>
      <c r="AE10" s="170">
        <f t="shared" si="2"/>
        <v>3.4977264777895645E-3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170</v>
      </c>
      <c r="I11" s="16"/>
      <c r="J11" s="16"/>
      <c r="K11" s="16">
        <f>SUM(K2:K4)</f>
        <v>5140.5600000000004</v>
      </c>
      <c r="L11" s="16"/>
      <c r="M11" s="21">
        <f>SUM(M2:M4)</f>
        <v>20.8</v>
      </c>
      <c r="W11" s="165">
        <v>42293</v>
      </c>
      <c r="X11" s="12">
        <v>29.5</v>
      </c>
      <c r="Y11" s="12">
        <v>29.5</v>
      </c>
      <c r="Z11" s="12">
        <v>28.22</v>
      </c>
      <c r="AA11" s="12">
        <v>28.59</v>
      </c>
      <c r="AB11" s="117">
        <v>1787200</v>
      </c>
      <c r="AC11" s="12">
        <v>28.59</v>
      </c>
      <c r="AD11" s="2">
        <f t="shared" si="1"/>
        <v>1.2800000000000011</v>
      </c>
      <c r="AE11" s="170">
        <f t="shared" si="2"/>
        <v>-5.736894164193862E-2</v>
      </c>
    </row>
    <row r="12" spans="1:31" x14ac:dyDescent="0.25">
      <c r="W12" s="165">
        <v>42292</v>
      </c>
      <c r="X12" s="12">
        <v>29.8</v>
      </c>
      <c r="Y12" s="12">
        <v>30.33</v>
      </c>
      <c r="Z12" s="12">
        <v>29.51</v>
      </c>
      <c r="AA12" s="12">
        <v>30.33</v>
      </c>
      <c r="AB12" s="117">
        <v>664500</v>
      </c>
      <c r="AC12" s="12">
        <v>30.33</v>
      </c>
      <c r="AD12" s="2">
        <f t="shared" si="1"/>
        <v>0.81999999999999673</v>
      </c>
      <c r="AE12" s="170">
        <f t="shared" si="2"/>
        <v>1.4381270903010002E-2</v>
      </c>
    </row>
    <row r="13" spans="1:31" x14ac:dyDescent="0.25">
      <c r="B13" s="260" t="s">
        <v>139</v>
      </c>
      <c r="C13" s="260" t="s">
        <v>261</v>
      </c>
      <c r="D13" s="261" t="s">
        <v>260</v>
      </c>
      <c r="E13" s="263" t="s">
        <v>262</v>
      </c>
      <c r="F13" s="264" t="s">
        <v>65</v>
      </c>
      <c r="W13" s="165">
        <v>42291</v>
      </c>
      <c r="X13" s="12">
        <v>29.84</v>
      </c>
      <c r="Y13" s="12">
        <v>30.15</v>
      </c>
      <c r="Z13" s="12">
        <v>29.51</v>
      </c>
      <c r="AA13" s="12">
        <v>29.9</v>
      </c>
      <c r="AB13" s="117">
        <v>764600</v>
      </c>
      <c r="AC13" s="12">
        <v>29.9</v>
      </c>
      <c r="AD13" s="2">
        <f t="shared" si="1"/>
        <v>0.63999999999999702</v>
      </c>
      <c r="AE13" s="170">
        <f t="shared" si="2"/>
        <v>6.6934404283802706E-4</v>
      </c>
    </row>
    <row r="14" spans="1:31" x14ac:dyDescent="0.25">
      <c r="B14" s="262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5">
        <v>42290</v>
      </c>
      <c r="X14" s="12">
        <v>30.09</v>
      </c>
      <c r="Y14" s="12">
        <v>30.63</v>
      </c>
      <c r="Z14" s="12">
        <v>29.77</v>
      </c>
      <c r="AA14" s="12">
        <v>29.88</v>
      </c>
      <c r="AB14" s="117">
        <v>958700</v>
      </c>
      <c r="AC14" s="12">
        <v>29.88</v>
      </c>
      <c r="AD14" s="2">
        <f t="shared" si="1"/>
        <v>0.85999999999999943</v>
      </c>
      <c r="AE14" s="170">
        <f t="shared" si="2"/>
        <v>-1.6781836130306038E-2</v>
      </c>
    </row>
    <row r="15" spans="1:31" x14ac:dyDescent="0.25">
      <c r="B15" s="26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5">
        <v>42289</v>
      </c>
      <c r="X15" s="12">
        <v>31.05</v>
      </c>
      <c r="Y15" s="12">
        <v>31.07</v>
      </c>
      <c r="Z15" s="12">
        <v>30.33</v>
      </c>
      <c r="AA15" s="12">
        <v>30.39</v>
      </c>
      <c r="AB15" s="117">
        <v>547500</v>
      </c>
      <c r="AC15" s="12">
        <v>30.39</v>
      </c>
      <c r="AD15" s="2">
        <f t="shared" si="1"/>
        <v>0.74000000000000199</v>
      </c>
      <c r="AE15" s="170">
        <f t="shared" si="2"/>
        <v>-1.9361084220716251E-2</v>
      </c>
    </row>
    <row r="16" spans="1:31" x14ac:dyDescent="0.25">
      <c r="B16" s="12"/>
      <c r="C16" s="12"/>
      <c r="D16" s="53"/>
      <c r="E16" s="53"/>
      <c r="F16" s="53"/>
      <c r="W16" s="165">
        <v>42286</v>
      </c>
      <c r="X16" s="12">
        <v>31.12</v>
      </c>
      <c r="Y16" s="12">
        <v>31.48</v>
      </c>
      <c r="Z16" s="12">
        <v>30.78</v>
      </c>
      <c r="AA16" s="12">
        <v>30.99</v>
      </c>
      <c r="AB16" s="117">
        <v>1122200</v>
      </c>
      <c r="AC16" s="12">
        <v>30.99</v>
      </c>
      <c r="AD16" s="2">
        <f t="shared" si="1"/>
        <v>0.69999999999999929</v>
      </c>
      <c r="AE16" s="170">
        <f t="shared" si="2"/>
        <v>-3.2258064516133E-4</v>
      </c>
    </row>
    <row r="17" spans="2:31" x14ac:dyDescent="0.25">
      <c r="B17" s="12"/>
      <c r="C17" s="12"/>
      <c r="D17" s="53"/>
      <c r="E17" s="53"/>
      <c r="F17" s="53"/>
      <c r="W17" s="165">
        <v>42285</v>
      </c>
      <c r="X17" s="12">
        <v>29.79</v>
      </c>
      <c r="Y17" s="12">
        <v>31.13</v>
      </c>
      <c r="Z17" s="12">
        <v>29.79</v>
      </c>
      <c r="AA17" s="12">
        <v>31</v>
      </c>
      <c r="AB17" s="117">
        <v>1068700</v>
      </c>
      <c r="AC17" s="12">
        <v>31</v>
      </c>
      <c r="AD17" s="2">
        <f t="shared" si="1"/>
        <v>1.3399999999999999</v>
      </c>
      <c r="AE17" s="170">
        <f t="shared" si="2"/>
        <v>3.887399463806962E-2</v>
      </c>
    </row>
    <row r="18" spans="2:31" x14ac:dyDescent="0.25">
      <c r="B18" s="12"/>
      <c r="C18" s="12"/>
      <c r="D18" s="53"/>
      <c r="E18" s="53"/>
      <c r="F18" s="53"/>
      <c r="W18" s="165">
        <v>42284</v>
      </c>
      <c r="X18" s="12">
        <v>29.93</v>
      </c>
      <c r="Y18" s="12">
        <v>30.71</v>
      </c>
      <c r="Z18" s="12">
        <v>29.64</v>
      </c>
      <c r="AA18" s="12">
        <v>29.84</v>
      </c>
      <c r="AB18" s="117">
        <v>1087200</v>
      </c>
      <c r="AC18" s="12">
        <v>29.84</v>
      </c>
      <c r="AD18" s="2">
        <f t="shared" si="1"/>
        <v>1.0700000000000003</v>
      </c>
      <c r="AE18" s="170">
        <f t="shared" si="2"/>
        <v>2.3513604299629787E-3</v>
      </c>
    </row>
    <row r="19" spans="2:31" x14ac:dyDescent="0.25">
      <c r="B19" s="12"/>
      <c r="C19" s="12"/>
      <c r="D19" s="53"/>
      <c r="E19" s="53"/>
      <c r="F19" s="53"/>
      <c r="W19" s="165">
        <v>42283</v>
      </c>
      <c r="X19" s="12">
        <v>29.6</v>
      </c>
      <c r="Y19" s="12">
        <v>30.05</v>
      </c>
      <c r="Z19" s="12">
        <v>29.58</v>
      </c>
      <c r="AA19" s="12">
        <v>29.77</v>
      </c>
      <c r="AB19" s="117">
        <v>794600</v>
      </c>
      <c r="AC19" s="12">
        <v>29.77</v>
      </c>
      <c r="AD19" s="2">
        <f t="shared" si="1"/>
        <v>0.47000000000000242</v>
      </c>
      <c r="AE19" s="170">
        <f t="shared" si="2"/>
        <v>8.4688346883468046E-3</v>
      </c>
    </row>
    <row r="20" spans="2:31" x14ac:dyDescent="0.25">
      <c r="B20" s="12"/>
      <c r="C20" s="12"/>
      <c r="D20" s="53"/>
      <c r="E20" s="53"/>
      <c r="F20" s="53"/>
      <c r="W20" s="165">
        <v>42282</v>
      </c>
      <c r="X20" s="12">
        <v>28.44</v>
      </c>
      <c r="Y20" s="12">
        <v>29.68</v>
      </c>
      <c r="Z20" s="12">
        <v>28.44</v>
      </c>
      <c r="AA20" s="12">
        <v>29.52</v>
      </c>
      <c r="AB20" s="117">
        <v>856000</v>
      </c>
      <c r="AC20" s="12">
        <v>29.52</v>
      </c>
      <c r="AD20" s="2">
        <f t="shared" si="1"/>
        <v>1.2399999999999984</v>
      </c>
      <c r="AE20" s="170">
        <f t="shared" si="2"/>
        <v>4.6066619418851928E-2</v>
      </c>
    </row>
    <row r="21" spans="2:31" x14ac:dyDescent="0.25">
      <c r="B21" s="12"/>
      <c r="C21" s="12"/>
      <c r="D21" s="53"/>
      <c r="E21" s="53"/>
      <c r="F21" s="53"/>
      <c r="W21" s="165">
        <v>42279</v>
      </c>
      <c r="X21" s="12">
        <v>27.09</v>
      </c>
      <c r="Y21" s="12">
        <v>28.24</v>
      </c>
      <c r="Z21" s="12">
        <v>26.84</v>
      </c>
      <c r="AA21" s="12">
        <v>28.22</v>
      </c>
      <c r="AB21" s="117">
        <v>1089000</v>
      </c>
      <c r="AC21" s="12">
        <v>28.22</v>
      </c>
      <c r="AD21" s="2">
        <f t="shared" si="1"/>
        <v>1.3999999999999986</v>
      </c>
      <c r="AE21" s="170">
        <f t="shared" si="2"/>
        <v>2.7676620538965802E-2</v>
      </c>
    </row>
    <row r="22" spans="2:31" x14ac:dyDescent="0.25">
      <c r="B22" s="12"/>
      <c r="C22" s="12"/>
      <c r="D22" s="53"/>
      <c r="E22" s="53"/>
      <c r="F22" s="53"/>
      <c r="W22" s="165">
        <v>42278</v>
      </c>
      <c r="X22" s="12">
        <v>27.54</v>
      </c>
      <c r="Y22" s="12">
        <v>27.81</v>
      </c>
      <c r="Z22" s="12">
        <v>27.15</v>
      </c>
      <c r="AA22" s="12">
        <v>27.46</v>
      </c>
      <c r="AB22" s="117">
        <v>883700</v>
      </c>
      <c r="AC22" s="12">
        <v>27.46</v>
      </c>
      <c r="AD22" s="2">
        <f t="shared" si="1"/>
        <v>0.66000000000000014</v>
      </c>
      <c r="AE22" s="170">
        <f t="shared" si="2"/>
        <v>-1.091305929428743E-3</v>
      </c>
    </row>
    <row r="23" spans="2:31" x14ac:dyDescent="0.25">
      <c r="B23" s="12"/>
      <c r="C23" s="12"/>
      <c r="D23" s="53"/>
      <c r="E23" s="53"/>
      <c r="F23" s="53"/>
      <c r="W23" s="165">
        <v>42277</v>
      </c>
      <c r="X23" s="12">
        <v>27.11</v>
      </c>
      <c r="Y23" s="12">
        <v>27.52</v>
      </c>
      <c r="Z23" s="12">
        <v>26.95</v>
      </c>
      <c r="AA23" s="12">
        <v>27.49</v>
      </c>
      <c r="AB23" s="117">
        <v>1120900</v>
      </c>
      <c r="AC23" s="12">
        <v>27.49</v>
      </c>
      <c r="AD23" s="2">
        <f t="shared" si="1"/>
        <v>0.57000000000000028</v>
      </c>
      <c r="AE23" s="170">
        <f t="shared" si="2"/>
        <v>2.1173848439821619E-2</v>
      </c>
    </row>
    <row r="24" spans="2:31" x14ac:dyDescent="0.25">
      <c r="W24" s="165">
        <v>42276</v>
      </c>
      <c r="X24" s="12">
        <v>26.52</v>
      </c>
      <c r="Y24" s="12">
        <v>26.98</v>
      </c>
      <c r="Z24" s="12">
        <v>26.33</v>
      </c>
      <c r="AA24" s="12">
        <v>26.92</v>
      </c>
      <c r="AB24" s="117">
        <v>1326800</v>
      </c>
      <c r="AC24" s="12">
        <v>26.92</v>
      </c>
      <c r="AD24" s="2">
        <f t="shared" si="1"/>
        <v>0.65000000000000213</v>
      </c>
      <c r="AE24" s="170">
        <f t="shared" si="2"/>
        <v>1.7384731670446074E-2</v>
      </c>
    </row>
    <row r="25" spans="2:31" x14ac:dyDescent="0.25">
      <c r="W25" s="165">
        <v>42275</v>
      </c>
      <c r="X25" s="12">
        <v>26.9</v>
      </c>
      <c r="Y25" s="12">
        <v>27</v>
      </c>
      <c r="Z25" s="12">
        <v>26.31</v>
      </c>
      <c r="AA25" s="12">
        <v>26.46</v>
      </c>
      <c r="AB25" s="117">
        <v>2277000</v>
      </c>
      <c r="AC25" s="12">
        <v>26.46</v>
      </c>
      <c r="AD25" s="2">
        <f t="shared" si="1"/>
        <v>0.69000000000000128</v>
      </c>
      <c r="AE25" s="170">
        <f t="shared" si="2"/>
        <v>-2.3616236162361637E-2</v>
      </c>
    </row>
    <row r="26" spans="2:31" x14ac:dyDescent="0.25">
      <c r="W26" s="165">
        <v>42272</v>
      </c>
      <c r="X26" s="12">
        <v>27.49</v>
      </c>
      <c r="Y26" s="12">
        <v>27.56</v>
      </c>
      <c r="Z26" s="12">
        <v>27.06</v>
      </c>
      <c r="AA26" s="12">
        <v>27.1</v>
      </c>
      <c r="AB26" s="117">
        <v>798500</v>
      </c>
      <c r="AC26" s="12">
        <v>27.1</v>
      </c>
      <c r="AD26" s="2">
        <f t="shared" si="1"/>
        <v>0.5</v>
      </c>
      <c r="AE26" s="170">
        <f t="shared" si="2"/>
        <v>-7.6894910289270202E-3</v>
      </c>
    </row>
    <row r="27" spans="2:31" x14ac:dyDescent="0.25">
      <c r="W27" s="165">
        <v>42271</v>
      </c>
      <c r="X27" s="12">
        <v>27.81</v>
      </c>
      <c r="Y27" s="12">
        <v>27.86</v>
      </c>
      <c r="Z27" s="12">
        <v>27.22</v>
      </c>
      <c r="AA27" s="12">
        <v>27.31</v>
      </c>
      <c r="AB27" s="117">
        <v>1637300</v>
      </c>
      <c r="AC27" s="12">
        <v>27.31</v>
      </c>
      <c r="AD27" s="2">
        <f t="shared" si="1"/>
        <v>0.64000000000000057</v>
      </c>
      <c r="AE27" s="170">
        <f t="shared" si="2"/>
        <v>-2.8113879003558773E-2</v>
      </c>
    </row>
    <row r="28" spans="2:31" x14ac:dyDescent="0.25">
      <c r="W28" s="165">
        <v>42270</v>
      </c>
      <c r="X28" s="12">
        <v>28.48</v>
      </c>
      <c r="Y28" s="12">
        <v>28.65</v>
      </c>
      <c r="Z28" s="12">
        <v>28.07</v>
      </c>
      <c r="AA28" s="12">
        <v>28.1</v>
      </c>
      <c r="AB28" s="117">
        <v>877000</v>
      </c>
      <c r="AC28" s="12">
        <v>28.1</v>
      </c>
      <c r="AD28" s="2">
        <f t="shared" si="1"/>
        <v>0.57999999999999829</v>
      </c>
      <c r="AE28" s="170">
        <f t="shared" si="2"/>
        <v>-1.3342696629213502E-2</v>
      </c>
    </row>
    <row r="29" spans="2:31" x14ac:dyDescent="0.25">
      <c r="W29" s="165">
        <v>42269</v>
      </c>
      <c r="X29" s="12">
        <v>28.54</v>
      </c>
      <c r="Y29" s="12">
        <v>28.9</v>
      </c>
      <c r="Z29" s="12">
        <v>28.26</v>
      </c>
      <c r="AA29" s="12">
        <v>28.48</v>
      </c>
      <c r="AB29" s="117">
        <v>773400</v>
      </c>
      <c r="AC29" s="12">
        <v>28.48</v>
      </c>
      <c r="AD29" s="2">
        <f t="shared" si="1"/>
        <v>0.63999999999999702</v>
      </c>
      <c r="AE29" s="170">
        <f t="shared" si="2"/>
        <v>-1.4873746108612917E-2</v>
      </c>
    </row>
    <row r="30" spans="2:31" x14ac:dyDescent="0.25">
      <c r="W30" s="165">
        <v>42268</v>
      </c>
      <c r="X30" s="12">
        <v>29.19</v>
      </c>
      <c r="Y30" s="12">
        <v>29.57</v>
      </c>
      <c r="Z30" s="12">
        <v>28.87</v>
      </c>
      <c r="AA30" s="12">
        <v>28.91</v>
      </c>
      <c r="AB30" s="117">
        <v>881800</v>
      </c>
      <c r="AC30" s="12">
        <v>28.91</v>
      </c>
      <c r="AD30" s="2">
        <f t="shared" si="1"/>
        <v>0.69999999999999929</v>
      </c>
      <c r="AE30" s="170">
        <f t="shared" si="2"/>
        <v>-3.7904893177118648E-3</v>
      </c>
    </row>
    <row r="31" spans="2:31" x14ac:dyDescent="0.25">
      <c r="W31" s="165">
        <v>42265</v>
      </c>
      <c r="X31" s="12">
        <v>29.5</v>
      </c>
      <c r="Y31" s="12">
        <v>29.57</v>
      </c>
      <c r="Z31" s="12">
        <v>28.9</v>
      </c>
      <c r="AA31" s="12">
        <v>29.02</v>
      </c>
      <c r="AB31" s="117">
        <v>1573900</v>
      </c>
      <c r="AC31" s="12">
        <v>29.02</v>
      </c>
      <c r="AD31" s="2">
        <f t="shared" si="1"/>
        <v>0.67000000000000171</v>
      </c>
      <c r="AE31" s="170">
        <f t="shared" si="2"/>
        <v>-2.9106724657075977E-2</v>
      </c>
    </row>
    <row r="32" spans="2:31" x14ac:dyDescent="0.25">
      <c r="W32" s="165">
        <v>42264</v>
      </c>
      <c r="X32" s="12">
        <v>29.9</v>
      </c>
      <c r="Y32" s="12">
        <v>30.11</v>
      </c>
      <c r="Z32" s="12">
        <v>29.69</v>
      </c>
      <c r="AA32" s="12">
        <v>29.89</v>
      </c>
      <c r="AB32" s="117">
        <v>1243400</v>
      </c>
      <c r="AC32" s="12">
        <v>29.89</v>
      </c>
      <c r="AD32" s="2">
        <f t="shared" si="1"/>
        <v>0.41999999999999815</v>
      </c>
      <c r="AE32" s="170">
        <f t="shared" si="2"/>
        <v>-5.9860325906219147E-3</v>
      </c>
    </row>
    <row r="33" spans="15:31" x14ac:dyDescent="0.25">
      <c r="W33" s="165">
        <v>42263</v>
      </c>
      <c r="X33" s="12">
        <v>29.91</v>
      </c>
      <c r="Y33" s="12">
        <v>30.25</v>
      </c>
      <c r="Z33" s="12">
        <v>29.76</v>
      </c>
      <c r="AA33" s="12">
        <v>30.07</v>
      </c>
      <c r="AB33" s="117">
        <v>804200</v>
      </c>
      <c r="AC33" s="12">
        <v>30.07</v>
      </c>
      <c r="AD33" s="2">
        <f t="shared" si="1"/>
        <v>0.48999999999999844</v>
      </c>
      <c r="AE33" s="170">
        <f t="shared" si="2"/>
        <v>1.0756302521008454E-2</v>
      </c>
    </row>
    <row r="34" spans="15:31" x14ac:dyDescent="0.25">
      <c r="W34" s="165">
        <v>42262</v>
      </c>
      <c r="X34" s="12">
        <v>29.28</v>
      </c>
      <c r="Y34" s="12">
        <v>29.87</v>
      </c>
      <c r="Z34" s="12">
        <v>29.16</v>
      </c>
      <c r="AA34" s="12">
        <v>29.75</v>
      </c>
      <c r="AB34" s="117">
        <v>665600</v>
      </c>
      <c r="AC34" s="12">
        <v>29.75</v>
      </c>
      <c r="AD34" s="2">
        <f t="shared" si="1"/>
        <v>0.71000000000000085</v>
      </c>
      <c r="AE34" s="170">
        <f t="shared" si="2"/>
        <v>1.9883441892355025E-2</v>
      </c>
    </row>
    <row r="35" spans="15:31" x14ac:dyDescent="0.25">
      <c r="W35" s="165">
        <v>42261</v>
      </c>
      <c r="X35" s="12">
        <v>30.24</v>
      </c>
      <c r="Y35" s="12">
        <v>30.24</v>
      </c>
      <c r="Z35" s="12">
        <v>29.16</v>
      </c>
      <c r="AA35" s="12">
        <v>29.17</v>
      </c>
      <c r="AB35" s="117">
        <v>1046500</v>
      </c>
      <c r="AC35" s="12">
        <v>29.17</v>
      </c>
      <c r="AD35" s="2">
        <f t="shared" si="1"/>
        <v>1.0799999999999983</v>
      </c>
      <c r="AE35" s="170">
        <f t="shared" si="2"/>
        <v>-4.0144784468575168E-2</v>
      </c>
    </row>
    <row r="36" spans="15:31" x14ac:dyDescent="0.25">
      <c r="W36" s="165">
        <v>42258</v>
      </c>
      <c r="X36" s="12">
        <v>30.17</v>
      </c>
      <c r="Y36" s="12">
        <v>30.43</v>
      </c>
      <c r="Z36" s="12">
        <v>30.05</v>
      </c>
      <c r="AA36" s="12">
        <v>30.39</v>
      </c>
      <c r="AB36" s="117">
        <v>264200</v>
      </c>
      <c r="AC36" s="12">
        <v>30.39</v>
      </c>
      <c r="AD36" s="2">
        <f t="shared" si="1"/>
        <v>0.37999999999999901</v>
      </c>
      <c r="AE36" s="170">
        <f t="shared" si="2"/>
        <v>9.8814229249022389E-4</v>
      </c>
    </row>
    <row r="37" spans="15:31" x14ac:dyDescent="0.25">
      <c r="W37" s="165">
        <v>42257</v>
      </c>
      <c r="X37" s="12">
        <v>30.48</v>
      </c>
      <c r="Y37" s="12">
        <v>30.7</v>
      </c>
      <c r="Z37" s="12">
        <v>30.2</v>
      </c>
      <c r="AA37" s="12">
        <v>30.36</v>
      </c>
      <c r="AB37" s="117">
        <v>469100</v>
      </c>
      <c r="AC37" s="12">
        <v>30.36</v>
      </c>
      <c r="AD37" s="2">
        <f t="shared" si="1"/>
        <v>0.5</v>
      </c>
      <c r="AE37" s="170">
        <f t="shared" si="2"/>
        <v>-4.9164208456244918E-3</v>
      </c>
    </row>
    <row r="38" spans="15:31" x14ac:dyDescent="0.25">
      <c r="W38" s="165">
        <v>42256</v>
      </c>
      <c r="X38" s="12">
        <v>31.31</v>
      </c>
      <c r="Y38" s="12">
        <v>31.47</v>
      </c>
      <c r="Z38" s="12">
        <v>30.45</v>
      </c>
      <c r="AA38" s="12">
        <v>30.51</v>
      </c>
      <c r="AB38" s="117">
        <v>618800</v>
      </c>
      <c r="AC38" s="12">
        <v>30.51</v>
      </c>
      <c r="AD38" s="2">
        <f t="shared" si="1"/>
        <v>1.0199999999999996</v>
      </c>
      <c r="AE38" s="170">
        <f t="shared" si="2"/>
        <v>-1.7707662588538176E-2</v>
      </c>
    </row>
    <row r="39" spans="15:31" x14ac:dyDescent="0.25">
      <c r="W39" s="165">
        <v>42255</v>
      </c>
      <c r="X39" s="12">
        <v>30.81</v>
      </c>
      <c r="Y39" s="12">
        <v>31.11</v>
      </c>
      <c r="Z39" s="12">
        <v>30.65</v>
      </c>
      <c r="AA39" s="12">
        <v>31.06</v>
      </c>
      <c r="AB39" s="117">
        <v>430300</v>
      </c>
      <c r="AC39" s="12">
        <v>31.06</v>
      </c>
      <c r="AD39" s="2">
        <f t="shared" si="1"/>
        <v>0.46000000000000085</v>
      </c>
      <c r="AE39" s="170">
        <f t="shared" si="2"/>
        <v>2.440633245382573E-2</v>
      </c>
    </row>
    <row r="40" spans="15:31" x14ac:dyDescent="0.25">
      <c r="W40" s="165">
        <v>42251</v>
      </c>
      <c r="X40" s="12">
        <v>30.57</v>
      </c>
      <c r="Y40" s="12">
        <v>30.81</v>
      </c>
      <c r="Z40" s="12">
        <v>30.31</v>
      </c>
      <c r="AA40" s="12">
        <v>30.32</v>
      </c>
      <c r="AB40" s="117">
        <v>773600</v>
      </c>
      <c r="AC40" s="12">
        <v>30.32</v>
      </c>
      <c r="AD40" s="2">
        <f t="shared" si="1"/>
        <v>0.5</v>
      </c>
      <c r="AE40" s="170">
        <f t="shared" si="2"/>
        <v>-1.8134715025906689E-2</v>
      </c>
    </row>
    <row r="41" spans="15:31" x14ac:dyDescent="0.25">
      <c r="W41" s="165">
        <v>42250</v>
      </c>
      <c r="X41" s="12">
        <v>30.66</v>
      </c>
      <c r="Y41" s="12">
        <v>31.24</v>
      </c>
      <c r="Z41" s="12">
        <v>30.57</v>
      </c>
      <c r="AA41" s="12">
        <v>30.88</v>
      </c>
      <c r="AB41" s="117">
        <v>545900</v>
      </c>
      <c r="AC41" s="12">
        <v>30.88</v>
      </c>
      <c r="AD41" s="2">
        <f t="shared" si="1"/>
        <v>0.66999999999999815</v>
      </c>
      <c r="AE41" s="170">
        <f t="shared" si="2"/>
        <v>5.8631921824103816E-3</v>
      </c>
    </row>
    <row r="42" spans="15:31" x14ac:dyDescent="0.25">
      <c r="W42" s="165">
        <v>42249</v>
      </c>
      <c r="X42" s="12">
        <v>30.78</v>
      </c>
      <c r="Y42" s="12">
        <v>30.87</v>
      </c>
      <c r="Z42" s="12">
        <v>30.33</v>
      </c>
      <c r="AA42" s="12">
        <v>30.7</v>
      </c>
      <c r="AB42" s="117">
        <v>518600</v>
      </c>
      <c r="AC42" s="12">
        <v>30.7</v>
      </c>
      <c r="AD42" s="2">
        <f t="shared" si="1"/>
        <v>0.5400000000000027</v>
      </c>
      <c r="AE42" s="170">
        <f t="shared" si="2"/>
        <v>8.5413929040736303E-3</v>
      </c>
    </row>
    <row r="43" spans="15:31" x14ac:dyDescent="0.25">
      <c r="W43" s="165">
        <v>42248</v>
      </c>
      <c r="X43" s="12">
        <v>31.05</v>
      </c>
      <c r="Y43" s="12">
        <v>31.44</v>
      </c>
      <c r="Z43" s="12">
        <v>30.33</v>
      </c>
      <c r="AA43" s="12">
        <v>30.44</v>
      </c>
      <c r="AB43" s="117">
        <v>733100</v>
      </c>
      <c r="AC43" s="12">
        <v>30.44</v>
      </c>
      <c r="AD43" s="2">
        <f t="shared" si="1"/>
        <v>1.110000000000003</v>
      </c>
      <c r="AE43" s="170">
        <f t="shared" si="2"/>
        <v>-4.1259842519684953E-2</v>
      </c>
    </row>
    <row r="44" spans="15:31" x14ac:dyDescent="0.25">
      <c r="W44" s="165">
        <v>42247</v>
      </c>
      <c r="X44" s="12">
        <v>31.21</v>
      </c>
      <c r="Y44" s="12">
        <v>31.9</v>
      </c>
      <c r="Z44" s="12">
        <v>31.14</v>
      </c>
      <c r="AA44" s="12">
        <v>31.75</v>
      </c>
      <c r="AB44" s="117">
        <v>708600</v>
      </c>
      <c r="AC44" s="12">
        <v>31.75</v>
      </c>
      <c r="AD44" s="2">
        <f t="shared" si="1"/>
        <v>0.75999999999999801</v>
      </c>
      <c r="AE44" s="170">
        <f t="shared" si="2"/>
        <v>1.2759170653907415E-2</v>
      </c>
    </row>
    <row r="45" spans="15:31" ht="20.25" thickBot="1" x14ac:dyDescent="0.35">
      <c r="O45" s="311" t="s">
        <v>81</v>
      </c>
      <c r="P45" s="311"/>
      <c r="T45" s="113" t="s">
        <v>138</v>
      </c>
      <c r="W45" s="165">
        <v>42244</v>
      </c>
      <c r="X45" s="12">
        <v>30.68</v>
      </c>
      <c r="Y45" s="12">
        <v>31.41</v>
      </c>
      <c r="Z45" s="12">
        <v>30.68</v>
      </c>
      <c r="AA45" s="12">
        <v>31.35</v>
      </c>
      <c r="AB45" s="117">
        <v>599800</v>
      </c>
      <c r="AC45" s="12">
        <v>31.35</v>
      </c>
      <c r="AD45" s="2">
        <f t="shared" si="1"/>
        <v>0.73000000000000043</v>
      </c>
      <c r="AE45" s="170">
        <f t="shared" si="2"/>
        <v>1.918075422626786E-2</v>
      </c>
    </row>
    <row r="46" spans="15:31" ht="15.75" thickTop="1" x14ac:dyDescent="0.25">
      <c r="O46" s="105">
        <v>1.1000000000000001</v>
      </c>
      <c r="P46" s="105">
        <f>O46*$Q$4</f>
        <v>34.166000000000004</v>
      </c>
      <c r="Q46" s="2"/>
      <c r="T46" s="247" t="s">
        <v>122</v>
      </c>
      <c r="U46" s="247">
        <v>30.6</v>
      </c>
      <c r="W46" s="165">
        <v>42243</v>
      </c>
      <c r="X46" s="12">
        <v>30.37</v>
      </c>
      <c r="Y46" s="12">
        <v>30.89</v>
      </c>
      <c r="Z46" s="12">
        <v>30.11</v>
      </c>
      <c r="AA46" s="12">
        <v>30.76</v>
      </c>
      <c r="AB46" s="117">
        <v>1394500</v>
      </c>
      <c r="AC46" s="12">
        <v>30.76</v>
      </c>
      <c r="AD46" s="2">
        <f t="shared" si="1"/>
        <v>0.78000000000000114</v>
      </c>
      <c r="AE46" s="170">
        <f t="shared" si="2"/>
        <v>2.6359693026359876E-2</v>
      </c>
    </row>
    <row r="47" spans="15:31" x14ac:dyDescent="0.25">
      <c r="O47" s="105">
        <v>1.0900000000000001</v>
      </c>
      <c r="P47" s="105">
        <f t="shared" ref="P47:P66" si="3">O47*$Q$4</f>
        <v>33.855400000000003</v>
      </c>
      <c r="Q47" s="2"/>
      <c r="T47" s="247" t="s">
        <v>123</v>
      </c>
      <c r="U47" s="247">
        <v>30.39</v>
      </c>
      <c r="W47" s="165">
        <v>42242</v>
      </c>
      <c r="X47" s="12">
        <v>29.98</v>
      </c>
      <c r="Y47" s="12">
        <v>30.06</v>
      </c>
      <c r="Z47" s="12">
        <v>29.31</v>
      </c>
      <c r="AA47" s="12">
        <v>29.97</v>
      </c>
      <c r="AB47" s="117">
        <v>930400</v>
      </c>
      <c r="AC47" s="12">
        <v>29.97</v>
      </c>
      <c r="AD47" s="2">
        <f t="shared" si="1"/>
        <v>0.75</v>
      </c>
      <c r="AE47" s="170">
        <f t="shared" si="2"/>
        <v>1.9387755102040938E-2</v>
      </c>
    </row>
    <row r="48" spans="15:31" x14ac:dyDescent="0.25">
      <c r="O48" s="105">
        <v>1.08</v>
      </c>
      <c r="P48" s="105">
        <f t="shared" si="3"/>
        <v>33.544800000000002</v>
      </c>
      <c r="Q48" s="2"/>
      <c r="T48" s="247" t="s">
        <v>124</v>
      </c>
      <c r="U48" s="247" t="s">
        <v>355</v>
      </c>
      <c r="W48" s="165">
        <v>42241</v>
      </c>
      <c r="X48" s="12">
        <v>30.8</v>
      </c>
      <c r="Y48" s="12">
        <v>30.88</v>
      </c>
      <c r="Z48" s="12">
        <v>29.36</v>
      </c>
      <c r="AA48" s="12">
        <v>29.4</v>
      </c>
      <c r="AB48" s="117">
        <v>1072400</v>
      </c>
      <c r="AC48" s="12">
        <v>29.4</v>
      </c>
      <c r="AD48" s="2">
        <f t="shared" si="1"/>
        <v>1.5199999999999996</v>
      </c>
      <c r="AE48" s="170">
        <f t="shared" si="2"/>
        <v>-1.9019019019019034E-2</v>
      </c>
    </row>
    <row r="49" spans="15:31" x14ac:dyDescent="0.25">
      <c r="O49" s="105">
        <v>1.07</v>
      </c>
      <c r="P49" s="105">
        <f t="shared" si="3"/>
        <v>33.234200000000001</v>
      </c>
      <c r="Q49" s="2"/>
      <c r="T49" s="247" t="s">
        <v>125</v>
      </c>
      <c r="U49" s="247" t="s">
        <v>356</v>
      </c>
      <c r="W49" s="165">
        <v>42240</v>
      </c>
      <c r="X49" s="12">
        <v>29.68</v>
      </c>
      <c r="Y49" s="12">
        <v>31.21</v>
      </c>
      <c r="Z49" s="12">
        <v>28.42</v>
      </c>
      <c r="AA49" s="12">
        <v>29.97</v>
      </c>
      <c r="AB49" s="117">
        <v>1253600</v>
      </c>
      <c r="AC49" s="12">
        <v>29.97</v>
      </c>
      <c r="AD49" s="2">
        <f t="shared" si="1"/>
        <v>2.7899999999999991</v>
      </c>
      <c r="AE49" s="170">
        <f t="shared" si="2"/>
        <v>-4.0038436899423435E-2</v>
      </c>
    </row>
    <row r="50" spans="15:31" x14ac:dyDescent="0.25">
      <c r="O50" s="105">
        <v>1.06</v>
      </c>
      <c r="P50" s="105">
        <f t="shared" si="3"/>
        <v>32.9236</v>
      </c>
      <c r="Q50" s="2"/>
      <c r="T50" s="247" t="s">
        <v>126</v>
      </c>
      <c r="U50" s="247">
        <v>38.6</v>
      </c>
      <c r="W50" s="165">
        <v>42237</v>
      </c>
      <c r="X50" s="12">
        <v>31.72</v>
      </c>
      <c r="Y50" s="12">
        <v>31.84</v>
      </c>
      <c r="Z50" s="12">
        <v>31.22</v>
      </c>
      <c r="AA50" s="12">
        <v>31.22</v>
      </c>
      <c r="AB50" s="117">
        <v>781100</v>
      </c>
      <c r="AC50" s="12">
        <v>31.22</v>
      </c>
      <c r="AD50" s="2">
        <f t="shared" si="1"/>
        <v>0.62000000000000099</v>
      </c>
      <c r="AE50" s="170">
        <f t="shared" si="2"/>
        <v>-2.4070021881838044E-2</v>
      </c>
    </row>
    <row r="51" spans="15:31" x14ac:dyDescent="0.25">
      <c r="O51" s="105">
        <v>1.05</v>
      </c>
      <c r="P51" s="105">
        <f t="shared" si="3"/>
        <v>32.613</v>
      </c>
      <c r="Q51" s="2"/>
      <c r="T51" s="247" t="s">
        <v>127</v>
      </c>
      <c r="U51" s="247">
        <v>1.12462</v>
      </c>
      <c r="W51" s="165">
        <v>42236</v>
      </c>
      <c r="X51" s="12">
        <v>32.369999999999997</v>
      </c>
      <c r="Y51" s="12">
        <v>32.57</v>
      </c>
      <c r="Z51" s="12">
        <v>31.98</v>
      </c>
      <c r="AA51" s="12">
        <v>31.99</v>
      </c>
      <c r="AB51" s="117">
        <v>832700</v>
      </c>
      <c r="AC51" s="12">
        <v>31.99</v>
      </c>
      <c r="AD51" s="2">
        <f t="shared" si="1"/>
        <v>0.58999999999999986</v>
      </c>
      <c r="AE51" s="170" t="e">
        <f t="shared" si="2"/>
        <v>#DIV/0!</v>
      </c>
    </row>
    <row r="52" spans="15:31" x14ac:dyDescent="0.25">
      <c r="O52" s="105">
        <v>1.04</v>
      </c>
      <c r="P52" s="105">
        <f t="shared" si="3"/>
        <v>32.302399999999999</v>
      </c>
      <c r="Q52" s="2"/>
      <c r="T52" s="247" t="s">
        <v>128</v>
      </c>
      <c r="U52" s="247" t="s">
        <v>172</v>
      </c>
      <c r="W52" s="165">
        <v>42236</v>
      </c>
      <c r="X52" s="12" t="s">
        <v>190</v>
      </c>
      <c r="Y52" s="12"/>
      <c r="Z52" s="12"/>
      <c r="AA52" s="12"/>
      <c r="AB52" s="117"/>
      <c r="AC52" s="12"/>
      <c r="AD52" s="2">
        <f t="shared" si="1"/>
        <v>0</v>
      </c>
      <c r="AE52" s="170">
        <f t="shared" si="2"/>
        <v>-1</v>
      </c>
    </row>
    <row r="53" spans="15:31" x14ac:dyDescent="0.25">
      <c r="O53" s="105">
        <v>1.03</v>
      </c>
      <c r="P53" s="105">
        <f t="shared" si="3"/>
        <v>31.991799999999998</v>
      </c>
      <c r="Q53" s="2"/>
      <c r="T53" s="247"/>
      <c r="U53" s="247"/>
      <c r="W53" s="165">
        <v>42235</v>
      </c>
      <c r="X53" s="12">
        <v>32.81</v>
      </c>
      <c r="Y53" s="12">
        <v>33.07</v>
      </c>
      <c r="Z53" s="12">
        <v>32.29</v>
      </c>
      <c r="AA53" s="12">
        <v>32.78</v>
      </c>
      <c r="AB53" s="117">
        <v>680000</v>
      </c>
      <c r="AC53" s="12">
        <v>32.520000000000003</v>
      </c>
      <c r="AD53" s="2">
        <f t="shared" si="1"/>
        <v>0.78000000000000114</v>
      </c>
      <c r="AE53" s="170">
        <f t="shared" si="2"/>
        <v>-5.5045871559632475E-3</v>
      </c>
    </row>
    <row r="54" spans="15:31" x14ac:dyDescent="0.25">
      <c r="O54" s="105">
        <v>1.02</v>
      </c>
      <c r="P54" s="105">
        <f t="shared" si="3"/>
        <v>31.6812</v>
      </c>
      <c r="Q54" s="2"/>
      <c r="T54" s="247" t="s">
        <v>129</v>
      </c>
      <c r="U54" s="247" t="s">
        <v>357</v>
      </c>
      <c r="W54" s="165">
        <v>42234</v>
      </c>
      <c r="X54" s="12">
        <v>33.17</v>
      </c>
      <c r="Y54" s="12">
        <v>33.299999999999997</v>
      </c>
      <c r="Z54" s="12">
        <v>32.85</v>
      </c>
      <c r="AA54" s="12">
        <v>32.96</v>
      </c>
      <c r="AB54" s="117">
        <v>610700</v>
      </c>
      <c r="AC54" s="12">
        <v>32.700000000000003</v>
      </c>
      <c r="AD54" s="2">
        <f t="shared" si="1"/>
        <v>0.44999999999999574</v>
      </c>
      <c r="AE54" s="170">
        <f t="shared" si="2"/>
        <v>-7.587253414264028E-3</v>
      </c>
    </row>
    <row r="55" spans="15:31" x14ac:dyDescent="0.25">
      <c r="O55" s="105">
        <v>1.01</v>
      </c>
      <c r="P55" s="105">
        <f t="shared" si="3"/>
        <v>31.3706</v>
      </c>
      <c r="Q55" s="2"/>
      <c r="T55" s="247" t="s">
        <v>130</v>
      </c>
      <c r="U55" s="247" t="s">
        <v>189</v>
      </c>
      <c r="W55" s="165">
        <v>42233</v>
      </c>
      <c r="X55" s="12">
        <v>32.74</v>
      </c>
      <c r="Y55" s="12">
        <v>33.24</v>
      </c>
      <c r="Z55" s="12">
        <v>32.54</v>
      </c>
      <c r="AA55" s="12">
        <v>33.21</v>
      </c>
      <c r="AB55" s="117">
        <v>435600</v>
      </c>
      <c r="AC55" s="12">
        <v>32.950000000000003</v>
      </c>
      <c r="AD55" s="2">
        <f t="shared" si="1"/>
        <v>0.70000000000000284</v>
      </c>
      <c r="AE55" s="170">
        <f t="shared" si="2"/>
        <v>7.6452599388379117E-3</v>
      </c>
    </row>
    <row r="56" spans="15:31" x14ac:dyDescent="0.25">
      <c r="O56" s="105">
        <v>1</v>
      </c>
      <c r="P56" s="105">
        <f t="shared" si="3"/>
        <v>31.06</v>
      </c>
      <c r="Q56" s="2"/>
      <c r="T56" s="247" t="s">
        <v>131</v>
      </c>
      <c r="U56" s="248">
        <v>1301561</v>
      </c>
      <c r="W56" s="165">
        <v>42230</v>
      </c>
      <c r="X56" s="12">
        <v>32.799999999999997</v>
      </c>
      <c r="Y56" s="12">
        <v>33.11</v>
      </c>
      <c r="Z56" s="12">
        <v>32.729999999999997</v>
      </c>
      <c r="AA56" s="12">
        <v>32.96</v>
      </c>
      <c r="AB56" s="117">
        <v>349800</v>
      </c>
      <c r="AC56" s="12">
        <v>32.700000000000003</v>
      </c>
      <c r="AD56" s="2">
        <f t="shared" si="1"/>
        <v>0.38000000000000256</v>
      </c>
      <c r="AE56" s="170">
        <f t="shared" si="2"/>
        <v>5.8443555828977534E-3</v>
      </c>
    </row>
    <row r="57" spans="15:31" x14ac:dyDescent="0.25">
      <c r="O57" s="105">
        <v>0.99</v>
      </c>
      <c r="P57" s="105">
        <f t="shared" si="3"/>
        <v>30.749399999999998</v>
      </c>
      <c r="Q57" s="2"/>
      <c r="T57" s="247" t="s">
        <v>135</v>
      </c>
      <c r="U57" s="248">
        <v>898024</v>
      </c>
      <c r="W57" s="165">
        <v>42229</v>
      </c>
      <c r="X57" s="12">
        <v>32.74</v>
      </c>
      <c r="Y57" s="12">
        <v>32.93</v>
      </c>
      <c r="Z57" s="12">
        <v>32.67</v>
      </c>
      <c r="AA57" s="12">
        <v>32.770000000000003</v>
      </c>
      <c r="AB57" s="117">
        <v>381900</v>
      </c>
      <c r="AC57" s="12">
        <v>32.51</v>
      </c>
      <c r="AD57" s="2">
        <f t="shared" si="1"/>
        <v>0.25999999999999801</v>
      </c>
      <c r="AE57" s="170">
        <f t="shared" si="2"/>
        <v>-5.5062710308962926E-3</v>
      </c>
    </row>
    <row r="58" spans="15:31" x14ac:dyDescent="0.25">
      <c r="O58" s="105">
        <v>0.98</v>
      </c>
      <c r="P58" s="105">
        <f t="shared" si="3"/>
        <v>30.438799999999997</v>
      </c>
      <c r="Q58" s="2"/>
      <c r="T58" s="247" t="s">
        <v>132</v>
      </c>
      <c r="U58" s="247" t="s">
        <v>358</v>
      </c>
      <c r="W58" s="165">
        <v>42228</v>
      </c>
      <c r="X58" s="12">
        <v>32.46</v>
      </c>
      <c r="Y58" s="12">
        <v>32.97</v>
      </c>
      <c r="Z58" s="12">
        <v>32.19</v>
      </c>
      <c r="AA58" s="12">
        <v>32.950000000000003</v>
      </c>
      <c r="AB58" s="117">
        <v>589600</v>
      </c>
      <c r="AC58" s="12">
        <v>32.69</v>
      </c>
      <c r="AD58" s="2">
        <f t="shared" si="1"/>
        <v>0.78000000000000114</v>
      </c>
      <c r="AE58" s="170">
        <f t="shared" si="2"/>
        <v>5.2275522755225179E-3</v>
      </c>
    </row>
    <row r="59" spans="15:31" x14ac:dyDescent="0.25">
      <c r="O59" s="105">
        <v>0.97</v>
      </c>
      <c r="P59" s="105">
        <f t="shared" si="3"/>
        <v>30.1282</v>
      </c>
      <c r="T59" s="247" t="s">
        <v>136</v>
      </c>
      <c r="U59" s="247" t="s">
        <v>172</v>
      </c>
      <c r="W59" s="165">
        <v>42227</v>
      </c>
      <c r="X59" s="12">
        <v>33.130000000000003</v>
      </c>
      <c r="Y59" s="12">
        <v>33.26</v>
      </c>
      <c r="Z59" s="12">
        <v>32.74</v>
      </c>
      <c r="AA59" s="12">
        <v>32.78</v>
      </c>
      <c r="AB59" s="117">
        <v>477500</v>
      </c>
      <c r="AC59" s="12">
        <v>32.520000000000003</v>
      </c>
      <c r="AD59" s="2">
        <f t="shared" si="1"/>
        <v>0.51999999999999602</v>
      </c>
      <c r="AE59" s="170">
        <f t="shared" si="2"/>
        <v>-2.4595080983803252E-2</v>
      </c>
    </row>
    <row r="60" spans="15:31" x14ac:dyDescent="0.25">
      <c r="O60" s="105">
        <v>0.96</v>
      </c>
      <c r="P60" s="105">
        <f t="shared" si="3"/>
        <v>29.817599999999999</v>
      </c>
      <c r="T60" s="247" t="s">
        <v>137</v>
      </c>
      <c r="U60" s="247">
        <v>-0.84</v>
      </c>
      <c r="W60" s="165">
        <v>42226</v>
      </c>
      <c r="X60" s="12">
        <v>33.049999999999997</v>
      </c>
      <c r="Y60" s="12">
        <v>33.700000000000003</v>
      </c>
      <c r="Z60" s="12">
        <v>32.880000000000003</v>
      </c>
      <c r="AA60" s="12">
        <v>33.61</v>
      </c>
      <c r="AB60" s="117">
        <v>731800</v>
      </c>
      <c r="AC60" s="12">
        <v>33.340000000000003</v>
      </c>
      <c r="AD60" s="2">
        <f t="shared" si="1"/>
        <v>0.82000000000000028</v>
      </c>
      <c r="AE60" s="170">
        <f t="shared" si="2"/>
        <v>2.7426810477658048E-2</v>
      </c>
    </row>
    <row r="61" spans="15:31" x14ac:dyDescent="0.25">
      <c r="O61" s="105">
        <v>0.95</v>
      </c>
      <c r="P61" s="105">
        <f t="shared" si="3"/>
        <v>29.506999999999998</v>
      </c>
      <c r="T61" s="247" t="s">
        <v>133</v>
      </c>
      <c r="U61" s="247" t="s">
        <v>359</v>
      </c>
      <c r="W61" s="165">
        <v>42223</v>
      </c>
      <c r="X61" s="12">
        <v>32.86</v>
      </c>
      <c r="Y61" s="12">
        <v>33.28</v>
      </c>
      <c r="Z61" s="12">
        <v>32.630000000000003</v>
      </c>
      <c r="AA61" s="12">
        <v>32.71</v>
      </c>
      <c r="AB61" s="117">
        <v>502600</v>
      </c>
      <c r="AC61" s="12">
        <v>32.450000000000003</v>
      </c>
      <c r="AD61" s="2">
        <f t="shared" si="1"/>
        <v>0.64999999999999858</v>
      </c>
      <c r="AE61" s="170">
        <f t="shared" si="2"/>
        <v>-7.3416947078616124E-3</v>
      </c>
    </row>
    <row r="62" spans="15:31" x14ac:dyDescent="0.25">
      <c r="O62" s="105">
        <v>0.94</v>
      </c>
      <c r="P62" s="105">
        <f t="shared" si="3"/>
        <v>29.196399999999997</v>
      </c>
      <c r="W62" s="165">
        <v>42222</v>
      </c>
      <c r="X62" s="12">
        <v>32.950000000000003</v>
      </c>
      <c r="Y62" s="12">
        <v>33.31</v>
      </c>
      <c r="Z62" s="12">
        <v>32.840000000000003</v>
      </c>
      <c r="AA62" s="12">
        <v>32.950000000000003</v>
      </c>
      <c r="AB62" s="117">
        <v>629200</v>
      </c>
      <c r="AC62" s="12">
        <v>32.69</v>
      </c>
      <c r="AD62" s="2">
        <f t="shared" si="1"/>
        <v>0.46999999999999886</v>
      </c>
      <c r="AE62" s="170">
        <f t="shared" si="2"/>
        <v>0</v>
      </c>
    </row>
    <row r="63" spans="15:31" x14ac:dyDescent="0.25">
      <c r="O63" s="105">
        <v>0.93</v>
      </c>
      <c r="P63" s="105">
        <f t="shared" si="3"/>
        <v>28.8858</v>
      </c>
      <c r="W63" s="165">
        <v>42221</v>
      </c>
      <c r="X63" s="12">
        <v>33.03</v>
      </c>
      <c r="Y63" s="12">
        <v>33.369999999999997</v>
      </c>
      <c r="Z63" s="12">
        <v>32.82</v>
      </c>
      <c r="AA63" s="12">
        <v>32.950000000000003</v>
      </c>
      <c r="AB63" s="117">
        <v>809700</v>
      </c>
      <c r="AC63" s="12">
        <v>32.69</v>
      </c>
      <c r="AD63" s="2">
        <f t="shared" si="1"/>
        <v>0.54999999999999716</v>
      </c>
      <c r="AE63" s="170">
        <f t="shared" si="2"/>
        <v>6.4655172413794482E-3</v>
      </c>
    </row>
    <row r="64" spans="15:31" x14ac:dyDescent="0.25">
      <c r="O64" s="105">
        <v>0.92</v>
      </c>
      <c r="P64" s="105">
        <f t="shared" si="3"/>
        <v>28.575199999999999</v>
      </c>
      <c r="W64" s="165">
        <v>42220</v>
      </c>
      <c r="X64" s="12">
        <v>32.630000000000003</v>
      </c>
      <c r="Y64" s="12">
        <v>33.159999999999997</v>
      </c>
      <c r="Z64" s="12">
        <v>32.5</v>
      </c>
      <c r="AA64" s="12">
        <v>32.74</v>
      </c>
      <c r="AB64" s="117">
        <v>847900</v>
      </c>
      <c r="AC64" s="12">
        <v>32.479999999999997</v>
      </c>
      <c r="AD64" s="2">
        <f t="shared" si="1"/>
        <v>0.65999999999999659</v>
      </c>
      <c r="AE64" s="170">
        <f t="shared" si="2"/>
        <v>3.7082818294189579E-3</v>
      </c>
    </row>
    <row r="65" spans="15:31" x14ac:dyDescent="0.25">
      <c r="O65" s="105">
        <v>0.91</v>
      </c>
      <c r="P65" s="105">
        <f t="shared" si="3"/>
        <v>28.264600000000002</v>
      </c>
      <c r="W65" s="165">
        <v>42219</v>
      </c>
      <c r="X65" s="12">
        <v>33.380000000000003</v>
      </c>
      <c r="Y65" s="12">
        <v>33.44</v>
      </c>
      <c r="Z65" s="12">
        <v>32.49</v>
      </c>
      <c r="AA65" s="12">
        <v>32.619999999999997</v>
      </c>
      <c r="AB65" s="117">
        <v>843100</v>
      </c>
      <c r="AC65" s="12">
        <v>32.36</v>
      </c>
      <c r="AD65" s="2">
        <f t="shared" si="1"/>
        <v>0.94999999999999574</v>
      </c>
      <c r="AE65" s="170">
        <f t="shared" si="2"/>
        <v>-2.2946859903381633E-2</v>
      </c>
    </row>
    <row r="66" spans="15:31" x14ac:dyDescent="0.25">
      <c r="O66" s="105">
        <v>0.9</v>
      </c>
      <c r="P66" s="105">
        <f t="shared" si="3"/>
        <v>27.954000000000001</v>
      </c>
      <c r="W66" s="165">
        <v>42216</v>
      </c>
      <c r="X66" s="12">
        <v>33.39</v>
      </c>
      <c r="Y66" s="12">
        <v>33.590000000000003</v>
      </c>
      <c r="Z66" s="12">
        <v>33.01</v>
      </c>
      <c r="AA66" s="12">
        <v>33.380000000000003</v>
      </c>
      <c r="AB66" s="117">
        <v>1056500</v>
      </c>
      <c r="AC66" s="12">
        <v>33.119999999999997</v>
      </c>
      <c r="AD66" s="2">
        <f t="shared" si="1"/>
        <v>0.5800000000000054</v>
      </c>
      <c r="AE66" s="170">
        <f t="shared" si="2"/>
        <v>-3.0102347983143041E-3</v>
      </c>
    </row>
    <row r="67" spans="15:31" x14ac:dyDescent="0.25">
      <c r="W67" s="165">
        <v>42215</v>
      </c>
      <c r="X67" s="12">
        <v>31.06</v>
      </c>
      <c r="Y67" s="12">
        <v>33.549999999999997</v>
      </c>
      <c r="Z67" s="12">
        <v>31.06</v>
      </c>
      <c r="AA67" s="12">
        <v>33.49</v>
      </c>
      <c r="AB67" s="117">
        <v>1134100</v>
      </c>
      <c r="AC67" s="12">
        <v>33.22</v>
      </c>
      <c r="AD67" s="2">
        <f t="shared" ref="AD67:AD69" si="4">Y67-Z67</f>
        <v>2.4899999999999984</v>
      </c>
      <c r="AE67" s="170">
        <f t="shared" ref="AE67:AE69" si="5">AC67/AC68-1</f>
        <v>1.3113754193351701E-2</v>
      </c>
    </row>
    <row r="68" spans="15:31" x14ac:dyDescent="0.25">
      <c r="W68" s="165">
        <v>42214</v>
      </c>
      <c r="X68" s="12">
        <v>31.98</v>
      </c>
      <c r="Y68" s="12">
        <v>33.28</v>
      </c>
      <c r="Z68" s="12">
        <v>31.96</v>
      </c>
      <c r="AA68" s="12">
        <v>33.049999999999997</v>
      </c>
      <c r="AB68" s="117">
        <v>1464300</v>
      </c>
      <c r="AC68" s="12">
        <v>32.79</v>
      </c>
      <c r="AD68" s="2">
        <f t="shared" si="4"/>
        <v>1.3200000000000003</v>
      </c>
      <c r="AE68" s="170" t="e">
        <f t="shared" si="5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5:P45"/>
  </mergeCells>
  <conditionalFormatting sqref="Q7">
    <cfRule type="expression" dxfId="27" priority="8">
      <formula>Q7&gt;0</formula>
    </cfRule>
    <cfRule type="expression" dxfId="26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5" priority="1">
      <formula>F14&gt;0</formula>
    </cfRule>
    <cfRule type="expression" dxfId="24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139</v>
      </c>
      <c r="X1" s="12" t="s">
        <v>140</v>
      </c>
      <c r="Y1" s="12" t="s">
        <v>141</v>
      </c>
      <c r="Z1" s="12" t="s">
        <v>142</v>
      </c>
      <c r="AA1" s="12" t="s">
        <v>143</v>
      </c>
      <c r="AB1" s="12" t="s">
        <v>144</v>
      </c>
      <c r="AC1" s="12" t="s">
        <v>145</v>
      </c>
      <c r="AD1" s="13" t="s">
        <v>169</v>
      </c>
      <c r="AE1" s="13" t="s">
        <v>171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4">
        <v>42292</v>
      </c>
      <c r="U2" s="108" t="s">
        <v>222</v>
      </c>
      <c r="W2" s="165">
        <v>42306</v>
      </c>
      <c r="X2" s="12">
        <v>4.33</v>
      </c>
      <c r="Y2" s="12">
        <v>4.45</v>
      </c>
      <c r="Z2" s="12">
        <v>4.33</v>
      </c>
      <c r="AA2" s="12">
        <v>4.3499999999999996</v>
      </c>
      <c r="AB2" s="117">
        <v>88700</v>
      </c>
      <c r="AC2" s="12">
        <v>4.3499999999999996</v>
      </c>
      <c r="AD2" s="2">
        <f>Y2-Z2</f>
        <v>0.12000000000000011</v>
      </c>
      <c r="AE2" s="170">
        <f>AC2/AC3-1</f>
        <v>1.3986013986013957E-2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247</v>
      </c>
      <c r="W3" s="165">
        <v>42305</v>
      </c>
      <c r="X3" s="12">
        <v>4.17</v>
      </c>
      <c r="Y3" s="12">
        <v>4.32</v>
      </c>
      <c r="Z3" s="12">
        <v>4.05</v>
      </c>
      <c r="AA3" s="12">
        <v>4.29</v>
      </c>
      <c r="AB3" s="117">
        <v>77400</v>
      </c>
      <c r="AC3" s="12">
        <v>4.29</v>
      </c>
      <c r="AD3" s="2">
        <f t="shared" ref="AD3:AD66" si="0">Y3-Z3</f>
        <v>0.27000000000000046</v>
      </c>
      <c r="AE3" s="170">
        <f t="shared" ref="AE3:AE66" si="1">AC3/AC4-1</f>
        <v>3.874092009685226E-2</v>
      </c>
    </row>
    <row r="4" spans="1:31" x14ac:dyDescent="0.25">
      <c r="B4" s="1"/>
      <c r="D4" s="2"/>
      <c r="E4" s="2"/>
      <c r="F4" s="2"/>
      <c r="O4" s="13" t="s">
        <v>66</v>
      </c>
      <c r="Q4" s="70">
        <v>4.3499999999999996</v>
      </c>
      <c r="U4" s="108"/>
      <c r="W4" s="165">
        <v>42304</v>
      </c>
      <c r="X4" s="12">
        <v>4.04</v>
      </c>
      <c r="Y4" s="12">
        <v>4.22</v>
      </c>
      <c r="Z4" s="12">
        <v>4.01</v>
      </c>
      <c r="AA4" s="12">
        <v>4.13</v>
      </c>
      <c r="AB4" s="117">
        <v>138400</v>
      </c>
      <c r="AC4" s="12">
        <v>4.13</v>
      </c>
      <c r="AD4" s="2">
        <f t="shared" si="0"/>
        <v>0.20999999999999996</v>
      </c>
      <c r="AE4" s="170">
        <f t="shared" si="1"/>
        <v>3.2499999999999973E-2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217.49999999999997</v>
      </c>
      <c r="U5" s="108"/>
      <c r="W5" s="165">
        <v>42303</v>
      </c>
      <c r="X5" s="12">
        <v>4.07</v>
      </c>
      <c r="Y5" s="12">
        <v>4.1399999999999997</v>
      </c>
      <c r="Z5" s="12">
        <v>3.95</v>
      </c>
      <c r="AA5" s="12">
        <v>4</v>
      </c>
      <c r="AB5" s="117">
        <v>87100</v>
      </c>
      <c r="AC5" s="12">
        <v>4</v>
      </c>
      <c r="AD5" s="2">
        <f t="shared" si="0"/>
        <v>0.1899999999999995</v>
      </c>
      <c r="AE5" s="170">
        <f t="shared" si="1"/>
        <v>-7.4441687344913854E-3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5">
        <v>42300</v>
      </c>
      <c r="X6" s="12">
        <v>4.0999999999999996</v>
      </c>
      <c r="Y6" s="12">
        <v>4.1100000000000003</v>
      </c>
      <c r="Z6" s="12">
        <v>3.96</v>
      </c>
      <c r="AA6" s="12">
        <v>4.03</v>
      </c>
      <c r="AB6" s="117">
        <v>99100</v>
      </c>
      <c r="AC6" s="12">
        <v>4.03</v>
      </c>
      <c r="AD6" s="2">
        <f t="shared" si="0"/>
        <v>0.15000000000000036</v>
      </c>
      <c r="AE6" s="170">
        <f t="shared" si="1"/>
        <v>-9.8280098280097983E-3</v>
      </c>
    </row>
    <row r="7" spans="1:31" ht="15.75" x14ac:dyDescent="0.25">
      <c r="E7" s="2"/>
      <c r="O7" s="13" t="s">
        <v>65</v>
      </c>
      <c r="Q7" s="2">
        <f>Q5-Q6</f>
        <v>94.990000000000038</v>
      </c>
      <c r="R7" s="268" t="s">
        <v>274</v>
      </c>
      <c r="U7" s="108"/>
      <c r="W7" s="165">
        <v>42299</v>
      </c>
      <c r="X7" s="12">
        <v>4.22</v>
      </c>
      <c r="Y7" s="12">
        <v>4.22</v>
      </c>
      <c r="Z7" s="12">
        <v>4.0199999999999996</v>
      </c>
      <c r="AA7" s="12">
        <v>4.07</v>
      </c>
      <c r="AB7" s="117">
        <v>52500</v>
      </c>
      <c r="AC7" s="12">
        <v>4.07</v>
      </c>
      <c r="AD7" s="2">
        <f t="shared" si="0"/>
        <v>0.20000000000000018</v>
      </c>
      <c r="AE7" s="170">
        <f t="shared" si="1"/>
        <v>-3.3254156769596088E-2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5">
        <v>42298</v>
      </c>
      <c r="X8" s="12">
        <v>4.26</v>
      </c>
      <c r="Y8" s="12">
        <v>4.29</v>
      </c>
      <c r="Z8" s="12">
        <v>4.03</v>
      </c>
      <c r="AA8" s="12">
        <v>4.21</v>
      </c>
      <c r="AB8" s="117">
        <v>44400</v>
      </c>
      <c r="AC8" s="12">
        <v>4.21</v>
      </c>
      <c r="AD8" s="2">
        <f t="shared" si="0"/>
        <v>0.25999999999999979</v>
      </c>
      <c r="AE8" s="170">
        <f t="shared" si="1"/>
        <v>-1.8648018648018683E-2</v>
      </c>
    </row>
    <row r="9" spans="1:31" x14ac:dyDescent="0.25">
      <c r="E9" s="2"/>
      <c r="U9" s="108"/>
      <c r="W9" s="165">
        <v>42297</v>
      </c>
      <c r="X9" s="12">
        <v>4.3600000000000003</v>
      </c>
      <c r="Y9" s="12">
        <v>4.45</v>
      </c>
      <c r="Z9" s="12">
        <v>4.21</v>
      </c>
      <c r="AA9" s="12">
        <v>4.29</v>
      </c>
      <c r="AB9" s="117">
        <v>41200</v>
      </c>
      <c r="AC9" s="12">
        <v>4.29</v>
      </c>
      <c r="AD9" s="2">
        <f t="shared" si="0"/>
        <v>0.24000000000000021</v>
      </c>
      <c r="AE9" s="170">
        <f t="shared" si="1"/>
        <v>-1.1520737327188946E-2</v>
      </c>
    </row>
    <row r="10" spans="1:31" x14ac:dyDescent="0.25">
      <c r="B10" s="260" t="s">
        <v>139</v>
      </c>
      <c r="C10" s="260" t="s">
        <v>261</v>
      </c>
      <c r="D10" s="261" t="s">
        <v>260</v>
      </c>
      <c r="E10" s="263" t="s">
        <v>262</v>
      </c>
      <c r="F10" s="264" t="s">
        <v>65</v>
      </c>
      <c r="U10" s="108"/>
      <c r="W10" s="165">
        <v>42296</v>
      </c>
      <c r="X10" s="12">
        <v>4.32</v>
      </c>
      <c r="Y10" s="12">
        <v>4.6100000000000003</v>
      </c>
      <c r="Z10" s="12">
        <v>4.2699999999999996</v>
      </c>
      <c r="AA10" s="12">
        <v>4.34</v>
      </c>
      <c r="AB10" s="117">
        <v>93000</v>
      </c>
      <c r="AC10" s="12">
        <v>4.34</v>
      </c>
      <c r="AD10" s="2">
        <f t="shared" si="0"/>
        <v>0.34000000000000075</v>
      </c>
      <c r="AE10" s="170">
        <f t="shared" si="1"/>
        <v>6.9605568445476607E-3</v>
      </c>
    </row>
    <row r="11" spans="1:31" x14ac:dyDescent="0.25">
      <c r="B11" s="26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5">
        <v>42293</v>
      </c>
      <c r="X11" s="12">
        <v>4.09</v>
      </c>
      <c r="Y11" s="12">
        <v>4.49</v>
      </c>
      <c r="Z11" s="12">
        <v>4.01</v>
      </c>
      <c r="AA11" s="12">
        <v>4.3099999999999996</v>
      </c>
      <c r="AB11" s="117">
        <v>128300</v>
      </c>
      <c r="AC11" s="12">
        <v>4.3099999999999996</v>
      </c>
      <c r="AD11" s="2">
        <f t="shared" si="0"/>
        <v>0.48000000000000043</v>
      </c>
      <c r="AE11" s="170">
        <f t="shared" si="1"/>
        <v>6.1576354679802936E-2</v>
      </c>
    </row>
    <row r="12" spans="1:31" x14ac:dyDescent="0.25">
      <c r="B12" s="262"/>
      <c r="C12" s="12"/>
      <c r="D12" s="53"/>
      <c r="E12" s="53"/>
      <c r="F12" s="53"/>
      <c r="U12" s="108"/>
      <c r="W12" s="165">
        <v>42292</v>
      </c>
      <c r="X12" s="12">
        <v>4.01</v>
      </c>
      <c r="Y12" s="12">
        <v>4.1900000000000004</v>
      </c>
      <c r="Z12" s="12">
        <v>3.95</v>
      </c>
      <c r="AA12" s="12">
        <v>4.0599999999999996</v>
      </c>
      <c r="AB12" s="117">
        <v>115200</v>
      </c>
      <c r="AC12" s="12">
        <v>4.0599999999999996</v>
      </c>
      <c r="AD12" s="2">
        <f t="shared" si="0"/>
        <v>0.24000000000000021</v>
      </c>
      <c r="AE12" s="170">
        <f t="shared" si="1"/>
        <v>-2.1686746987952032E-2</v>
      </c>
    </row>
    <row r="13" spans="1:31" x14ac:dyDescent="0.25">
      <c r="B13" s="12"/>
      <c r="C13" s="12"/>
      <c r="D13" s="53"/>
      <c r="E13" s="53"/>
      <c r="F13" s="53"/>
      <c r="U13" s="108"/>
      <c r="W13" s="165">
        <v>42291</v>
      </c>
      <c r="X13" s="12">
        <v>4.1399999999999997</v>
      </c>
      <c r="Y13" s="12">
        <v>4.25</v>
      </c>
      <c r="Z13" s="12">
        <v>4.01</v>
      </c>
      <c r="AA13" s="12">
        <v>4.1500000000000004</v>
      </c>
      <c r="AB13" s="117">
        <v>77800</v>
      </c>
      <c r="AC13" s="12">
        <v>4.1500000000000004</v>
      </c>
      <c r="AD13" s="2">
        <f t="shared" si="0"/>
        <v>0.24000000000000021</v>
      </c>
      <c r="AE13" s="170">
        <f t="shared" si="1"/>
        <v>2.4154589371983004E-3</v>
      </c>
    </row>
    <row r="14" spans="1:31" x14ac:dyDescent="0.25">
      <c r="B14" s="12"/>
      <c r="C14" s="12"/>
      <c r="D14" s="53"/>
      <c r="E14" s="53"/>
      <c r="F14" s="53"/>
      <c r="U14" s="108"/>
      <c r="W14" s="165">
        <v>42290</v>
      </c>
      <c r="X14" s="12">
        <v>4.04</v>
      </c>
      <c r="Y14" s="12">
        <v>4.24</v>
      </c>
      <c r="Z14" s="12">
        <v>4</v>
      </c>
      <c r="AA14" s="12">
        <v>4.1399999999999997</v>
      </c>
      <c r="AB14" s="117">
        <v>71700</v>
      </c>
      <c r="AC14" s="12">
        <v>4.1399999999999997</v>
      </c>
      <c r="AD14" s="2">
        <f t="shared" si="0"/>
        <v>0.24000000000000021</v>
      </c>
      <c r="AE14" s="170">
        <f t="shared" si="1"/>
        <v>1.4705882352941124E-2</v>
      </c>
    </row>
    <row r="15" spans="1:31" x14ac:dyDescent="0.25">
      <c r="B15" s="12"/>
      <c r="C15" s="12"/>
      <c r="D15" s="53"/>
      <c r="E15" s="53"/>
      <c r="F15" s="53"/>
      <c r="U15" s="108"/>
      <c r="W15" s="165">
        <v>42289</v>
      </c>
      <c r="X15" s="12">
        <v>4.3</v>
      </c>
      <c r="Y15" s="12">
        <v>4.32</v>
      </c>
      <c r="Z15" s="12">
        <v>4.0199999999999996</v>
      </c>
      <c r="AA15" s="12">
        <v>4.08</v>
      </c>
      <c r="AB15" s="117">
        <v>98800</v>
      </c>
      <c r="AC15" s="12">
        <v>4.08</v>
      </c>
      <c r="AD15" s="2">
        <f t="shared" si="0"/>
        <v>0.30000000000000071</v>
      </c>
      <c r="AE15" s="170">
        <f t="shared" si="1"/>
        <v>-5.1162790697674376E-2</v>
      </c>
    </row>
    <row r="16" spans="1:31" x14ac:dyDescent="0.25">
      <c r="B16" s="12"/>
      <c r="C16" s="12"/>
      <c r="D16" s="53"/>
      <c r="E16" s="53"/>
      <c r="F16" s="53"/>
      <c r="U16" s="108"/>
      <c r="W16" s="165">
        <v>42286</v>
      </c>
      <c r="X16" s="12">
        <v>4.37</v>
      </c>
      <c r="Y16" s="12">
        <v>4.37</v>
      </c>
      <c r="Z16" s="12">
        <v>4.13</v>
      </c>
      <c r="AA16" s="12">
        <v>4.3</v>
      </c>
      <c r="AB16" s="117">
        <v>58700</v>
      </c>
      <c r="AC16" s="12">
        <v>4.3</v>
      </c>
      <c r="AD16" s="2">
        <f t="shared" si="0"/>
        <v>0.24000000000000021</v>
      </c>
      <c r="AE16" s="170">
        <f t="shared" si="1"/>
        <v>-9.2165898617511122E-3</v>
      </c>
    </row>
    <row r="17" spans="2:31" x14ac:dyDescent="0.25">
      <c r="B17" s="12"/>
      <c r="C17" s="12"/>
      <c r="D17" s="53"/>
      <c r="E17" s="53"/>
      <c r="F17" s="53"/>
      <c r="U17" s="108"/>
      <c r="W17" s="165">
        <v>42285</v>
      </c>
      <c r="X17" s="12">
        <v>4.08</v>
      </c>
      <c r="Y17" s="12">
        <v>4.4000000000000004</v>
      </c>
      <c r="Z17" s="12">
        <v>3.96</v>
      </c>
      <c r="AA17" s="12">
        <v>4.34</v>
      </c>
      <c r="AB17" s="117">
        <v>86400</v>
      </c>
      <c r="AC17" s="12">
        <v>4.34</v>
      </c>
      <c r="AD17" s="2">
        <f t="shared" si="0"/>
        <v>0.44000000000000039</v>
      </c>
      <c r="AE17" s="170">
        <f t="shared" si="1"/>
        <v>6.6339066339066166E-2</v>
      </c>
    </row>
    <row r="18" spans="2:31" x14ac:dyDescent="0.25">
      <c r="B18" s="12"/>
      <c r="C18" s="12"/>
      <c r="D18" s="53"/>
      <c r="E18" s="53"/>
      <c r="F18" s="53"/>
      <c r="W18" s="165">
        <v>42284</v>
      </c>
      <c r="X18" s="12">
        <v>4.1500000000000004</v>
      </c>
      <c r="Y18" s="12">
        <v>4.25</v>
      </c>
      <c r="Z18" s="12">
        <v>3.92</v>
      </c>
      <c r="AA18" s="12">
        <v>4.07</v>
      </c>
      <c r="AB18" s="117">
        <v>127300</v>
      </c>
      <c r="AC18" s="12">
        <v>4.07</v>
      </c>
      <c r="AD18" s="2">
        <f t="shared" si="0"/>
        <v>0.33000000000000007</v>
      </c>
      <c r="AE18" s="170">
        <f t="shared" si="1"/>
        <v>-2.863961813842486E-2</v>
      </c>
    </row>
    <row r="19" spans="2:31" x14ac:dyDescent="0.25">
      <c r="B19" s="12"/>
      <c r="C19" s="12"/>
      <c r="D19" s="53"/>
      <c r="E19" s="53"/>
      <c r="F19" s="53"/>
      <c r="W19" s="165">
        <v>42283</v>
      </c>
      <c r="X19" s="12">
        <v>4.1500000000000004</v>
      </c>
      <c r="Y19" s="12">
        <v>4.34</v>
      </c>
      <c r="Z19" s="12">
        <v>3.97</v>
      </c>
      <c r="AA19" s="12">
        <v>4.1900000000000004</v>
      </c>
      <c r="AB19" s="117">
        <v>81100</v>
      </c>
      <c r="AC19" s="12">
        <v>4.1900000000000004</v>
      </c>
      <c r="AD19" s="2">
        <f t="shared" si="0"/>
        <v>0.36999999999999966</v>
      </c>
      <c r="AE19" s="170">
        <f t="shared" si="1"/>
        <v>-7.1090047393362887E-3</v>
      </c>
    </row>
    <row r="20" spans="2:31" x14ac:dyDescent="0.25">
      <c r="B20" s="12"/>
      <c r="C20" s="12"/>
      <c r="D20" s="53"/>
      <c r="E20" s="53"/>
      <c r="F20" s="53"/>
      <c r="W20" s="165">
        <v>42282</v>
      </c>
      <c r="X20" s="12">
        <v>4.25</v>
      </c>
      <c r="Y20" s="12">
        <v>4.34</v>
      </c>
      <c r="Z20" s="12">
        <v>4.05</v>
      </c>
      <c r="AA20" s="12">
        <v>4.22</v>
      </c>
      <c r="AB20" s="117">
        <v>184300</v>
      </c>
      <c r="AC20" s="12">
        <v>4.22</v>
      </c>
      <c r="AD20" s="2">
        <f t="shared" si="0"/>
        <v>0.29000000000000004</v>
      </c>
      <c r="AE20" s="170">
        <f t="shared" si="1"/>
        <v>3.9408866995073843E-2</v>
      </c>
    </row>
    <row r="21" spans="2:31" x14ac:dyDescent="0.25">
      <c r="W21" s="165">
        <v>42279</v>
      </c>
      <c r="X21" s="12">
        <v>3.8</v>
      </c>
      <c r="Y21" s="12">
        <v>4.09</v>
      </c>
      <c r="Z21" s="12">
        <v>3.58</v>
      </c>
      <c r="AA21" s="12">
        <v>4.0599999999999996</v>
      </c>
      <c r="AB21" s="117">
        <v>256700</v>
      </c>
      <c r="AC21" s="12">
        <v>4.0599999999999996</v>
      </c>
      <c r="AD21" s="2">
        <f t="shared" si="0"/>
        <v>0.50999999999999979</v>
      </c>
      <c r="AE21" s="170">
        <f t="shared" si="1"/>
        <v>6.0052219321148792E-2</v>
      </c>
    </row>
    <row r="22" spans="2:31" x14ac:dyDescent="0.25">
      <c r="W22" s="165">
        <v>42278</v>
      </c>
      <c r="X22" s="12">
        <v>5.17</v>
      </c>
      <c r="Y22" s="12">
        <v>5.17</v>
      </c>
      <c r="Z22" s="12">
        <v>3.37</v>
      </c>
      <c r="AA22" s="12">
        <v>3.83</v>
      </c>
      <c r="AB22" s="117">
        <v>448700</v>
      </c>
      <c r="AC22" s="12">
        <v>3.83</v>
      </c>
      <c r="AD22" s="2">
        <f t="shared" si="0"/>
        <v>1.7999999999999998</v>
      </c>
      <c r="AE22" s="170">
        <f t="shared" si="1"/>
        <v>-0.25631067961165055</v>
      </c>
    </row>
    <row r="23" spans="2:31" x14ac:dyDescent="0.25">
      <c r="W23" s="165">
        <v>42277</v>
      </c>
      <c r="X23" s="12">
        <v>5.3</v>
      </c>
      <c r="Y23" s="12">
        <v>5.4</v>
      </c>
      <c r="Z23" s="12">
        <v>4.8600000000000003</v>
      </c>
      <c r="AA23" s="12">
        <v>5.15</v>
      </c>
      <c r="AB23" s="117">
        <v>233400</v>
      </c>
      <c r="AC23" s="12">
        <v>5.15</v>
      </c>
      <c r="AD23" s="2">
        <f t="shared" si="0"/>
        <v>0.54</v>
      </c>
      <c r="AE23" s="170">
        <f t="shared" si="1"/>
        <v>-2.8301886792452713E-2</v>
      </c>
    </row>
    <row r="24" spans="2:31" x14ac:dyDescent="0.25">
      <c r="W24" s="165">
        <v>42276</v>
      </c>
      <c r="X24" s="12">
        <v>5.84</v>
      </c>
      <c r="Y24" s="12">
        <v>5.84</v>
      </c>
      <c r="Z24" s="12">
        <v>5.16</v>
      </c>
      <c r="AA24" s="12">
        <v>5.3</v>
      </c>
      <c r="AB24" s="117">
        <v>219200</v>
      </c>
      <c r="AC24" s="12">
        <v>5.3</v>
      </c>
      <c r="AD24" s="2">
        <f t="shared" si="0"/>
        <v>0.67999999999999972</v>
      </c>
      <c r="AE24" s="170">
        <f t="shared" si="1"/>
        <v>-8.3044982698961989E-2</v>
      </c>
    </row>
    <row r="25" spans="2:31" x14ac:dyDescent="0.25">
      <c r="W25" s="165">
        <v>42275</v>
      </c>
      <c r="X25" s="12">
        <v>6.9</v>
      </c>
      <c r="Y25" s="12">
        <v>6.94</v>
      </c>
      <c r="Z25" s="12">
        <v>5</v>
      </c>
      <c r="AA25" s="12">
        <v>5.78</v>
      </c>
      <c r="AB25" s="117">
        <v>464700</v>
      </c>
      <c r="AC25" s="12">
        <v>5.78</v>
      </c>
      <c r="AD25" s="2">
        <f t="shared" si="0"/>
        <v>1.9400000000000004</v>
      </c>
      <c r="AE25" s="170">
        <f t="shared" si="1"/>
        <v>-0.14115898959881135</v>
      </c>
    </row>
    <row r="26" spans="2:31" x14ac:dyDescent="0.25">
      <c r="W26" s="165">
        <v>42272</v>
      </c>
      <c r="X26" s="12">
        <v>6.8</v>
      </c>
      <c r="Y26" s="12">
        <v>6.8</v>
      </c>
      <c r="Z26" s="12">
        <v>6.39</v>
      </c>
      <c r="AA26" s="12">
        <v>6.73</v>
      </c>
      <c r="AB26" s="117">
        <v>136700</v>
      </c>
      <c r="AC26" s="12">
        <v>6.73</v>
      </c>
      <c r="AD26" s="2">
        <f t="shared" si="0"/>
        <v>0.41000000000000014</v>
      </c>
      <c r="AE26" s="170">
        <f t="shared" si="1"/>
        <v>-4.4378698224850632E-3</v>
      </c>
    </row>
    <row r="27" spans="2:31" x14ac:dyDescent="0.25">
      <c r="W27" s="165">
        <v>42271</v>
      </c>
      <c r="X27" s="12">
        <v>6.79</v>
      </c>
      <c r="Y27" s="12">
        <v>6.85</v>
      </c>
      <c r="Z27" s="12">
        <v>6.49</v>
      </c>
      <c r="AA27" s="12">
        <v>6.76</v>
      </c>
      <c r="AB27" s="117">
        <v>98300</v>
      </c>
      <c r="AC27" s="12">
        <v>6.76</v>
      </c>
      <c r="AD27" s="2">
        <f t="shared" si="0"/>
        <v>0.35999999999999943</v>
      </c>
      <c r="AE27" s="170">
        <f t="shared" si="1"/>
        <v>-1.1695906432748537E-2</v>
      </c>
    </row>
    <row r="28" spans="2:31" x14ac:dyDescent="0.25">
      <c r="W28" s="165">
        <v>42270</v>
      </c>
      <c r="X28" s="12">
        <v>6.94</v>
      </c>
      <c r="Y28" s="12">
        <v>6.94</v>
      </c>
      <c r="Z28" s="12">
        <v>6.67</v>
      </c>
      <c r="AA28" s="12">
        <v>6.84</v>
      </c>
      <c r="AB28" s="117">
        <v>55500</v>
      </c>
      <c r="AC28" s="12">
        <v>6.84</v>
      </c>
      <c r="AD28" s="2">
        <f t="shared" si="0"/>
        <v>0.27000000000000046</v>
      </c>
      <c r="AE28" s="170">
        <f t="shared" si="1"/>
        <v>-7.2568940493468181E-3</v>
      </c>
    </row>
    <row r="29" spans="2:31" x14ac:dyDescent="0.25">
      <c r="W29" s="165">
        <v>42269</v>
      </c>
      <c r="X29" s="12">
        <v>6.85</v>
      </c>
      <c r="Y29" s="12">
        <v>6.92</v>
      </c>
      <c r="Z29" s="12">
        <v>6.67</v>
      </c>
      <c r="AA29" s="12">
        <v>6.89</v>
      </c>
      <c r="AB29" s="117">
        <v>157700</v>
      </c>
      <c r="AC29" s="12">
        <v>6.89</v>
      </c>
      <c r="AD29" s="2">
        <f t="shared" si="0"/>
        <v>0.25</v>
      </c>
      <c r="AE29" s="170">
        <f t="shared" si="1"/>
        <v>1.1747430249632984E-2</v>
      </c>
    </row>
    <row r="30" spans="2:31" x14ac:dyDescent="0.25">
      <c r="O30" s="47"/>
      <c r="S30" s="108"/>
      <c r="W30" s="165">
        <v>42268</v>
      </c>
      <c r="X30" s="12">
        <v>6.65</v>
      </c>
      <c r="Y30" s="12">
        <v>6.9</v>
      </c>
      <c r="Z30" s="12">
        <v>6.45</v>
      </c>
      <c r="AA30" s="12">
        <v>6.81</v>
      </c>
      <c r="AB30" s="117">
        <v>171700</v>
      </c>
      <c r="AC30" s="12">
        <v>6.81</v>
      </c>
      <c r="AD30" s="2">
        <f t="shared" si="0"/>
        <v>0.45000000000000018</v>
      </c>
      <c r="AE30" s="170">
        <f t="shared" si="1"/>
        <v>3.4954407294832679E-2</v>
      </c>
    </row>
    <row r="31" spans="2:31" ht="20.25" thickBot="1" x14ac:dyDescent="0.35">
      <c r="O31" s="311" t="s">
        <v>81</v>
      </c>
      <c r="P31" s="311"/>
      <c r="Q31" s="47"/>
      <c r="T31" s="113" t="s">
        <v>138</v>
      </c>
      <c r="W31" s="165">
        <v>42265</v>
      </c>
      <c r="X31" s="12">
        <v>6.28</v>
      </c>
      <c r="Y31" s="12">
        <v>6.6</v>
      </c>
      <c r="Z31" s="12">
        <v>6.18</v>
      </c>
      <c r="AA31" s="12">
        <v>6.58</v>
      </c>
      <c r="AB31" s="117">
        <v>434400</v>
      </c>
      <c r="AC31" s="12">
        <v>6.58</v>
      </c>
      <c r="AD31" s="2">
        <f t="shared" si="0"/>
        <v>0.41999999999999993</v>
      </c>
      <c r="AE31" s="170">
        <f t="shared" si="1"/>
        <v>4.2789223454833714E-2</v>
      </c>
    </row>
    <row r="32" spans="2:31" ht="15.75" thickTop="1" x14ac:dyDescent="0.25">
      <c r="O32" s="105">
        <v>1.1000000000000001</v>
      </c>
      <c r="P32" s="105">
        <f>O32*$Q$4</f>
        <v>4.7850000000000001</v>
      </c>
      <c r="Q32" s="47"/>
      <c r="T32" s="119" t="s">
        <v>122</v>
      </c>
      <c r="U32" s="120">
        <v>4.29</v>
      </c>
      <c r="W32" s="165">
        <v>42264</v>
      </c>
      <c r="X32" s="12">
        <v>6.25</v>
      </c>
      <c r="Y32" s="12">
        <v>6.4</v>
      </c>
      <c r="Z32" s="12">
        <v>6.09</v>
      </c>
      <c r="AA32" s="12">
        <v>6.31</v>
      </c>
      <c r="AB32" s="117">
        <v>84900</v>
      </c>
      <c r="AC32" s="12">
        <v>6.31</v>
      </c>
      <c r="AD32" s="2">
        <f t="shared" si="0"/>
        <v>0.3100000000000005</v>
      </c>
      <c r="AE32" s="170">
        <f t="shared" si="1"/>
        <v>9.5999999999998309E-3</v>
      </c>
    </row>
    <row r="33" spans="15:31" x14ac:dyDescent="0.25">
      <c r="O33" s="105">
        <v>1.0900000000000001</v>
      </c>
      <c r="P33" s="105">
        <f t="shared" ref="P33:P52" si="2">O33*$Q$4</f>
        <v>4.7415000000000003</v>
      </c>
      <c r="Q33" s="47"/>
      <c r="T33" s="109" t="s">
        <v>123</v>
      </c>
      <c r="U33" s="110">
        <v>4.33</v>
      </c>
      <c r="W33" s="165">
        <v>42263</v>
      </c>
      <c r="X33" s="12">
        <v>6.2</v>
      </c>
      <c r="Y33" s="12">
        <v>6.26</v>
      </c>
      <c r="Z33" s="12">
        <v>6.17</v>
      </c>
      <c r="AA33" s="12">
        <v>6.25</v>
      </c>
      <c r="AB33" s="117">
        <v>52200</v>
      </c>
      <c r="AC33" s="12">
        <v>6.25</v>
      </c>
      <c r="AD33" s="2">
        <f t="shared" si="0"/>
        <v>8.9999999999999858E-2</v>
      </c>
      <c r="AE33" s="170">
        <f t="shared" si="1"/>
        <v>6.441223832528209E-3</v>
      </c>
    </row>
    <row r="34" spans="15:31" x14ac:dyDescent="0.25">
      <c r="O34" s="105">
        <v>1.08</v>
      </c>
      <c r="P34" s="105">
        <f t="shared" si="2"/>
        <v>4.6979999999999995</v>
      </c>
      <c r="Q34" s="47"/>
      <c r="T34" s="109" t="s">
        <v>124</v>
      </c>
      <c r="U34" s="110" t="s">
        <v>360</v>
      </c>
      <c r="W34" s="165">
        <v>42262</v>
      </c>
      <c r="X34" s="12">
        <v>6.28</v>
      </c>
      <c r="Y34" s="12">
        <v>6.28</v>
      </c>
      <c r="Z34" s="12">
        <v>6.16</v>
      </c>
      <c r="AA34" s="12">
        <v>6.21</v>
      </c>
      <c r="AB34" s="117">
        <v>48300</v>
      </c>
      <c r="AC34" s="12">
        <v>6.21</v>
      </c>
      <c r="AD34" s="2">
        <f t="shared" si="0"/>
        <v>0.12000000000000011</v>
      </c>
      <c r="AE34" s="170">
        <f t="shared" si="1"/>
        <v>-1.4285714285714235E-2</v>
      </c>
    </row>
    <row r="35" spans="15:31" x14ac:dyDescent="0.25">
      <c r="O35" s="105">
        <v>1.07</v>
      </c>
      <c r="P35" s="105">
        <f t="shared" si="2"/>
        <v>4.6544999999999996</v>
      </c>
      <c r="Q35" s="105"/>
      <c r="T35" s="109" t="s">
        <v>125</v>
      </c>
      <c r="U35" s="110" t="s">
        <v>361</v>
      </c>
      <c r="W35" s="165">
        <v>42261</v>
      </c>
      <c r="X35" s="12">
        <v>6.39</v>
      </c>
      <c r="Y35" s="12">
        <v>6.42</v>
      </c>
      <c r="Z35" s="12">
        <v>6.11</v>
      </c>
      <c r="AA35" s="12">
        <v>6.3</v>
      </c>
      <c r="AB35" s="117">
        <v>81500</v>
      </c>
      <c r="AC35" s="12">
        <v>6.3</v>
      </c>
      <c r="AD35" s="2">
        <f t="shared" si="0"/>
        <v>0.30999999999999961</v>
      </c>
      <c r="AE35" s="170">
        <f t="shared" si="1"/>
        <v>-4.7393364928910442E-3</v>
      </c>
    </row>
    <row r="36" spans="15:31" x14ac:dyDescent="0.25">
      <c r="O36" s="105">
        <v>1.06</v>
      </c>
      <c r="P36" s="105">
        <f t="shared" si="2"/>
        <v>4.6109999999999998</v>
      </c>
      <c r="Q36" s="105"/>
      <c r="T36" s="109" t="s">
        <v>126</v>
      </c>
      <c r="U36" s="110">
        <v>19</v>
      </c>
      <c r="W36" s="165">
        <v>42258</v>
      </c>
      <c r="X36" s="12">
        <v>6.12</v>
      </c>
      <c r="Y36" s="12">
        <v>6.4</v>
      </c>
      <c r="Z36" s="12">
        <v>6.07</v>
      </c>
      <c r="AA36" s="12">
        <v>6.33</v>
      </c>
      <c r="AB36" s="117">
        <v>200400</v>
      </c>
      <c r="AC36" s="12">
        <v>6.33</v>
      </c>
      <c r="AD36" s="2">
        <f t="shared" si="0"/>
        <v>0.33000000000000007</v>
      </c>
      <c r="AE36" s="170">
        <f t="shared" si="1"/>
        <v>3.4313725490196179E-2</v>
      </c>
    </row>
    <row r="37" spans="15:31" x14ac:dyDescent="0.25">
      <c r="O37" s="105">
        <v>1.05</v>
      </c>
      <c r="P37" s="105">
        <f t="shared" si="2"/>
        <v>4.5674999999999999</v>
      </c>
      <c r="Q37" s="105"/>
      <c r="T37" s="109" t="s">
        <v>127</v>
      </c>
      <c r="U37" s="110">
        <v>2.82728</v>
      </c>
      <c r="W37" s="165">
        <v>42257</v>
      </c>
      <c r="X37" s="12">
        <v>6.19</v>
      </c>
      <c r="Y37" s="12">
        <v>6.2</v>
      </c>
      <c r="Z37" s="12">
        <v>6.05</v>
      </c>
      <c r="AA37" s="12">
        <v>6.12</v>
      </c>
      <c r="AB37" s="117">
        <v>82100</v>
      </c>
      <c r="AC37" s="12">
        <v>6.12</v>
      </c>
      <c r="AD37" s="2">
        <f t="shared" si="0"/>
        <v>0.15000000000000036</v>
      </c>
      <c r="AE37" s="170">
        <f t="shared" si="1"/>
        <v>-8.1037277147487652E-3</v>
      </c>
    </row>
    <row r="38" spans="15:31" x14ac:dyDescent="0.25">
      <c r="O38" s="105">
        <v>1.04</v>
      </c>
      <c r="P38" s="105">
        <f t="shared" si="2"/>
        <v>4.524</v>
      </c>
      <c r="Q38" s="105"/>
      <c r="T38" s="109" t="s">
        <v>150</v>
      </c>
      <c r="U38" s="111" t="s">
        <v>250</v>
      </c>
      <c r="W38" s="165">
        <v>42256</v>
      </c>
      <c r="X38" s="12">
        <v>6</v>
      </c>
      <c r="Y38" s="12">
        <v>6.29</v>
      </c>
      <c r="Z38" s="12">
        <v>6</v>
      </c>
      <c r="AA38" s="12">
        <v>6.17</v>
      </c>
      <c r="AB38" s="117">
        <v>124900</v>
      </c>
      <c r="AC38" s="12">
        <v>6.17</v>
      </c>
      <c r="AD38" s="2">
        <f t="shared" si="0"/>
        <v>0.29000000000000004</v>
      </c>
      <c r="AE38" s="170">
        <f t="shared" si="1"/>
        <v>3.005008347245397E-2</v>
      </c>
    </row>
    <row r="39" spans="15:31" x14ac:dyDescent="0.25">
      <c r="O39" s="105">
        <v>1.03</v>
      </c>
      <c r="P39" s="105">
        <f t="shared" si="2"/>
        <v>4.4805000000000001</v>
      </c>
      <c r="Q39" s="105"/>
      <c r="T39" s="109"/>
      <c r="U39" s="110"/>
      <c r="W39" s="165">
        <v>42255</v>
      </c>
      <c r="X39" s="12">
        <v>5.85</v>
      </c>
      <c r="Y39" s="12">
        <v>6.05</v>
      </c>
      <c r="Z39" s="12">
        <v>5.75</v>
      </c>
      <c r="AA39" s="12">
        <v>5.99</v>
      </c>
      <c r="AB39" s="117">
        <v>104000</v>
      </c>
      <c r="AC39" s="12">
        <v>5.99</v>
      </c>
      <c r="AD39" s="2">
        <f t="shared" si="0"/>
        <v>0.29999999999999982</v>
      </c>
      <c r="AE39" s="170">
        <f t="shared" si="1"/>
        <v>2.3931623931624069E-2</v>
      </c>
    </row>
    <row r="40" spans="15:31" x14ac:dyDescent="0.25">
      <c r="O40" s="105">
        <v>1.02</v>
      </c>
      <c r="P40" s="105">
        <f t="shared" si="2"/>
        <v>4.4369999999999994</v>
      </c>
      <c r="Q40" s="105"/>
      <c r="T40" s="109" t="s">
        <v>129</v>
      </c>
      <c r="U40" s="110" t="s">
        <v>362</v>
      </c>
      <c r="W40" s="165">
        <v>42251</v>
      </c>
      <c r="X40" s="12">
        <v>5.79</v>
      </c>
      <c r="Y40" s="12">
        <v>5.85</v>
      </c>
      <c r="Z40" s="12">
        <v>5.62</v>
      </c>
      <c r="AA40" s="12">
        <v>5.85</v>
      </c>
      <c r="AB40" s="117">
        <v>63400</v>
      </c>
      <c r="AC40" s="12">
        <v>5.85</v>
      </c>
      <c r="AD40" s="2">
        <f t="shared" si="0"/>
        <v>0.22999999999999954</v>
      </c>
      <c r="AE40" s="170">
        <f t="shared" si="1"/>
        <v>6.8846815834768815E-3</v>
      </c>
    </row>
    <row r="41" spans="15:31" x14ac:dyDescent="0.25">
      <c r="O41" s="105">
        <v>1.01</v>
      </c>
      <c r="P41" s="105">
        <f t="shared" si="2"/>
        <v>4.3934999999999995</v>
      </c>
      <c r="Q41" s="105"/>
      <c r="T41" s="109" t="s">
        <v>130</v>
      </c>
      <c r="U41" s="110" t="s">
        <v>213</v>
      </c>
      <c r="W41" s="165">
        <v>42250</v>
      </c>
      <c r="X41" s="12">
        <v>5.57</v>
      </c>
      <c r="Y41" s="12">
        <v>5.85</v>
      </c>
      <c r="Z41" s="12">
        <v>5.57</v>
      </c>
      <c r="AA41" s="12">
        <v>5.81</v>
      </c>
      <c r="AB41" s="117">
        <v>72800</v>
      </c>
      <c r="AC41" s="12">
        <v>5.81</v>
      </c>
      <c r="AD41" s="2">
        <f t="shared" si="0"/>
        <v>0.27999999999999936</v>
      </c>
      <c r="AE41" s="170">
        <f t="shared" si="1"/>
        <v>8.6805555555555802E-3</v>
      </c>
    </row>
    <row r="42" spans="15:31" x14ac:dyDescent="0.25">
      <c r="O42" s="105">
        <v>1</v>
      </c>
      <c r="P42" s="105">
        <f t="shared" si="2"/>
        <v>4.3499999999999996</v>
      </c>
      <c r="Q42" s="105"/>
      <c r="T42" s="109" t="s">
        <v>131</v>
      </c>
      <c r="U42" s="112">
        <v>88706</v>
      </c>
      <c r="W42" s="165">
        <v>42249</v>
      </c>
      <c r="X42" s="12">
        <v>5.77</v>
      </c>
      <c r="Y42" s="12">
        <v>5.86</v>
      </c>
      <c r="Z42" s="12">
        <v>5.55</v>
      </c>
      <c r="AA42" s="12">
        <v>5.76</v>
      </c>
      <c r="AB42" s="117">
        <v>206700</v>
      </c>
      <c r="AC42" s="12">
        <v>5.76</v>
      </c>
      <c r="AD42" s="2">
        <f t="shared" si="0"/>
        <v>0.3100000000000005</v>
      </c>
      <c r="AE42" s="170">
        <f t="shared" si="1"/>
        <v>-1.7331022530329143E-3</v>
      </c>
    </row>
    <row r="43" spans="15:31" x14ac:dyDescent="0.25">
      <c r="O43" s="105">
        <v>0.99</v>
      </c>
      <c r="P43" s="105">
        <f t="shared" si="2"/>
        <v>4.3064999999999998</v>
      </c>
      <c r="Q43" s="105"/>
      <c r="T43" s="109" t="s">
        <v>135</v>
      </c>
      <c r="U43" s="112">
        <v>132988</v>
      </c>
      <c r="W43" s="165">
        <v>42248</v>
      </c>
      <c r="X43" s="12">
        <v>5.33</v>
      </c>
      <c r="Y43" s="12">
        <v>5.84</v>
      </c>
      <c r="Z43" s="12">
        <v>5.23</v>
      </c>
      <c r="AA43" s="12">
        <v>5.77</v>
      </c>
      <c r="AB43" s="117">
        <v>257900</v>
      </c>
      <c r="AC43" s="12">
        <v>5.77</v>
      </c>
      <c r="AD43" s="2">
        <f t="shared" si="0"/>
        <v>0.60999999999999943</v>
      </c>
      <c r="AE43" s="170">
        <f t="shared" si="1"/>
        <v>7.2490706319702447E-2</v>
      </c>
    </row>
    <row r="44" spans="15:31" x14ac:dyDescent="0.25">
      <c r="O44" s="105">
        <v>0.98</v>
      </c>
      <c r="P44" s="105">
        <f t="shared" si="2"/>
        <v>4.2629999999999999</v>
      </c>
      <c r="Q44" s="105"/>
      <c r="T44" s="109" t="s">
        <v>132</v>
      </c>
      <c r="U44" s="110" t="s">
        <v>363</v>
      </c>
      <c r="W44" s="165">
        <v>42247</v>
      </c>
      <c r="X44" s="12">
        <v>5.23</v>
      </c>
      <c r="Y44" s="12">
        <v>5.38</v>
      </c>
      <c r="Z44" s="12">
        <v>5.15</v>
      </c>
      <c r="AA44" s="12">
        <v>5.38</v>
      </c>
      <c r="AB44" s="117">
        <v>43000</v>
      </c>
      <c r="AC44" s="12">
        <v>5.38</v>
      </c>
      <c r="AD44" s="2">
        <f t="shared" si="0"/>
        <v>0.22999999999999954</v>
      </c>
      <c r="AE44" s="170">
        <f t="shared" si="1"/>
        <v>3.4615384615384492E-2</v>
      </c>
    </row>
    <row r="45" spans="15:31" x14ac:dyDescent="0.25">
      <c r="O45" s="105">
        <v>0.97</v>
      </c>
      <c r="P45" s="105">
        <f t="shared" si="2"/>
        <v>4.2194999999999991</v>
      </c>
      <c r="Q45" s="105"/>
      <c r="T45" s="109" t="s">
        <v>136</v>
      </c>
      <c r="U45" s="110" t="s">
        <v>172</v>
      </c>
      <c r="W45" s="165">
        <v>42244</v>
      </c>
      <c r="X45" s="12">
        <v>5.15</v>
      </c>
      <c r="Y45" s="12">
        <v>5.28</v>
      </c>
      <c r="Z45" s="12">
        <v>5</v>
      </c>
      <c r="AA45" s="12">
        <v>5.2</v>
      </c>
      <c r="AB45" s="117">
        <v>78300</v>
      </c>
      <c r="AC45" s="12">
        <v>5.2</v>
      </c>
      <c r="AD45" s="2">
        <f t="shared" si="0"/>
        <v>0.28000000000000025</v>
      </c>
      <c r="AE45" s="170">
        <f t="shared" si="1"/>
        <v>3.8610038610038533E-3</v>
      </c>
    </row>
    <row r="46" spans="15:31" x14ac:dyDescent="0.25">
      <c r="O46" s="105">
        <v>0.96</v>
      </c>
      <c r="P46" s="105">
        <f t="shared" si="2"/>
        <v>4.1759999999999993</v>
      </c>
      <c r="Q46" s="105"/>
      <c r="T46" s="109" t="s">
        <v>137</v>
      </c>
      <c r="U46" s="110">
        <v>-1.67</v>
      </c>
      <c r="W46" s="165">
        <v>42243</v>
      </c>
      <c r="X46" s="12">
        <v>5.3</v>
      </c>
      <c r="Y46" s="12">
        <v>5.32</v>
      </c>
      <c r="Z46" s="12">
        <v>5.12</v>
      </c>
      <c r="AA46" s="12">
        <v>5.18</v>
      </c>
      <c r="AB46" s="117">
        <v>56100</v>
      </c>
      <c r="AC46" s="12">
        <v>5.18</v>
      </c>
      <c r="AD46" s="2">
        <f t="shared" si="0"/>
        <v>0.20000000000000018</v>
      </c>
      <c r="AE46" s="170">
        <f t="shared" si="1"/>
        <v>1.171875E-2</v>
      </c>
    </row>
    <row r="47" spans="15:31" x14ac:dyDescent="0.25">
      <c r="O47" s="105">
        <v>0.95</v>
      </c>
      <c r="P47" s="105">
        <f t="shared" si="2"/>
        <v>4.1324999999999994</v>
      </c>
      <c r="Q47" s="105"/>
      <c r="T47" s="109" t="s">
        <v>133</v>
      </c>
      <c r="U47" s="110" t="s">
        <v>151</v>
      </c>
      <c r="W47" s="165">
        <v>42242</v>
      </c>
      <c r="X47" s="12">
        <v>5.25</v>
      </c>
      <c r="Y47" s="12">
        <v>5.32</v>
      </c>
      <c r="Z47" s="12">
        <v>5</v>
      </c>
      <c r="AA47" s="12">
        <v>5.12</v>
      </c>
      <c r="AB47" s="117">
        <v>49600</v>
      </c>
      <c r="AC47" s="12">
        <v>5.12</v>
      </c>
      <c r="AD47" s="2">
        <f t="shared" si="0"/>
        <v>0.32000000000000028</v>
      </c>
      <c r="AE47" s="170">
        <f t="shared" si="1"/>
        <v>-9.6711798839458352E-3</v>
      </c>
    </row>
    <row r="48" spans="15:31" x14ac:dyDescent="0.25">
      <c r="O48" s="105">
        <v>0.94</v>
      </c>
      <c r="P48" s="105">
        <f t="shared" si="2"/>
        <v>4.0889999999999995</v>
      </c>
      <c r="Q48" s="105"/>
      <c r="S48" s="108"/>
      <c r="W48" s="165">
        <v>42241</v>
      </c>
      <c r="X48" s="12">
        <v>5.6</v>
      </c>
      <c r="Y48" s="12">
        <v>5.67</v>
      </c>
      <c r="Z48" s="12">
        <v>5.0999999999999996</v>
      </c>
      <c r="AA48" s="12">
        <v>5.17</v>
      </c>
      <c r="AB48" s="117">
        <v>137100</v>
      </c>
      <c r="AC48" s="12">
        <v>5.17</v>
      </c>
      <c r="AD48" s="2">
        <f t="shared" si="0"/>
        <v>0.57000000000000028</v>
      </c>
      <c r="AE48" s="170">
        <f t="shared" si="1"/>
        <v>-3.0018761726078869E-2</v>
      </c>
    </row>
    <row r="49" spans="15:31" x14ac:dyDescent="0.25">
      <c r="O49" s="105">
        <v>0.93</v>
      </c>
      <c r="P49" s="105">
        <f t="shared" si="2"/>
        <v>4.0454999999999997</v>
      </c>
      <c r="Q49" s="105"/>
      <c r="S49" s="108"/>
      <c r="W49" s="165">
        <v>42240</v>
      </c>
      <c r="X49" s="12">
        <v>5.55</v>
      </c>
      <c r="Y49" s="12">
        <v>5.55</v>
      </c>
      <c r="Z49" s="12">
        <v>5.0599999999999996</v>
      </c>
      <c r="AA49" s="12">
        <v>5.33</v>
      </c>
      <c r="AB49" s="117">
        <v>256800</v>
      </c>
      <c r="AC49" s="12">
        <v>5.33</v>
      </c>
      <c r="AD49" s="2">
        <f t="shared" si="0"/>
        <v>0.49000000000000021</v>
      </c>
      <c r="AE49" s="170">
        <f t="shared" si="1"/>
        <v>-7.4652777777777679E-2</v>
      </c>
    </row>
    <row r="50" spans="15:31" x14ac:dyDescent="0.25">
      <c r="O50" s="105">
        <v>0.92</v>
      </c>
      <c r="P50" s="105">
        <f t="shared" si="2"/>
        <v>4.0019999999999998</v>
      </c>
      <c r="Q50" s="105"/>
      <c r="S50" s="108"/>
      <c r="W50" s="165">
        <v>42237</v>
      </c>
      <c r="X50" s="12">
        <v>5.55</v>
      </c>
      <c r="Y50" s="12">
        <v>5.94</v>
      </c>
      <c r="Z50" s="12">
        <v>5.55</v>
      </c>
      <c r="AA50" s="12">
        <v>5.76</v>
      </c>
      <c r="AB50" s="117">
        <v>57600</v>
      </c>
      <c r="AC50" s="12">
        <v>5.76</v>
      </c>
      <c r="AD50" s="2">
        <f t="shared" si="0"/>
        <v>0.39000000000000057</v>
      </c>
      <c r="AE50" s="170">
        <f t="shared" si="1"/>
        <v>1.5873015873015817E-2</v>
      </c>
    </row>
    <row r="51" spans="15:31" x14ac:dyDescent="0.25">
      <c r="O51" s="105">
        <v>0.91</v>
      </c>
      <c r="P51" s="105">
        <f t="shared" si="2"/>
        <v>3.9584999999999999</v>
      </c>
      <c r="Q51" s="105"/>
      <c r="S51" s="108"/>
      <c r="W51" s="165">
        <v>42236</v>
      </c>
      <c r="X51" s="12">
        <v>5.77</v>
      </c>
      <c r="Y51" s="12">
        <v>6</v>
      </c>
      <c r="Z51" s="12">
        <v>5.65</v>
      </c>
      <c r="AA51" s="12">
        <v>5.67</v>
      </c>
      <c r="AB51" s="117">
        <v>73300</v>
      </c>
      <c r="AC51" s="12">
        <v>5.67</v>
      </c>
      <c r="AD51" s="2">
        <f t="shared" si="0"/>
        <v>0.34999999999999964</v>
      </c>
      <c r="AE51" s="170">
        <f t="shared" si="1"/>
        <v>-1.5625E-2</v>
      </c>
    </row>
    <row r="52" spans="15:31" x14ac:dyDescent="0.25">
      <c r="O52" s="105">
        <v>0.9</v>
      </c>
      <c r="P52" s="105">
        <f t="shared" si="2"/>
        <v>3.9149999999999996</v>
      </c>
      <c r="Q52" s="105"/>
      <c r="S52" s="108"/>
      <c r="W52" s="165">
        <v>42235</v>
      </c>
      <c r="X52" s="12">
        <v>5.93</v>
      </c>
      <c r="Y52" s="12">
        <v>5.93</v>
      </c>
      <c r="Z52" s="12">
        <v>5.65</v>
      </c>
      <c r="AA52" s="12">
        <v>5.76</v>
      </c>
      <c r="AB52" s="117">
        <v>67100</v>
      </c>
      <c r="AC52" s="12">
        <v>5.76</v>
      </c>
      <c r="AD52" s="2">
        <f t="shared" si="0"/>
        <v>0.27999999999999936</v>
      </c>
      <c r="AE52" s="170">
        <f t="shared" si="1"/>
        <v>-2.8667790893760481E-2</v>
      </c>
    </row>
    <row r="53" spans="15:31" x14ac:dyDescent="0.25">
      <c r="O53" s="47"/>
      <c r="S53" s="108"/>
      <c r="W53" s="165">
        <v>42234</v>
      </c>
      <c r="X53" s="12">
        <v>6.28</v>
      </c>
      <c r="Y53" s="12">
        <v>6.28</v>
      </c>
      <c r="Z53" s="12">
        <v>5.82</v>
      </c>
      <c r="AA53" s="12">
        <v>5.93</v>
      </c>
      <c r="AB53" s="117">
        <v>112500</v>
      </c>
      <c r="AC53" s="12">
        <v>5.93</v>
      </c>
      <c r="AD53" s="2">
        <f t="shared" si="0"/>
        <v>0.45999999999999996</v>
      </c>
      <c r="AE53" s="170">
        <f t="shared" si="1"/>
        <v>-1.0016694490818101E-2</v>
      </c>
    </row>
    <row r="54" spans="15:31" x14ac:dyDescent="0.25">
      <c r="O54" s="47"/>
      <c r="S54" s="108"/>
      <c r="W54" s="165">
        <v>42233</v>
      </c>
      <c r="X54" s="12">
        <v>6</v>
      </c>
      <c r="Y54" s="12">
        <v>6</v>
      </c>
      <c r="Z54" s="12">
        <v>5.85</v>
      </c>
      <c r="AA54" s="12">
        <v>5.99</v>
      </c>
      <c r="AB54" s="117">
        <v>88400</v>
      </c>
      <c r="AC54" s="12">
        <v>5.99</v>
      </c>
      <c r="AD54" s="2">
        <f t="shared" si="0"/>
        <v>0.15000000000000036</v>
      </c>
      <c r="AE54" s="170">
        <f t="shared" si="1"/>
        <v>5.0335570469799418E-3</v>
      </c>
    </row>
    <row r="55" spans="15:31" x14ac:dyDescent="0.25">
      <c r="W55" s="165">
        <v>42230</v>
      </c>
      <c r="X55" s="12">
        <v>6.08</v>
      </c>
      <c r="Y55" s="12">
        <v>6.15</v>
      </c>
      <c r="Z55" s="12">
        <v>5.91</v>
      </c>
      <c r="AA55" s="12">
        <v>5.96</v>
      </c>
      <c r="AB55" s="117">
        <v>45300</v>
      </c>
      <c r="AC55" s="12">
        <v>5.96</v>
      </c>
      <c r="AD55" s="2">
        <f t="shared" si="0"/>
        <v>0.24000000000000021</v>
      </c>
      <c r="AE55" s="170">
        <f t="shared" si="1"/>
        <v>-2.2950819672131084E-2</v>
      </c>
    </row>
    <row r="56" spans="15:31" x14ac:dyDescent="0.25">
      <c r="W56" s="165">
        <v>42229</v>
      </c>
      <c r="X56" s="12">
        <v>6.01</v>
      </c>
      <c r="Y56" s="12">
        <v>6.36</v>
      </c>
      <c r="Z56" s="12">
        <v>5.81</v>
      </c>
      <c r="AA56" s="12">
        <v>6.1</v>
      </c>
      <c r="AB56" s="117">
        <v>198200</v>
      </c>
      <c r="AC56" s="12">
        <v>6.1</v>
      </c>
      <c r="AD56" s="2">
        <f t="shared" si="0"/>
        <v>0.55000000000000071</v>
      </c>
      <c r="AE56" s="170">
        <f t="shared" si="1"/>
        <v>1.8363939899832982E-2</v>
      </c>
    </row>
    <row r="57" spans="15:31" x14ac:dyDescent="0.25">
      <c r="W57" s="165">
        <v>42228</v>
      </c>
      <c r="X57" s="12">
        <v>5.77</v>
      </c>
      <c r="Y57" s="12">
        <v>6.14</v>
      </c>
      <c r="Z57" s="12">
        <v>5.7</v>
      </c>
      <c r="AA57" s="12">
        <v>5.99</v>
      </c>
      <c r="AB57" s="117">
        <v>348100</v>
      </c>
      <c r="AC57" s="12">
        <v>5.99</v>
      </c>
      <c r="AD57" s="2">
        <f t="shared" si="0"/>
        <v>0.4399999999999995</v>
      </c>
      <c r="AE57" s="170">
        <f t="shared" si="1"/>
        <v>7.9279279279279358E-2</v>
      </c>
    </row>
    <row r="58" spans="15:31" x14ac:dyDescent="0.25">
      <c r="W58" s="165">
        <v>42227</v>
      </c>
      <c r="X58" s="12">
        <v>5.65</v>
      </c>
      <c r="Y58" s="12">
        <v>5.69</v>
      </c>
      <c r="Z58" s="12">
        <v>5.21</v>
      </c>
      <c r="AA58" s="12">
        <v>5.55</v>
      </c>
      <c r="AB58" s="117">
        <v>143000</v>
      </c>
      <c r="AC58" s="12">
        <v>5.55</v>
      </c>
      <c r="AD58" s="2">
        <f t="shared" si="0"/>
        <v>0.48000000000000043</v>
      </c>
      <c r="AE58" s="170">
        <f t="shared" si="1"/>
        <v>-1.9434628975265045E-2</v>
      </c>
    </row>
    <row r="59" spans="15:31" x14ac:dyDescent="0.25">
      <c r="W59" s="165">
        <v>42226</v>
      </c>
      <c r="X59" s="12">
        <v>4.93</v>
      </c>
      <c r="Y59" s="12">
        <v>5.69</v>
      </c>
      <c r="Z59" s="12">
        <v>4.91</v>
      </c>
      <c r="AA59" s="12">
        <v>5.66</v>
      </c>
      <c r="AB59" s="117">
        <v>223700</v>
      </c>
      <c r="AC59" s="12">
        <v>5.66</v>
      </c>
      <c r="AD59" s="2">
        <f t="shared" si="0"/>
        <v>0.78000000000000025</v>
      </c>
      <c r="AE59" s="170">
        <f t="shared" si="1"/>
        <v>0.15274949083503064</v>
      </c>
    </row>
    <row r="60" spans="15:31" x14ac:dyDescent="0.25">
      <c r="W60" s="165">
        <v>42223</v>
      </c>
      <c r="X60" s="12">
        <v>5.0599999999999996</v>
      </c>
      <c r="Y60" s="12">
        <v>5.09</v>
      </c>
      <c r="Z60" s="12">
        <v>4.7300000000000004</v>
      </c>
      <c r="AA60" s="12">
        <v>4.91</v>
      </c>
      <c r="AB60" s="117">
        <v>96100</v>
      </c>
      <c r="AC60" s="12">
        <v>4.91</v>
      </c>
      <c r="AD60" s="2">
        <f t="shared" si="0"/>
        <v>0.35999999999999943</v>
      </c>
      <c r="AE60" s="170">
        <f t="shared" si="1"/>
        <v>-2.7722772277227636E-2</v>
      </c>
    </row>
    <row r="61" spans="15:31" x14ac:dyDescent="0.25">
      <c r="W61" s="165">
        <v>42222</v>
      </c>
      <c r="X61" s="12">
        <v>5.52</v>
      </c>
      <c r="Y61" s="12">
        <v>5.59</v>
      </c>
      <c r="Z61" s="12">
        <v>4.59</v>
      </c>
      <c r="AA61" s="12">
        <v>5.05</v>
      </c>
      <c r="AB61" s="117">
        <v>303300</v>
      </c>
      <c r="AC61" s="12">
        <v>5.05</v>
      </c>
      <c r="AD61" s="2">
        <f t="shared" si="0"/>
        <v>1</v>
      </c>
      <c r="AE61" s="170">
        <f t="shared" si="1"/>
        <v>-9.3357271095152683E-2</v>
      </c>
    </row>
    <row r="62" spans="15:31" x14ac:dyDescent="0.25">
      <c r="W62" s="165">
        <v>42221</v>
      </c>
      <c r="X62" s="12">
        <v>5.75</v>
      </c>
      <c r="Y62" s="12">
        <v>5.8</v>
      </c>
      <c r="Z62" s="12">
        <v>5.55</v>
      </c>
      <c r="AA62" s="12">
        <v>5.57</v>
      </c>
      <c r="AB62" s="117">
        <v>149200</v>
      </c>
      <c r="AC62" s="12">
        <v>5.57</v>
      </c>
      <c r="AD62" s="2">
        <f t="shared" si="0"/>
        <v>0.25</v>
      </c>
      <c r="AE62" s="170">
        <f t="shared" si="1"/>
        <v>-3.7996545768566481E-2</v>
      </c>
    </row>
    <row r="63" spans="15:31" x14ac:dyDescent="0.25">
      <c r="W63" s="165">
        <v>42220</v>
      </c>
      <c r="X63" s="12">
        <v>5.91</v>
      </c>
      <c r="Y63" s="12">
        <v>5.95</v>
      </c>
      <c r="Z63" s="12">
        <v>5.61</v>
      </c>
      <c r="AA63" s="12">
        <v>5.79</v>
      </c>
      <c r="AB63" s="117">
        <v>59400</v>
      </c>
      <c r="AC63" s="12">
        <v>5.79</v>
      </c>
      <c r="AD63" s="2">
        <f t="shared" si="0"/>
        <v>0.33999999999999986</v>
      </c>
      <c r="AE63" s="170">
        <f t="shared" si="1"/>
        <v>-3.177257525083621E-2</v>
      </c>
    </row>
    <row r="64" spans="15:31" x14ac:dyDescent="0.25">
      <c r="W64" s="165">
        <v>42219</v>
      </c>
      <c r="X64" s="12">
        <v>6</v>
      </c>
      <c r="Y64" s="12">
        <v>6.13</v>
      </c>
      <c r="Z64" s="12">
        <v>5.86</v>
      </c>
      <c r="AA64" s="12">
        <v>5.98</v>
      </c>
      <c r="AB64" s="117">
        <v>76000</v>
      </c>
      <c r="AC64" s="12">
        <v>5.98</v>
      </c>
      <c r="AD64" s="2">
        <f t="shared" si="0"/>
        <v>0.26999999999999957</v>
      </c>
      <c r="AE64" s="170">
        <f t="shared" si="1"/>
        <v>-1.3201320132013028E-2</v>
      </c>
    </row>
    <row r="65" spans="23:31" x14ac:dyDescent="0.25">
      <c r="W65" s="165">
        <v>42216</v>
      </c>
      <c r="X65" s="12">
        <v>6.1</v>
      </c>
      <c r="Y65" s="12">
        <v>6.21</v>
      </c>
      <c r="Z65" s="12">
        <v>5.86</v>
      </c>
      <c r="AA65" s="12">
        <v>6.06</v>
      </c>
      <c r="AB65" s="117">
        <v>95800</v>
      </c>
      <c r="AC65" s="12">
        <v>6.06</v>
      </c>
      <c r="AD65" s="2">
        <f t="shared" si="0"/>
        <v>0.34999999999999964</v>
      </c>
      <c r="AE65" s="170">
        <f t="shared" si="1"/>
        <v>-6.5573770491803574E-3</v>
      </c>
    </row>
    <row r="66" spans="23:31" x14ac:dyDescent="0.25">
      <c r="W66" s="165">
        <v>42215</v>
      </c>
      <c r="X66" s="12">
        <v>6.17</v>
      </c>
      <c r="Y66" s="12">
        <v>6.25</v>
      </c>
      <c r="Z66" s="12">
        <v>6.03</v>
      </c>
      <c r="AA66" s="12">
        <v>6.1</v>
      </c>
      <c r="AB66" s="117">
        <v>57600</v>
      </c>
      <c r="AC66" s="12">
        <v>6.1</v>
      </c>
      <c r="AD66" s="2">
        <f t="shared" si="0"/>
        <v>0.21999999999999975</v>
      </c>
      <c r="AE66" s="170">
        <f t="shared" si="1"/>
        <v>-1.1345218800648316E-2</v>
      </c>
    </row>
    <row r="67" spans="23:31" x14ac:dyDescent="0.25">
      <c r="W67" s="165">
        <v>42214</v>
      </c>
      <c r="X67" s="12">
        <v>6.2</v>
      </c>
      <c r="Y67" s="12">
        <v>6.33</v>
      </c>
      <c r="Z67" s="12">
        <v>6.16</v>
      </c>
      <c r="AA67" s="12">
        <v>6.17</v>
      </c>
      <c r="AB67" s="117">
        <v>69500</v>
      </c>
      <c r="AC67" s="12">
        <v>6.17</v>
      </c>
      <c r="AD67" s="2">
        <f t="shared" ref="AD67:AD68" si="3">Y67-Z67</f>
        <v>0.16999999999999993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mergeCells count="1">
    <mergeCell ref="O31:P31"/>
  </mergeCells>
  <conditionalFormatting sqref="Q7">
    <cfRule type="expression" dxfId="23" priority="8">
      <formula>Q7&gt;0</formula>
    </cfRule>
    <cfRule type="expression" dxfId="22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21" priority="1">
      <formula>F11&gt;0</formula>
    </cfRule>
    <cfRule type="expression" dxfId="20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229</v>
      </c>
      <c r="W2" s="165">
        <v>42306</v>
      </c>
      <c r="X2" s="12">
        <v>99.24</v>
      </c>
      <c r="Y2" s="12">
        <v>99.61</v>
      </c>
      <c r="Z2" s="12">
        <v>98.24</v>
      </c>
      <c r="AA2" s="12">
        <v>99.05</v>
      </c>
      <c r="AB2" s="117">
        <v>3287300</v>
      </c>
      <c r="AC2" s="12">
        <v>99.05</v>
      </c>
      <c r="AD2" s="2">
        <f>Y2-Z2</f>
        <v>1.3700000000000045</v>
      </c>
      <c r="AE2" s="170">
        <f>AC2/AC3-1</f>
        <v>-2.7184857027788834E-3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99.05</v>
      </c>
      <c r="W3" s="165">
        <v>42305</v>
      </c>
      <c r="X3" s="12">
        <v>99.37</v>
      </c>
      <c r="Y3" s="12">
        <v>99.52</v>
      </c>
      <c r="Z3" s="12">
        <v>98.17</v>
      </c>
      <c r="AA3" s="12">
        <v>99.32</v>
      </c>
      <c r="AB3" s="117">
        <v>3827900</v>
      </c>
      <c r="AC3" s="12">
        <v>99.32</v>
      </c>
      <c r="AD3" s="2">
        <f t="shared" ref="AD3:AD66" si="0">Y3-Z3</f>
        <v>1.3499999999999943</v>
      </c>
      <c r="AE3" s="170">
        <f t="shared" ref="AE3:AE66" si="1">AC3/AC4-1</f>
        <v>4.4498381877022819E-3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99.05</v>
      </c>
      <c r="W4" s="165">
        <v>42304</v>
      </c>
      <c r="X4" s="12">
        <v>99.8</v>
      </c>
      <c r="Y4" s="12">
        <v>99.97</v>
      </c>
      <c r="Z4" s="12">
        <v>98.71</v>
      </c>
      <c r="AA4" s="12">
        <v>98.88</v>
      </c>
      <c r="AB4" s="117">
        <v>3396500</v>
      </c>
      <c r="AC4" s="12">
        <v>98.88</v>
      </c>
      <c r="AD4" s="2">
        <f t="shared" si="0"/>
        <v>1.2600000000000051</v>
      </c>
      <c r="AE4" s="170">
        <f t="shared" si="1"/>
        <v>-1.3469021251122482E-2</v>
      </c>
    </row>
    <row r="5" spans="1:31" x14ac:dyDescent="0.25">
      <c r="O5" s="13" t="s">
        <v>67</v>
      </c>
      <c r="Q5" s="3">
        <f>Q4*Q2</f>
        <v>0</v>
      </c>
      <c r="W5" s="165">
        <v>42303</v>
      </c>
      <c r="X5" s="12">
        <v>100.62</v>
      </c>
      <c r="Y5" s="12">
        <v>100.98</v>
      </c>
      <c r="Z5" s="12">
        <v>100</v>
      </c>
      <c r="AA5" s="12">
        <v>100.23</v>
      </c>
      <c r="AB5" s="117">
        <v>2701000</v>
      </c>
      <c r="AC5" s="12">
        <v>100.23</v>
      </c>
      <c r="AD5" s="2">
        <f t="shared" si="0"/>
        <v>0.98000000000000398</v>
      </c>
      <c r="AE5" s="170">
        <f t="shared" si="1"/>
        <v>-3.8759689922480689E-3</v>
      </c>
    </row>
    <row r="6" spans="1:31" x14ac:dyDescent="0.25">
      <c r="O6" s="13" t="s">
        <v>64</v>
      </c>
      <c r="Q6" s="2">
        <f>Q3*Q2</f>
        <v>0</v>
      </c>
      <c r="W6" s="165">
        <v>42300</v>
      </c>
      <c r="X6" s="12">
        <v>100.46</v>
      </c>
      <c r="Y6" s="12">
        <v>100.9</v>
      </c>
      <c r="Z6" s="12">
        <v>100.18</v>
      </c>
      <c r="AA6" s="12">
        <v>100.62</v>
      </c>
      <c r="AB6" s="117">
        <v>5025200</v>
      </c>
      <c r="AC6" s="12">
        <v>100.62</v>
      </c>
      <c r="AD6" s="2">
        <f t="shared" si="0"/>
        <v>0.71999999999999886</v>
      </c>
      <c r="AE6" s="170">
        <f t="shared" si="1"/>
        <v>8.317466680028085E-3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8" t="s">
        <v>271</v>
      </c>
      <c r="W7" s="165">
        <v>42299</v>
      </c>
      <c r="X7" s="12">
        <v>98.29</v>
      </c>
      <c r="Y7" s="12">
        <v>100.23</v>
      </c>
      <c r="Z7" s="12">
        <v>98.1</v>
      </c>
      <c r="AA7" s="12">
        <v>99.79</v>
      </c>
      <c r="AB7" s="117">
        <v>5695800</v>
      </c>
      <c r="AC7" s="12">
        <v>99.79</v>
      </c>
      <c r="AD7" s="2">
        <f t="shared" si="0"/>
        <v>2.1300000000000097</v>
      </c>
      <c r="AE7" s="170">
        <f t="shared" si="1"/>
        <v>1.8577115443503267E-2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5">
        <v>42298</v>
      </c>
      <c r="X8" s="12">
        <v>96.24</v>
      </c>
      <c r="Y8" s="12">
        <v>98.68</v>
      </c>
      <c r="Z8" s="12">
        <v>96.02</v>
      </c>
      <c r="AA8" s="12">
        <v>97.97</v>
      </c>
      <c r="AB8" s="117">
        <v>10498900</v>
      </c>
      <c r="AC8" s="12">
        <v>97.97</v>
      </c>
      <c r="AD8" s="2">
        <f t="shared" si="0"/>
        <v>2.6600000000000108</v>
      </c>
      <c r="AE8" s="170">
        <f t="shared" si="1"/>
        <v>2.4576448441748555E-2</v>
      </c>
    </row>
    <row r="9" spans="1:31" x14ac:dyDescent="0.25">
      <c r="W9" s="165">
        <v>42297</v>
      </c>
      <c r="X9" s="12">
        <v>94.33</v>
      </c>
      <c r="Y9" s="12">
        <v>97.69</v>
      </c>
      <c r="Z9" s="12">
        <v>93.08</v>
      </c>
      <c r="AA9" s="12">
        <v>95.62</v>
      </c>
      <c r="AB9" s="117">
        <v>8885200</v>
      </c>
      <c r="AC9" s="12">
        <v>95.62</v>
      </c>
      <c r="AD9" s="2">
        <f t="shared" si="0"/>
        <v>4.6099999999999994</v>
      </c>
      <c r="AE9" s="170">
        <f t="shared" si="1"/>
        <v>3.8783269961977229E-2</v>
      </c>
    </row>
    <row r="10" spans="1:31" x14ac:dyDescent="0.25">
      <c r="W10" s="165">
        <v>42296</v>
      </c>
      <c r="X10" s="12">
        <v>92.5</v>
      </c>
      <c r="Y10" s="12">
        <v>92.85</v>
      </c>
      <c r="Z10" s="12">
        <v>91.21</v>
      </c>
      <c r="AA10" s="12">
        <v>92.05</v>
      </c>
      <c r="AB10" s="117">
        <v>5485600</v>
      </c>
      <c r="AC10" s="12">
        <v>92.05</v>
      </c>
      <c r="AD10" s="2">
        <f t="shared" si="0"/>
        <v>1.6400000000000006</v>
      </c>
      <c r="AE10" s="170">
        <f t="shared" si="1"/>
        <v>-1.0215053763440896E-2</v>
      </c>
    </row>
    <row r="11" spans="1:31" x14ac:dyDescent="0.25">
      <c r="W11" s="165">
        <v>42293</v>
      </c>
      <c r="X11" s="12">
        <v>94</v>
      </c>
      <c r="Y11" s="12">
        <v>94.15</v>
      </c>
      <c r="Z11" s="12">
        <v>92.63</v>
      </c>
      <c r="AA11" s="12">
        <v>93</v>
      </c>
      <c r="AB11" s="117">
        <v>3085400</v>
      </c>
      <c r="AC11" s="12">
        <v>93</v>
      </c>
      <c r="AD11" s="2">
        <f t="shared" si="0"/>
        <v>1.5200000000000102</v>
      </c>
      <c r="AE11" s="170">
        <f t="shared" si="1"/>
        <v>-1.9317450096587585E-3</v>
      </c>
    </row>
    <row r="12" spans="1:31" x14ac:dyDescent="0.25">
      <c r="W12" s="165">
        <v>42292</v>
      </c>
      <c r="X12" s="12">
        <v>92.71</v>
      </c>
      <c r="Y12" s="12">
        <v>93.23</v>
      </c>
      <c r="Z12" s="12">
        <v>92.15</v>
      </c>
      <c r="AA12" s="12">
        <v>93.18</v>
      </c>
      <c r="AB12" s="117">
        <v>3753800</v>
      </c>
      <c r="AC12" s="12">
        <v>93.18</v>
      </c>
      <c r="AD12" s="2">
        <f t="shared" si="0"/>
        <v>1.0799999999999983</v>
      </c>
      <c r="AE12" s="170">
        <f t="shared" si="1"/>
        <v>1.0958012368449621E-2</v>
      </c>
    </row>
    <row r="13" spans="1:31" x14ac:dyDescent="0.25">
      <c r="W13" s="165">
        <v>42291</v>
      </c>
      <c r="X13" s="12">
        <v>94.27</v>
      </c>
      <c r="Y13" s="12">
        <v>94.86</v>
      </c>
      <c r="Z13" s="12">
        <v>91.76</v>
      </c>
      <c r="AA13" s="12">
        <v>92.17</v>
      </c>
      <c r="AB13" s="117">
        <v>5368800</v>
      </c>
      <c r="AC13" s="12">
        <v>92.17</v>
      </c>
      <c r="AD13" s="2">
        <f t="shared" si="0"/>
        <v>3.0999999999999943</v>
      </c>
      <c r="AE13" s="170">
        <f t="shared" si="1"/>
        <v>-2.2380144251166745E-2</v>
      </c>
    </row>
    <row r="14" spans="1:31" x14ac:dyDescent="0.25">
      <c r="W14" s="165">
        <v>42290</v>
      </c>
      <c r="X14" s="12">
        <v>94.17</v>
      </c>
      <c r="Y14" s="12">
        <v>94.75</v>
      </c>
      <c r="Z14" s="12">
        <v>93.64</v>
      </c>
      <c r="AA14" s="12">
        <v>94.28</v>
      </c>
      <c r="AB14" s="117">
        <v>3988100</v>
      </c>
      <c r="AC14" s="12">
        <v>94.28</v>
      </c>
      <c r="AD14" s="2">
        <f t="shared" si="0"/>
        <v>1.1099999999999994</v>
      </c>
      <c r="AE14" s="170">
        <f t="shared" si="1"/>
        <v>-1.2050717803625766E-2</v>
      </c>
    </row>
    <row r="15" spans="1:31" x14ac:dyDescent="0.25">
      <c r="W15" s="165">
        <v>42289</v>
      </c>
      <c r="X15" s="12">
        <v>94.94</v>
      </c>
      <c r="Y15" s="12">
        <v>95.47</v>
      </c>
      <c r="Z15" s="12">
        <v>94.61</v>
      </c>
      <c r="AA15" s="12">
        <v>95.43</v>
      </c>
      <c r="AB15" s="117">
        <v>3180300</v>
      </c>
      <c r="AC15" s="12">
        <v>95.43</v>
      </c>
      <c r="AD15" s="2">
        <f t="shared" si="0"/>
        <v>0.85999999999999943</v>
      </c>
      <c r="AE15" s="170">
        <f t="shared" si="1"/>
        <v>6.2912865681030716E-4</v>
      </c>
    </row>
    <row r="16" spans="1:31" x14ac:dyDescent="0.25">
      <c r="W16" s="165">
        <v>42286</v>
      </c>
      <c r="X16" s="12">
        <v>94.67</v>
      </c>
      <c r="Y16" s="12">
        <v>95.94</v>
      </c>
      <c r="Z16" s="12">
        <v>94.51</v>
      </c>
      <c r="AA16" s="12">
        <v>95.37</v>
      </c>
      <c r="AB16" s="117">
        <v>4008200</v>
      </c>
      <c r="AC16" s="12">
        <v>95.37</v>
      </c>
      <c r="AD16" s="2">
        <f t="shared" si="0"/>
        <v>1.4299999999999926</v>
      </c>
      <c r="AE16" s="170">
        <f t="shared" si="1"/>
        <v>1.1025124562705546E-2</v>
      </c>
    </row>
    <row r="17" spans="9:31" x14ac:dyDescent="0.25">
      <c r="W17" s="165">
        <v>42285</v>
      </c>
      <c r="X17" s="12">
        <v>92.86</v>
      </c>
      <c r="Y17" s="12">
        <v>94.39</v>
      </c>
      <c r="Z17" s="12">
        <v>92.84</v>
      </c>
      <c r="AA17" s="12">
        <v>94.33</v>
      </c>
      <c r="AB17" s="117">
        <v>4000400</v>
      </c>
      <c r="AC17" s="12">
        <v>94.33</v>
      </c>
      <c r="AD17" s="2">
        <f t="shared" si="0"/>
        <v>1.5499999999999972</v>
      </c>
      <c r="AE17" s="170">
        <f t="shared" si="1"/>
        <v>8.7691156026092898E-3</v>
      </c>
    </row>
    <row r="18" spans="9:31" x14ac:dyDescent="0.25">
      <c r="W18" s="165">
        <v>42284</v>
      </c>
      <c r="X18" s="12">
        <v>94</v>
      </c>
      <c r="Y18" s="12">
        <v>94.16</v>
      </c>
      <c r="Z18" s="12">
        <v>92.57</v>
      </c>
      <c r="AA18" s="12">
        <v>93.51</v>
      </c>
      <c r="AB18" s="117">
        <v>3516100</v>
      </c>
      <c r="AC18" s="12">
        <v>93.51</v>
      </c>
      <c r="AD18" s="2">
        <f t="shared" si="0"/>
        <v>1.5900000000000034</v>
      </c>
      <c r="AE18" s="170">
        <f t="shared" si="1"/>
        <v>1.0372771474878473E-2</v>
      </c>
    </row>
    <row r="19" spans="9:31" x14ac:dyDescent="0.25">
      <c r="I19" s="2"/>
      <c r="W19" s="165">
        <v>42283</v>
      </c>
      <c r="X19" s="12">
        <v>92.15</v>
      </c>
      <c r="Y19" s="12">
        <v>92.85</v>
      </c>
      <c r="Z19" s="12">
        <v>92.01</v>
      </c>
      <c r="AA19" s="12">
        <v>92.55</v>
      </c>
      <c r="AB19" s="117">
        <v>3338000</v>
      </c>
      <c r="AC19" s="12">
        <v>92.55</v>
      </c>
      <c r="AD19" s="2">
        <f t="shared" si="0"/>
        <v>0.8399999999999892</v>
      </c>
      <c r="AE19" s="170">
        <f t="shared" si="1"/>
        <v>3.1432907001949228E-3</v>
      </c>
    </row>
    <row r="20" spans="9:31" x14ac:dyDescent="0.25">
      <c r="W20" s="165">
        <v>42282</v>
      </c>
      <c r="X20" s="12">
        <v>90.44</v>
      </c>
      <c r="Y20" s="12">
        <v>92.48</v>
      </c>
      <c r="Z20" s="12">
        <v>90.22</v>
      </c>
      <c r="AA20" s="12">
        <v>92.26</v>
      </c>
      <c r="AB20" s="117">
        <v>4767000</v>
      </c>
      <c r="AC20" s="12">
        <v>92.26</v>
      </c>
      <c r="AD20" s="2">
        <f t="shared" si="0"/>
        <v>2.2600000000000051</v>
      </c>
      <c r="AE20" s="170">
        <f t="shared" si="1"/>
        <v>2.7737551520552683E-2</v>
      </c>
    </row>
    <row r="21" spans="9:31" x14ac:dyDescent="0.25">
      <c r="W21" s="165">
        <v>42279</v>
      </c>
      <c r="X21" s="12">
        <v>87.49</v>
      </c>
      <c r="Y21" s="12">
        <v>89.89</v>
      </c>
      <c r="Z21" s="12">
        <v>86.82</v>
      </c>
      <c r="AA21" s="12">
        <v>89.77</v>
      </c>
      <c r="AB21" s="117">
        <v>4593200</v>
      </c>
      <c r="AC21" s="12">
        <v>89.77</v>
      </c>
      <c r="AD21" s="2">
        <f t="shared" si="0"/>
        <v>3.0700000000000074</v>
      </c>
      <c r="AE21" s="170">
        <f t="shared" si="1"/>
        <v>1.5957446808510634E-2</v>
      </c>
    </row>
    <row r="22" spans="9:31" x14ac:dyDescent="0.25">
      <c r="W22" s="165">
        <v>42278</v>
      </c>
      <c r="X22" s="12">
        <v>88.9</v>
      </c>
      <c r="Y22" s="12">
        <v>89.43</v>
      </c>
      <c r="Z22" s="12">
        <v>87.53</v>
      </c>
      <c r="AA22" s="12">
        <v>88.36</v>
      </c>
      <c r="AB22" s="117">
        <v>3592300</v>
      </c>
      <c r="AC22" s="12">
        <v>88.36</v>
      </c>
      <c r="AD22" s="2">
        <f t="shared" si="0"/>
        <v>1.9000000000000057</v>
      </c>
      <c r="AE22" s="170">
        <f t="shared" si="1"/>
        <v>-7.0794471288908589E-3</v>
      </c>
    </row>
    <row r="23" spans="9:31" x14ac:dyDescent="0.25">
      <c r="W23" s="165">
        <v>42277</v>
      </c>
      <c r="X23" s="12">
        <v>88.64</v>
      </c>
      <c r="Y23" s="12">
        <v>89.57</v>
      </c>
      <c r="Z23" s="12">
        <v>88.08</v>
      </c>
      <c r="AA23" s="12">
        <v>88.99</v>
      </c>
      <c r="AB23" s="117">
        <v>5051600</v>
      </c>
      <c r="AC23" s="12">
        <v>88.99</v>
      </c>
      <c r="AD23" s="2">
        <f t="shared" si="0"/>
        <v>1.4899999999999949</v>
      </c>
      <c r="AE23" s="170">
        <f t="shared" si="1"/>
        <v>1.1479881791316204E-2</v>
      </c>
    </row>
    <row r="24" spans="9:31" x14ac:dyDescent="0.25">
      <c r="W24" s="165">
        <v>42276</v>
      </c>
      <c r="X24" s="12">
        <v>86.58</v>
      </c>
      <c r="Y24" s="12">
        <v>88.08</v>
      </c>
      <c r="Z24" s="12">
        <v>86.46</v>
      </c>
      <c r="AA24" s="12">
        <v>87.98</v>
      </c>
      <c r="AB24" s="117">
        <v>4108800</v>
      </c>
      <c r="AC24" s="12">
        <v>87.98</v>
      </c>
      <c r="AD24" s="2">
        <f t="shared" si="0"/>
        <v>1.6200000000000045</v>
      </c>
      <c r="AE24" s="170">
        <f t="shared" si="1"/>
        <v>1.3244270413451664E-2</v>
      </c>
    </row>
    <row r="25" spans="9:31" x14ac:dyDescent="0.25">
      <c r="W25" s="165">
        <v>42275</v>
      </c>
      <c r="X25" s="12">
        <v>86.6</v>
      </c>
      <c r="Y25" s="12">
        <v>87.47</v>
      </c>
      <c r="Z25" s="12">
        <v>86.29</v>
      </c>
      <c r="AA25" s="12">
        <v>86.83</v>
      </c>
      <c r="AB25" s="117">
        <v>5339500</v>
      </c>
      <c r="AC25" s="12">
        <v>86.83</v>
      </c>
      <c r="AD25" s="2">
        <f t="shared" si="0"/>
        <v>1.1799999999999926</v>
      </c>
      <c r="AE25" s="170">
        <f t="shared" si="1"/>
        <v>-5.383734249713612E-3</v>
      </c>
    </row>
    <row r="26" spans="9:31" x14ac:dyDescent="0.25">
      <c r="W26" s="165">
        <v>42272</v>
      </c>
      <c r="X26" s="12">
        <v>87.63</v>
      </c>
      <c r="Y26" s="12">
        <v>88.17</v>
      </c>
      <c r="Z26" s="12">
        <v>86.73</v>
      </c>
      <c r="AA26" s="12">
        <v>87.3</v>
      </c>
      <c r="AB26" s="117">
        <v>7434800</v>
      </c>
      <c r="AC26" s="12">
        <v>87.3</v>
      </c>
      <c r="AD26" s="2">
        <f t="shared" si="0"/>
        <v>1.4399999999999977</v>
      </c>
      <c r="AE26" s="170">
        <f t="shared" si="1"/>
        <v>5.5286800276435066E-3</v>
      </c>
    </row>
    <row r="27" spans="9:31" x14ac:dyDescent="0.25">
      <c r="W27" s="165">
        <v>42271</v>
      </c>
      <c r="X27" s="12">
        <v>85.75</v>
      </c>
      <c r="Y27" s="12">
        <v>86.99</v>
      </c>
      <c r="Z27" s="12">
        <v>85.5</v>
      </c>
      <c r="AA27" s="12">
        <v>86.82</v>
      </c>
      <c r="AB27" s="117">
        <v>7077400</v>
      </c>
      <c r="AC27" s="12">
        <v>86.82</v>
      </c>
      <c r="AD27" s="2">
        <f t="shared" si="0"/>
        <v>1.4899999999999949</v>
      </c>
      <c r="AE27" s="170">
        <f t="shared" si="1"/>
        <v>-1.6099356025759404E-3</v>
      </c>
    </row>
    <row r="28" spans="9:31" x14ac:dyDescent="0.25">
      <c r="W28" s="165">
        <v>42270</v>
      </c>
      <c r="X28" s="12">
        <v>88.15</v>
      </c>
      <c r="Y28" s="12">
        <v>88.38</v>
      </c>
      <c r="Z28" s="12">
        <v>85.9</v>
      </c>
      <c r="AA28" s="12">
        <v>86.96</v>
      </c>
      <c r="AB28" s="117">
        <v>7238200</v>
      </c>
      <c r="AC28" s="12">
        <v>86.96</v>
      </c>
      <c r="AD28" s="2">
        <f t="shared" si="0"/>
        <v>2.4799999999999898</v>
      </c>
      <c r="AE28" s="170">
        <f t="shared" si="1"/>
        <v>-1.4058956916099929E-2</v>
      </c>
    </row>
    <row r="29" spans="9:31" x14ac:dyDescent="0.25">
      <c r="W29" s="165">
        <v>42269</v>
      </c>
      <c r="X29" s="12">
        <v>88.98</v>
      </c>
      <c r="Y29" s="12">
        <v>89.7</v>
      </c>
      <c r="Z29" s="12">
        <v>87.66</v>
      </c>
      <c r="AA29" s="12">
        <v>88.2</v>
      </c>
      <c r="AB29" s="117">
        <v>7396300</v>
      </c>
      <c r="AC29" s="12">
        <v>88.2</v>
      </c>
      <c r="AD29" s="2">
        <f t="shared" si="0"/>
        <v>2.0400000000000063</v>
      </c>
      <c r="AE29" s="170">
        <f t="shared" si="1"/>
        <v>-3.6592026215182871E-2</v>
      </c>
    </row>
    <row r="30" spans="9:31" x14ac:dyDescent="0.25">
      <c r="W30" s="165">
        <v>42268</v>
      </c>
      <c r="X30" s="12">
        <v>91.33</v>
      </c>
      <c r="Y30" s="12">
        <v>92.17</v>
      </c>
      <c r="Z30" s="12">
        <v>91</v>
      </c>
      <c r="AA30" s="12">
        <v>91.55</v>
      </c>
      <c r="AB30" s="117">
        <v>2961600</v>
      </c>
      <c r="AC30" s="12">
        <v>91.55</v>
      </c>
      <c r="AD30" s="2">
        <f t="shared" si="0"/>
        <v>1.1700000000000017</v>
      </c>
      <c r="AE30" s="170">
        <f t="shared" si="1"/>
        <v>5.2706709124850093E-3</v>
      </c>
    </row>
    <row r="31" spans="9:31" x14ac:dyDescent="0.25">
      <c r="W31" s="165">
        <v>42265</v>
      </c>
      <c r="X31" s="12">
        <v>92.41</v>
      </c>
      <c r="Y31" s="12">
        <v>92.6</v>
      </c>
      <c r="Z31" s="12">
        <v>90.53</v>
      </c>
      <c r="AA31" s="12">
        <v>91.07</v>
      </c>
      <c r="AB31" s="117">
        <v>10335600</v>
      </c>
      <c r="AC31" s="12">
        <v>91.07</v>
      </c>
      <c r="AD31" s="2">
        <f t="shared" si="0"/>
        <v>2.0699999999999932</v>
      </c>
      <c r="AE31" s="170">
        <f t="shared" si="1"/>
        <v>-2.400600150037524E-2</v>
      </c>
    </row>
    <row r="32" spans="9:31" x14ac:dyDescent="0.25">
      <c r="W32" s="165">
        <v>42264</v>
      </c>
      <c r="X32" s="12">
        <v>93.89</v>
      </c>
      <c r="Y32" s="12">
        <v>94.92</v>
      </c>
      <c r="Z32" s="12">
        <v>93.14</v>
      </c>
      <c r="AA32" s="12">
        <v>93.31</v>
      </c>
      <c r="AB32" s="117">
        <v>5163400</v>
      </c>
      <c r="AC32" s="12">
        <v>93.31</v>
      </c>
      <c r="AD32" s="2">
        <f t="shared" si="0"/>
        <v>1.7800000000000011</v>
      </c>
      <c r="AE32" s="170">
        <f t="shared" si="1"/>
        <v>-6.7064083457525347E-3</v>
      </c>
    </row>
    <row r="33" spans="15:31" x14ac:dyDescent="0.25">
      <c r="W33" s="165">
        <v>42263</v>
      </c>
      <c r="X33" s="12">
        <v>92.72</v>
      </c>
      <c r="Y33" s="12">
        <v>94.11</v>
      </c>
      <c r="Z33" s="12">
        <v>92.68</v>
      </c>
      <c r="AA33" s="12">
        <v>93.94</v>
      </c>
      <c r="AB33" s="117">
        <v>3504200</v>
      </c>
      <c r="AC33" s="12">
        <v>93.94</v>
      </c>
      <c r="AD33" s="2">
        <f t="shared" si="0"/>
        <v>1.4299999999999926</v>
      </c>
      <c r="AE33" s="170">
        <f t="shared" si="1"/>
        <v>1.3595166163141936E-2</v>
      </c>
    </row>
    <row r="34" spans="15:31" x14ac:dyDescent="0.25">
      <c r="W34" s="165">
        <v>42262</v>
      </c>
      <c r="X34" s="12">
        <v>92.62</v>
      </c>
      <c r="Y34" s="12">
        <v>93.11</v>
      </c>
      <c r="Z34" s="12">
        <v>92.08</v>
      </c>
      <c r="AA34" s="12">
        <v>92.68</v>
      </c>
      <c r="AB34" s="117">
        <v>4104000</v>
      </c>
      <c r="AC34" s="12">
        <v>92.68</v>
      </c>
      <c r="AD34" s="2">
        <f t="shared" si="0"/>
        <v>1.0300000000000011</v>
      </c>
      <c r="AE34" s="170">
        <f t="shared" si="1"/>
        <v>9.2562343460742547E-3</v>
      </c>
    </row>
    <row r="35" spans="15:31" x14ac:dyDescent="0.25">
      <c r="W35" s="165">
        <v>42261</v>
      </c>
      <c r="X35" s="12">
        <v>92.3</v>
      </c>
      <c r="Y35" s="12">
        <v>92.44</v>
      </c>
      <c r="Z35" s="12">
        <v>91.39</v>
      </c>
      <c r="AA35" s="12">
        <v>91.83</v>
      </c>
      <c r="AB35" s="117">
        <v>3286000</v>
      </c>
      <c r="AC35" s="12">
        <v>91.83</v>
      </c>
      <c r="AD35" s="2">
        <f t="shared" si="0"/>
        <v>1.0499999999999972</v>
      </c>
      <c r="AE35" s="170">
        <f t="shared" si="1"/>
        <v>-5.4153579551607933E-3</v>
      </c>
    </row>
    <row r="36" spans="15:31" x14ac:dyDescent="0.25">
      <c r="W36" s="165">
        <v>42258</v>
      </c>
      <c r="X36" s="12">
        <v>91.2</v>
      </c>
      <c r="Y36" s="12">
        <v>92.34</v>
      </c>
      <c r="Z36" s="12">
        <v>91</v>
      </c>
      <c r="AA36" s="12">
        <v>92.33</v>
      </c>
      <c r="AB36" s="117">
        <v>4446900</v>
      </c>
      <c r="AC36" s="12">
        <v>92.33</v>
      </c>
      <c r="AD36" s="2">
        <f t="shared" si="0"/>
        <v>1.3400000000000034</v>
      </c>
      <c r="AE36" s="170">
        <f t="shared" si="1"/>
        <v>1.0175054704595121E-2</v>
      </c>
    </row>
    <row r="37" spans="15:31" x14ac:dyDescent="0.25">
      <c r="W37" s="165">
        <v>42257</v>
      </c>
      <c r="X37" s="12">
        <v>92.04</v>
      </c>
      <c r="Y37" s="12">
        <v>92.09</v>
      </c>
      <c r="Z37" s="12">
        <v>90.89</v>
      </c>
      <c r="AA37" s="12">
        <v>91.4</v>
      </c>
      <c r="AB37" s="117">
        <v>6117200</v>
      </c>
      <c r="AC37" s="12">
        <v>91.4</v>
      </c>
      <c r="AD37" s="2">
        <f t="shared" si="0"/>
        <v>1.2000000000000028</v>
      </c>
      <c r="AE37" s="170">
        <f t="shared" si="1"/>
        <v>-4.8992923244418618E-3</v>
      </c>
    </row>
    <row r="38" spans="15:31" x14ac:dyDescent="0.25">
      <c r="W38" s="165">
        <v>42256</v>
      </c>
      <c r="X38" s="12">
        <v>93.65</v>
      </c>
      <c r="Y38" s="12">
        <v>93.84</v>
      </c>
      <c r="Z38" s="12">
        <v>91.74</v>
      </c>
      <c r="AA38" s="12">
        <v>91.85</v>
      </c>
      <c r="AB38" s="117">
        <v>4760700</v>
      </c>
      <c r="AC38" s="12">
        <v>91.85</v>
      </c>
      <c r="AD38" s="2">
        <f t="shared" si="0"/>
        <v>2.1000000000000085</v>
      </c>
      <c r="AE38" s="170">
        <f t="shared" si="1"/>
        <v>-1.0450333979745707E-2</v>
      </c>
    </row>
    <row r="39" spans="15:31" ht="20.25" thickBot="1" x14ac:dyDescent="0.35">
      <c r="P39" s="311" t="s">
        <v>81</v>
      </c>
      <c r="Q39" s="311"/>
      <c r="T39" s="113" t="s">
        <v>138</v>
      </c>
      <c r="W39" s="165">
        <v>42255</v>
      </c>
      <c r="X39" s="12">
        <v>92.15</v>
      </c>
      <c r="Y39" s="12">
        <v>92.96</v>
      </c>
      <c r="Z39" s="12">
        <v>91.95</v>
      </c>
      <c r="AA39" s="12">
        <v>92.82</v>
      </c>
      <c r="AB39" s="117">
        <v>4800100</v>
      </c>
      <c r="AC39" s="12">
        <v>92.82</v>
      </c>
      <c r="AD39" s="2">
        <f t="shared" si="0"/>
        <v>1.0099999999999909</v>
      </c>
      <c r="AE39" s="170">
        <f t="shared" si="1"/>
        <v>2.3599470666078259E-2</v>
      </c>
    </row>
    <row r="40" spans="15:31" ht="15.75" thickTop="1" x14ac:dyDescent="0.25">
      <c r="O40" s="2"/>
      <c r="P40" s="105">
        <v>1.1000000000000001</v>
      </c>
      <c r="Q40" s="105">
        <f>P40*$Q$4</f>
        <v>108.95500000000001</v>
      </c>
      <c r="T40" s="160" t="s">
        <v>122</v>
      </c>
      <c r="U40" s="120">
        <v>99.32</v>
      </c>
      <c r="W40" s="165">
        <v>42251</v>
      </c>
      <c r="X40" s="12">
        <v>90.82</v>
      </c>
      <c r="Y40" s="12">
        <v>91.15</v>
      </c>
      <c r="Z40" s="12">
        <v>90.36</v>
      </c>
      <c r="AA40" s="12">
        <v>90.68</v>
      </c>
      <c r="AB40" s="117">
        <v>4562800</v>
      </c>
      <c r="AC40" s="12">
        <v>90.68</v>
      </c>
      <c r="AD40" s="2">
        <f t="shared" si="0"/>
        <v>0.79000000000000625</v>
      </c>
      <c r="AE40" s="170">
        <f t="shared" si="1"/>
        <v>-1.3382656947013238E-2</v>
      </c>
    </row>
    <row r="41" spans="15:31" x14ac:dyDescent="0.25">
      <c r="O41" s="2"/>
      <c r="P41" s="105">
        <v>1.0900000000000001</v>
      </c>
      <c r="Q41" s="105">
        <f t="shared" ref="Q41:Q60" si="2">P41*$Q$4</f>
        <v>107.9645</v>
      </c>
      <c r="T41" s="115" t="s">
        <v>123</v>
      </c>
      <c r="U41" s="110">
        <v>99.24</v>
      </c>
      <c r="W41" s="165">
        <v>42250</v>
      </c>
      <c r="X41" s="12">
        <v>92</v>
      </c>
      <c r="Y41" s="12">
        <v>92.58</v>
      </c>
      <c r="Z41" s="12">
        <v>91.64</v>
      </c>
      <c r="AA41" s="12">
        <v>91.91</v>
      </c>
      <c r="AB41" s="117">
        <v>4490400</v>
      </c>
      <c r="AC41" s="12">
        <v>91.91</v>
      </c>
      <c r="AD41" s="2">
        <f t="shared" si="0"/>
        <v>0.93999999999999773</v>
      </c>
      <c r="AE41" s="170">
        <f t="shared" si="1"/>
        <v>7.3432704953968475E-3</v>
      </c>
    </row>
    <row r="42" spans="15:31" x14ac:dyDescent="0.25">
      <c r="O42" s="2"/>
      <c r="P42" s="105">
        <v>1.08</v>
      </c>
      <c r="Q42" s="105">
        <f t="shared" si="2"/>
        <v>106.974</v>
      </c>
      <c r="T42" s="115" t="s">
        <v>124</v>
      </c>
      <c r="U42" s="110" t="s">
        <v>364</v>
      </c>
      <c r="W42" s="165">
        <v>42249</v>
      </c>
      <c r="X42" s="12">
        <v>90.94</v>
      </c>
      <c r="Y42" s="12">
        <v>91.26</v>
      </c>
      <c r="Z42" s="12">
        <v>89.97</v>
      </c>
      <c r="AA42" s="12">
        <v>91.24</v>
      </c>
      <c r="AB42" s="117">
        <v>5636400</v>
      </c>
      <c r="AC42" s="12">
        <v>91.24</v>
      </c>
      <c r="AD42" s="2">
        <f t="shared" si="0"/>
        <v>1.2900000000000063</v>
      </c>
      <c r="AE42" s="170">
        <f t="shared" si="1"/>
        <v>1.6941596076682996E-2</v>
      </c>
    </row>
    <row r="43" spans="15:31" x14ac:dyDescent="0.25">
      <c r="O43" s="2"/>
      <c r="P43" s="105">
        <v>1.07</v>
      </c>
      <c r="Q43" s="105">
        <f t="shared" si="2"/>
        <v>105.98350000000001</v>
      </c>
      <c r="T43" s="115" t="s">
        <v>125</v>
      </c>
      <c r="U43" s="110" t="s">
        <v>365</v>
      </c>
      <c r="W43" s="165">
        <v>42248</v>
      </c>
      <c r="X43" s="12">
        <v>89.49</v>
      </c>
      <c r="Y43" s="12">
        <v>90.68</v>
      </c>
      <c r="Z43" s="12">
        <v>89.28</v>
      </c>
      <c r="AA43" s="12">
        <v>89.72</v>
      </c>
      <c r="AB43" s="117">
        <v>6778500</v>
      </c>
      <c r="AC43" s="12">
        <v>89.72</v>
      </c>
      <c r="AD43" s="2">
        <f t="shared" si="0"/>
        <v>1.4000000000000057</v>
      </c>
      <c r="AE43" s="170">
        <f t="shared" si="1"/>
        <v>-2.0630935487392255E-2</v>
      </c>
    </row>
    <row r="44" spans="15:31" x14ac:dyDescent="0.25">
      <c r="O44" s="2"/>
      <c r="P44" s="105">
        <v>1.06</v>
      </c>
      <c r="Q44" s="105">
        <f t="shared" si="2"/>
        <v>104.99300000000001</v>
      </c>
      <c r="T44" s="115" t="s">
        <v>126</v>
      </c>
      <c r="U44" s="110">
        <v>108.41</v>
      </c>
      <c r="W44" s="165">
        <v>42247</v>
      </c>
      <c r="X44" s="12">
        <v>91.21</v>
      </c>
      <c r="Y44" s="12">
        <v>92.62</v>
      </c>
      <c r="Z44" s="12">
        <v>90.54</v>
      </c>
      <c r="AA44" s="12">
        <v>91.61</v>
      </c>
      <c r="AB44" s="117">
        <v>7004500</v>
      </c>
      <c r="AC44" s="12">
        <v>91.61</v>
      </c>
      <c r="AD44" s="2">
        <f t="shared" si="0"/>
        <v>2.0799999999999983</v>
      </c>
      <c r="AE44" s="170">
        <f t="shared" si="1"/>
        <v>-1.7481767481767441E-2</v>
      </c>
    </row>
    <row r="45" spans="15:31" x14ac:dyDescent="0.25">
      <c r="O45" s="2"/>
      <c r="P45" s="105">
        <v>1.05</v>
      </c>
      <c r="Q45" s="105">
        <f t="shared" si="2"/>
        <v>104.0025</v>
      </c>
      <c r="T45" s="115" t="s">
        <v>127</v>
      </c>
      <c r="U45" s="110">
        <v>1.10568</v>
      </c>
      <c r="W45" s="165">
        <v>42244</v>
      </c>
      <c r="X45" s="12">
        <v>92.85</v>
      </c>
      <c r="Y45" s="12">
        <v>93.55</v>
      </c>
      <c r="Z45" s="12">
        <v>92.67</v>
      </c>
      <c r="AA45" s="12">
        <v>93.24</v>
      </c>
      <c r="AB45" s="117">
        <v>5230200</v>
      </c>
      <c r="AC45" s="12">
        <v>93.24</v>
      </c>
      <c r="AD45" s="2">
        <f t="shared" si="0"/>
        <v>0.87999999999999545</v>
      </c>
      <c r="AE45" s="170">
        <f t="shared" si="1"/>
        <v>-3.2164683177871023E-4</v>
      </c>
    </row>
    <row r="46" spans="15:31" x14ac:dyDescent="0.25">
      <c r="O46" s="2"/>
      <c r="P46" s="105">
        <v>1.04</v>
      </c>
      <c r="Q46" s="105">
        <f t="shared" si="2"/>
        <v>103.012</v>
      </c>
      <c r="T46" s="115" t="s">
        <v>128</v>
      </c>
      <c r="U46" s="110" t="s">
        <v>172</v>
      </c>
      <c r="W46" s="165">
        <v>42243</v>
      </c>
      <c r="X46" s="12">
        <v>92.52</v>
      </c>
      <c r="Y46" s="12">
        <v>93.48</v>
      </c>
      <c r="Z46" s="12">
        <v>91.55</v>
      </c>
      <c r="AA46" s="12">
        <v>93.27</v>
      </c>
      <c r="AB46" s="117">
        <v>7452100</v>
      </c>
      <c r="AC46" s="12">
        <v>93.27</v>
      </c>
      <c r="AD46" s="2">
        <f t="shared" si="0"/>
        <v>1.9300000000000068</v>
      </c>
      <c r="AE46" s="170">
        <f t="shared" si="1"/>
        <v>1.8676277850589784E-2</v>
      </c>
    </row>
    <row r="47" spans="15:31" x14ac:dyDescent="0.25">
      <c r="O47" s="2"/>
      <c r="P47" s="105">
        <v>1.03</v>
      </c>
      <c r="Q47" s="105">
        <f t="shared" si="2"/>
        <v>102.0215</v>
      </c>
      <c r="T47" s="115"/>
      <c r="U47" s="110"/>
      <c r="W47" s="165">
        <v>42242</v>
      </c>
      <c r="X47" s="12">
        <v>90.69</v>
      </c>
      <c r="Y47" s="12">
        <v>91.69</v>
      </c>
      <c r="Z47" s="12">
        <v>88.81</v>
      </c>
      <c r="AA47" s="12">
        <v>91.56</v>
      </c>
      <c r="AB47" s="117">
        <v>7367100</v>
      </c>
      <c r="AC47" s="12">
        <v>91.56</v>
      </c>
      <c r="AD47" s="2">
        <f t="shared" si="0"/>
        <v>2.8799999999999955</v>
      </c>
      <c r="AE47" s="170">
        <f t="shared" si="1"/>
        <v>3.1081081081081097E-2</v>
      </c>
    </row>
    <row r="48" spans="15:31" x14ac:dyDescent="0.25">
      <c r="O48" s="2"/>
      <c r="P48" s="105">
        <v>1.02</v>
      </c>
      <c r="Q48" s="105">
        <f t="shared" si="2"/>
        <v>101.03100000000001</v>
      </c>
      <c r="T48" s="115" t="s">
        <v>129</v>
      </c>
      <c r="U48" s="110" t="s">
        <v>366</v>
      </c>
      <c r="W48" s="165">
        <v>42241</v>
      </c>
      <c r="X48" s="12">
        <v>93.36</v>
      </c>
      <c r="Y48" s="12">
        <v>93.75</v>
      </c>
      <c r="Z48" s="12">
        <v>88.69</v>
      </c>
      <c r="AA48" s="12">
        <v>88.8</v>
      </c>
      <c r="AB48" s="117">
        <v>8259800</v>
      </c>
      <c r="AC48" s="12">
        <v>88.8</v>
      </c>
      <c r="AD48" s="2">
        <f t="shared" si="0"/>
        <v>5.0600000000000023</v>
      </c>
      <c r="AE48" s="170">
        <f t="shared" si="1"/>
        <v>-2.2779795311984263E-2</v>
      </c>
    </row>
    <row r="49" spans="15:31" x14ac:dyDescent="0.25">
      <c r="O49" s="2"/>
      <c r="P49" s="105">
        <v>1.01</v>
      </c>
      <c r="Q49" s="105">
        <f t="shared" si="2"/>
        <v>100.04049999999999</v>
      </c>
      <c r="T49" s="115" t="s">
        <v>130</v>
      </c>
      <c r="U49" s="110" t="s">
        <v>216</v>
      </c>
      <c r="W49" s="165">
        <v>42240</v>
      </c>
      <c r="X49" s="12">
        <v>88.67</v>
      </c>
      <c r="Y49" s="12">
        <v>93.19</v>
      </c>
      <c r="Z49" s="12">
        <v>87.17</v>
      </c>
      <c r="AA49" s="12">
        <v>90.87</v>
      </c>
      <c r="AB49" s="117">
        <v>10711700</v>
      </c>
      <c r="AC49" s="12">
        <v>90.87</v>
      </c>
      <c r="AD49" s="2">
        <f t="shared" si="0"/>
        <v>6.019999999999996</v>
      </c>
      <c r="AE49" s="170">
        <f t="shared" si="1"/>
        <v>-2.3008278679711891E-2</v>
      </c>
    </row>
    <row r="50" spans="15:31" x14ac:dyDescent="0.25">
      <c r="O50" s="2"/>
      <c r="P50" s="105">
        <v>1</v>
      </c>
      <c r="Q50" s="105">
        <f t="shared" si="2"/>
        <v>99.05</v>
      </c>
      <c r="T50" s="115" t="s">
        <v>131</v>
      </c>
      <c r="U50" s="112">
        <v>3287397</v>
      </c>
      <c r="W50" s="165">
        <v>42237</v>
      </c>
      <c r="X50" s="12">
        <v>94.96</v>
      </c>
      <c r="Y50" s="12">
        <v>95.22</v>
      </c>
      <c r="Z50" s="12">
        <v>92.92</v>
      </c>
      <c r="AA50" s="12">
        <v>93.01</v>
      </c>
      <c r="AB50" s="117">
        <v>7612800</v>
      </c>
      <c r="AC50" s="12">
        <v>93.01</v>
      </c>
      <c r="AD50" s="2">
        <f t="shared" si="0"/>
        <v>2.2999999999999972</v>
      </c>
      <c r="AE50" s="170">
        <f t="shared" si="1"/>
        <v>-2.9325819244416462E-2</v>
      </c>
    </row>
    <row r="51" spans="15:31" x14ac:dyDescent="0.25">
      <c r="O51" s="2"/>
      <c r="P51" s="105">
        <v>0.99</v>
      </c>
      <c r="Q51" s="105">
        <f t="shared" si="2"/>
        <v>98.0595</v>
      </c>
      <c r="T51" s="115" t="s">
        <v>135</v>
      </c>
      <c r="U51" s="112">
        <v>5490320</v>
      </c>
      <c r="W51" s="165">
        <v>42236</v>
      </c>
      <c r="X51" s="12">
        <v>97.5</v>
      </c>
      <c r="Y51" s="12">
        <v>98.15</v>
      </c>
      <c r="Z51" s="12">
        <v>95.82</v>
      </c>
      <c r="AA51" s="12">
        <v>95.82</v>
      </c>
      <c r="AB51" s="117">
        <v>6078700</v>
      </c>
      <c r="AC51" s="12">
        <v>95.82</v>
      </c>
      <c r="AD51" s="2">
        <f t="shared" si="0"/>
        <v>2.3300000000000125</v>
      </c>
      <c r="AE51" s="170">
        <f t="shared" si="1"/>
        <v>-2.4335607371958057E-2</v>
      </c>
    </row>
    <row r="52" spans="15:31" x14ac:dyDescent="0.25">
      <c r="O52" s="2"/>
      <c r="P52" s="105">
        <v>0.98</v>
      </c>
      <c r="Q52" s="105">
        <f t="shared" si="2"/>
        <v>97.068999999999988</v>
      </c>
      <c r="T52" s="115" t="s">
        <v>132</v>
      </c>
      <c r="U52" s="110" t="s">
        <v>367</v>
      </c>
      <c r="W52" s="165">
        <v>42235</v>
      </c>
      <c r="X52" s="12">
        <v>98.7</v>
      </c>
      <c r="Y52" s="12">
        <v>99.37</v>
      </c>
      <c r="Z52" s="12">
        <v>97.87</v>
      </c>
      <c r="AA52" s="12">
        <v>98.21</v>
      </c>
      <c r="AB52" s="117">
        <v>3616300</v>
      </c>
      <c r="AC52" s="12">
        <v>98.21</v>
      </c>
      <c r="AD52" s="2">
        <f t="shared" si="0"/>
        <v>1.5</v>
      </c>
      <c r="AE52" s="170">
        <f t="shared" si="1"/>
        <v>-1.207122019917517E-2</v>
      </c>
    </row>
    <row r="53" spans="15:31" x14ac:dyDescent="0.25">
      <c r="P53" s="105">
        <v>0.97</v>
      </c>
      <c r="Q53" s="105">
        <f t="shared" si="2"/>
        <v>96.078499999999991</v>
      </c>
      <c r="T53" s="115" t="s">
        <v>136</v>
      </c>
      <c r="U53" s="110">
        <v>15.3</v>
      </c>
      <c r="W53" s="165">
        <v>42234</v>
      </c>
      <c r="X53" s="12">
        <v>98.96</v>
      </c>
      <c r="Y53" s="12">
        <v>100.02</v>
      </c>
      <c r="Z53" s="12">
        <v>98.96</v>
      </c>
      <c r="AA53" s="12">
        <v>99.41</v>
      </c>
      <c r="AB53" s="117">
        <v>4579300</v>
      </c>
      <c r="AC53" s="12">
        <v>99.41</v>
      </c>
      <c r="AD53" s="2">
        <f t="shared" si="0"/>
        <v>1.0600000000000023</v>
      </c>
      <c r="AE53" s="170">
        <f t="shared" si="1"/>
        <v>5.0322061191621081E-4</v>
      </c>
    </row>
    <row r="54" spans="15:31" x14ac:dyDescent="0.25">
      <c r="P54" s="105">
        <v>0.96</v>
      </c>
      <c r="Q54" s="105">
        <f t="shared" si="2"/>
        <v>95.087999999999994</v>
      </c>
      <c r="T54" s="115" t="s">
        <v>137</v>
      </c>
      <c r="U54" s="110">
        <v>6.47</v>
      </c>
      <c r="W54" s="165">
        <v>42233</v>
      </c>
      <c r="X54" s="12">
        <v>98.13</v>
      </c>
      <c r="Y54" s="12">
        <v>99.43</v>
      </c>
      <c r="Z54" s="12">
        <v>97.61</v>
      </c>
      <c r="AA54" s="12">
        <v>99.36</v>
      </c>
      <c r="AB54" s="117">
        <v>4227100</v>
      </c>
      <c r="AC54" s="12">
        <v>99.36</v>
      </c>
      <c r="AD54" s="2">
        <f t="shared" si="0"/>
        <v>1.8200000000000074</v>
      </c>
      <c r="AE54" s="170">
        <f t="shared" si="1"/>
        <v>6.6869300911853724E-3</v>
      </c>
    </row>
    <row r="55" spans="15:31" x14ac:dyDescent="0.25">
      <c r="P55" s="105">
        <v>0.95</v>
      </c>
      <c r="Q55" s="105">
        <f t="shared" si="2"/>
        <v>94.097499999999997</v>
      </c>
      <c r="T55" s="115" t="s">
        <v>133</v>
      </c>
      <c r="U55" s="110" t="s">
        <v>368</v>
      </c>
      <c r="W55" s="165">
        <v>42230</v>
      </c>
      <c r="X55" s="12">
        <v>98.11</v>
      </c>
      <c r="Y55" s="12">
        <v>98.88</v>
      </c>
      <c r="Z55" s="12">
        <v>97.99</v>
      </c>
      <c r="AA55" s="12">
        <v>98.7</v>
      </c>
      <c r="AB55" s="117">
        <v>4413300</v>
      </c>
      <c r="AC55" s="12">
        <v>98.7</v>
      </c>
      <c r="AD55" s="2">
        <f t="shared" si="0"/>
        <v>0.89000000000000057</v>
      </c>
      <c r="AE55" s="170">
        <f t="shared" si="1"/>
        <v>3.252693636918158E-3</v>
      </c>
    </row>
    <row r="56" spans="15:31" x14ac:dyDescent="0.25">
      <c r="P56" s="105">
        <v>0.94</v>
      </c>
      <c r="Q56" s="105">
        <f t="shared" si="2"/>
        <v>93.106999999999985</v>
      </c>
      <c r="W56" s="165">
        <v>42229</v>
      </c>
      <c r="X56" s="12">
        <v>98.54</v>
      </c>
      <c r="Y56" s="12">
        <v>99</v>
      </c>
      <c r="Z56" s="12">
        <v>98.06</v>
      </c>
      <c r="AA56" s="12">
        <v>98.38</v>
      </c>
      <c r="AB56" s="117">
        <v>4689900</v>
      </c>
      <c r="AC56" s="12">
        <v>98.38</v>
      </c>
      <c r="AD56" s="2">
        <f t="shared" si="0"/>
        <v>0.93999999999999773</v>
      </c>
      <c r="AE56" s="170">
        <f t="shared" si="1"/>
        <v>-3.1411490525888874E-3</v>
      </c>
    </row>
    <row r="57" spans="15:31" x14ac:dyDescent="0.25">
      <c r="P57" s="105">
        <v>0.93</v>
      </c>
      <c r="Q57" s="105">
        <f t="shared" si="2"/>
        <v>92.116500000000002</v>
      </c>
      <c r="W57" s="165">
        <v>42228</v>
      </c>
      <c r="X57" s="12">
        <v>97.25</v>
      </c>
      <c r="Y57" s="12">
        <v>98.84</v>
      </c>
      <c r="Z57" s="12">
        <v>96.65</v>
      </c>
      <c r="AA57" s="12">
        <v>98.69</v>
      </c>
      <c r="AB57" s="117">
        <v>4618800</v>
      </c>
      <c r="AC57" s="12">
        <v>98.69</v>
      </c>
      <c r="AD57" s="2">
        <f t="shared" si="0"/>
        <v>2.1899999999999977</v>
      </c>
      <c r="AE57" s="170" t="e">
        <f t="shared" si="1"/>
        <v>#DIV/0!</v>
      </c>
    </row>
    <row r="58" spans="15:31" x14ac:dyDescent="0.25">
      <c r="P58" s="105">
        <v>0.92</v>
      </c>
      <c r="Q58" s="105">
        <f t="shared" si="2"/>
        <v>91.126000000000005</v>
      </c>
      <c r="W58" s="165">
        <v>42228</v>
      </c>
      <c r="X58" s="12" t="s">
        <v>217</v>
      </c>
      <c r="Y58" s="12"/>
      <c r="Z58" s="12"/>
      <c r="AA58" s="12"/>
      <c r="AB58" s="117"/>
      <c r="AC58" s="12"/>
      <c r="AD58" s="2">
        <f t="shared" si="0"/>
        <v>0</v>
      </c>
      <c r="AE58" s="170">
        <f t="shared" si="1"/>
        <v>-1</v>
      </c>
    </row>
    <row r="59" spans="15:31" x14ac:dyDescent="0.25">
      <c r="P59" s="105">
        <v>0.91</v>
      </c>
      <c r="Q59" s="105">
        <f t="shared" si="2"/>
        <v>90.135500000000008</v>
      </c>
      <c r="W59" s="165">
        <v>42227</v>
      </c>
      <c r="X59" s="12">
        <v>98.68</v>
      </c>
      <c r="Y59" s="12">
        <v>98.89</v>
      </c>
      <c r="Z59" s="12">
        <v>98</v>
      </c>
      <c r="AA59" s="12">
        <v>98.61</v>
      </c>
      <c r="AB59" s="117">
        <v>7671400</v>
      </c>
      <c r="AC59" s="12">
        <v>97.97</v>
      </c>
      <c r="AD59" s="2">
        <f t="shared" si="0"/>
        <v>0.89000000000000057</v>
      </c>
      <c r="AE59" s="170">
        <f t="shared" si="1"/>
        <v>-9.4034378159758569E-3</v>
      </c>
    </row>
    <row r="60" spans="15:31" x14ac:dyDescent="0.25">
      <c r="P60" s="105">
        <v>0.9</v>
      </c>
      <c r="Q60" s="105">
        <f t="shared" si="2"/>
        <v>89.144999999999996</v>
      </c>
      <c r="W60" s="165">
        <v>42226</v>
      </c>
      <c r="X60" s="12">
        <v>98.85</v>
      </c>
      <c r="Y60" s="12">
        <v>99.79</v>
      </c>
      <c r="Z60" s="12">
        <v>98.85</v>
      </c>
      <c r="AA60" s="12">
        <v>99.55</v>
      </c>
      <c r="AB60" s="117">
        <v>6068400</v>
      </c>
      <c r="AC60" s="12">
        <v>98.9</v>
      </c>
      <c r="AD60" s="2">
        <f t="shared" si="0"/>
        <v>0.94000000000001194</v>
      </c>
      <c r="AE60" s="170">
        <f t="shared" si="1"/>
        <v>1.2800819252432261E-2</v>
      </c>
    </row>
    <row r="61" spans="15:31" x14ac:dyDescent="0.25">
      <c r="W61" s="165">
        <v>42223</v>
      </c>
      <c r="X61" s="12">
        <v>98.72</v>
      </c>
      <c r="Y61" s="12">
        <v>98.99</v>
      </c>
      <c r="Z61" s="12">
        <v>98</v>
      </c>
      <c r="AA61" s="12">
        <v>98.29</v>
      </c>
      <c r="AB61" s="117">
        <v>2897100</v>
      </c>
      <c r="AC61" s="12">
        <v>97.65</v>
      </c>
      <c r="AD61" s="2">
        <f t="shared" si="0"/>
        <v>0.98999999999999488</v>
      </c>
      <c r="AE61" s="170">
        <f t="shared" si="1"/>
        <v>-7.0164734594264644E-3</v>
      </c>
    </row>
    <row r="62" spans="15:31" x14ac:dyDescent="0.25">
      <c r="W62" s="165">
        <v>42222</v>
      </c>
      <c r="X62" s="12">
        <v>98.99</v>
      </c>
      <c r="Y62" s="12">
        <v>99.21</v>
      </c>
      <c r="Z62" s="12">
        <v>98.36</v>
      </c>
      <c r="AA62" s="12">
        <v>98.98</v>
      </c>
      <c r="AB62" s="117">
        <v>4198400</v>
      </c>
      <c r="AC62" s="12">
        <v>98.34</v>
      </c>
      <c r="AD62" s="2">
        <f t="shared" si="0"/>
        <v>0.84999999999999432</v>
      </c>
      <c r="AE62" s="170">
        <f t="shared" si="1"/>
        <v>1.1198208286673506E-3</v>
      </c>
    </row>
    <row r="63" spans="15:31" x14ac:dyDescent="0.25">
      <c r="W63" s="165">
        <v>42221</v>
      </c>
      <c r="X63" s="12">
        <v>99.97</v>
      </c>
      <c r="Y63" s="12">
        <v>100.13</v>
      </c>
      <c r="Z63" s="12">
        <v>98.73</v>
      </c>
      <c r="AA63" s="12">
        <v>98.87</v>
      </c>
      <c r="AB63" s="117">
        <v>3895600</v>
      </c>
      <c r="AC63" s="12">
        <v>98.23</v>
      </c>
      <c r="AD63" s="2">
        <f t="shared" si="0"/>
        <v>1.3999999999999915</v>
      </c>
      <c r="AE63" s="170">
        <f t="shared" si="1"/>
        <v>-1.626181522512371E-3</v>
      </c>
    </row>
    <row r="64" spans="15:31" x14ac:dyDescent="0.25">
      <c r="W64" s="165">
        <v>42220</v>
      </c>
      <c r="X64" s="12">
        <v>100.03</v>
      </c>
      <c r="Y64" s="12">
        <v>100.12</v>
      </c>
      <c r="Z64" s="12">
        <v>98.91</v>
      </c>
      <c r="AA64" s="12">
        <v>99.03</v>
      </c>
      <c r="AB64" s="117">
        <v>5557600</v>
      </c>
      <c r="AC64" s="12">
        <v>98.39</v>
      </c>
      <c r="AD64" s="2">
        <f t="shared" si="0"/>
        <v>1.210000000000008</v>
      </c>
      <c r="AE64" s="170">
        <f t="shared" si="1"/>
        <v>-3.84732206135463E-3</v>
      </c>
    </row>
    <row r="65" spans="23:31" x14ac:dyDescent="0.25">
      <c r="W65" s="165">
        <v>42219</v>
      </c>
      <c r="X65" s="12">
        <v>100.31</v>
      </c>
      <c r="Y65" s="12">
        <v>100.31</v>
      </c>
      <c r="Z65" s="12">
        <v>98.18</v>
      </c>
      <c r="AA65" s="12">
        <v>99.42</v>
      </c>
      <c r="AB65" s="117">
        <v>7123700</v>
      </c>
      <c r="AC65" s="12">
        <v>98.77</v>
      </c>
      <c r="AD65" s="2">
        <f t="shared" si="0"/>
        <v>2.1299999999999955</v>
      </c>
      <c r="AE65" s="170">
        <f t="shared" si="1"/>
        <v>-8.9303632349989615E-3</v>
      </c>
    </row>
    <row r="66" spans="23:31" x14ac:dyDescent="0.25">
      <c r="W66" s="165">
        <v>42216</v>
      </c>
      <c r="X66" s="12">
        <v>100.92</v>
      </c>
      <c r="Y66" s="12">
        <v>101.49</v>
      </c>
      <c r="Z66" s="12">
        <v>100.25</v>
      </c>
      <c r="AA66" s="12">
        <v>100.31</v>
      </c>
      <c r="AB66" s="117">
        <v>7217200</v>
      </c>
      <c r="AC66" s="12">
        <v>99.66</v>
      </c>
      <c r="AD66" s="2">
        <f t="shared" si="0"/>
        <v>1.2399999999999949</v>
      </c>
      <c r="AE66" s="170">
        <f t="shared" si="1"/>
        <v>-4.1966426858512929E-3</v>
      </c>
    </row>
    <row r="67" spans="23:31" x14ac:dyDescent="0.25">
      <c r="W67" s="165">
        <v>42215</v>
      </c>
      <c r="X67" s="12">
        <v>99.38</v>
      </c>
      <c r="Y67" s="12">
        <v>101.29</v>
      </c>
      <c r="Z67" s="12">
        <v>99</v>
      </c>
      <c r="AA67" s="12">
        <v>100.73</v>
      </c>
      <c r="AB67" s="117">
        <v>6739100</v>
      </c>
      <c r="AC67" s="12">
        <v>100.08</v>
      </c>
      <c r="AD67" s="2">
        <f t="shared" ref="AD67:AD69" si="3">Y67-Z67</f>
        <v>2.2900000000000063</v>
      </c>
      <c r="AE67" s="170">
        <f t="shared" ref="AE67:AE69" si="4">AC67/AC68-1</f>
        <v>1.3776337115072979E-2</v>
      </c>
    </row>
    <row r="68" spans="23:31" x14ac:dyDescent="0.25">
      <c r="W68" s="165">
        <v>42214</v>
      </c>
      <c r="X68" s="12">
        <v>99.09</v>
      </c>
      <c r="Y68" s="12">
        <v>99.58</v>
      </c>
      <c r="Z68" s="12">
        <v>97.59</v>
      </c>
      <c r="AA68" s="12">
        <v>99.36</v>
      </c>
      <c r="AB68" s="117">
        <v>11935800</v>
      </c>
      <c r="AC68" s="12">
        <v>98.72</v>
      </c>
      <c r="AD68" s="2">
        <f t="shared" si="3"/>
        <v>1.9899999999999949</v>
      </c>
      <c r="AE68" s="170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P39:Q39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223</v>
      </c>
      <c r="W2" s="165">
        <v>42306</v>
      </c>
      <c r="X2" s="12">
        <v>119.79</v>
      </c>
      <c r="Y2" s="12">
        <v>121.67</v>
      </c>
      <c r="Z2" s="12">
        <v>119.5</v>
      </c>
      <c r="AA2" s="12">
        <v>119.71</v>
      </c>
      <c r="AB2" s="117">
        <v>3150900</v>
      </c>
      <c r="AC2" s="12">
        <v>119.71</v>
      </c>
      <c r="AD2" s="2">
        <f>Y2-Z2</f>
        <v>2.1700000000000017</v>
      </c>
      <c r="AE2" s="170">
        <f>AC2/AC3-1</f>
        <v>-5.8440474202714476E-4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5">
        <v>42305</v>
      </c>
      <c r="X3" s="12">
        <v>119.76</v>
      </c>
      <c r="Y3" s="12">
        <v>120.14</v>
      </c>
      <c r="Z3" s="12">
        <v>115.91</v>
      </c>
      <c r="AA3" s="12">
        <v>119.78</v>
      </c>
      <c r="AB3" s="117">
        <v>4343400</v>
      </c>
      <c r="AC3" s="12">
        <v>119.78</v>
      </c>
      <c r="AD3" s="2">
        <f t="shared" ref="AD3:AD66" si="0">Y3-Z3</f>
        <v>4.230000000000004</v>
      </c>
      <c r="AE3" s="170">
        <f t="shared" ref="AE3:AE66" si="1">AC3/AC4-1</f>
        <v>3.4346988355533625E-3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119.71</v>
      </c>
      <c r="W4" s="165">
        <v>42304</v>
      </c>
      <c r="X4" s="12">
        <v>116.39</v>
      </c>
      <c r="Y4" s="12">
        <v>119.52</v>
      </c>
      <c r="Z4" s="12">
        <v>115.9</v>
      </c>
      <c r="AA4" s="12">
        <v>119.37</v>
      </c>
      <c r="AB4" s="117">
        <v>4006200</v>
      </c>
      <c r="AC4" s="12">
        <v>119.37</v>
      </c>
      <c r="AD4" s="2">
        <f t="shared" si="0"/>
        <v>3.6199999999999903</v>
      </c>
      <c r="AE4" s="170">
        <f t="shared" si="1"/>
        <v>2.437140650476266E-2</v>
      </c>
    </row>
    <row r="5" spans="1:31" x14ac:dyDescent="0.25">
      <c r="O5" s="13" t="s">
        <v>67</v>
      </c>
      <c r="Q5" s="3">
        <f>Q4*Q2</f>
        <v>1197.0999999999999</v>
      </c>
      <c r="W5" s="165">
        <v>42303</v>
      </c>
      <c r="X5" s="12">
        <v>115.92</v>
      </c>
      <c r="Y5" s="12">
        <v>117</v>
      </c>
      <c r="Z5" s="12">
        <v>115</v>
      </c>
      <c r="AA5" s="12">
        <v>116.53</v>
      </c>
      <c r="AB5" s="117">
        <v>3190400</v>
      </c>
      <c r="AC5" s="12">
        <v>116.53</v>
      </c>
      <c r="AD5" s="2">
        <f t="shared" si="0"/>
        <v>2</v>
      </c>
      <c r="AE5" s="170">
        <f t="shared" si="1"/>
        <v>5.262249827467258E-3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4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5">
        <v>42300</v>
      </c>
      <c r="X6" s="12">
        <v>114.45</v>
      </c>
      <c r="Y6" s="12">
        <v>116.62</v>
      </c>
      <c r="Z6" s="12">
        <v>114.04</v>
      </c>
      <c r="AA6" s="12">
        <v>115.92</v>
      </c>
      <c r="AB6" s="117">
        <v>5442000</v>
      </c>
      <c r="AC6" s="12">
        <v>115.92</v>
      </c>
      <c r="AD6" s="2">
        <f t="shared" si="0"/>
        <v>2.5799999999999983</v>
      </c>
      <c r="AE6" s="170">
        <f t="shared" si="1"/>
        <v>1.8539671382128198E-2</v>
      </c>
    </row>
    <row r="7" spans="1:31" ht="15.75" x14ac:dyDescent="0.25">
      <c r="O7" s="13" t="s">
        <v>65</v>
      </c>
      <c r="Q7" s="2">
        <f>Q5-Q6</f>
        <v>89.169999999999845</v>
      </c>
      <c r="R7" s="268" t="s">
        <v>273</v>
      </c>
      <c r="W7" s="165">
        <v>42299</v>
      </c>
      <c r="X7" s="12">
        <v>118.21</v>
      </c>
      <c r="Y7" s="12">
        <v>119.03</v>
      </c>
      <c r="Z7" s="12">
        <v>110.07</v>
      </c>
      <c r="AA7" s="12">
        <v>113.81</v>
      </c>
      <c r="AB7" s="117">
        <v>10449100</v>
      </c>
      <c r="AC7" s="12">
        <v>113.81</v>
      </c>
      <c r="AD7" s="2">
        <f t="shared" si="0"/>
        <v>8.960000000000008</v>
      </c>
      <c r="AE7" s="170">
        <f t="shared" si="1"/>
        <v>-3.6406739480145611E-2</v>
      </c>
    </row>
    <row r="8" spans="1:31" x14ac:dyDescent="0.25">
      <c r="B8" s="260" t="s">
        <v>139</v>
      </c>
      <c r="C8" s="260" t="s">
        <v>261</v>
      </c>
      <c r="D8" s="261" t="s">
        <v>260</v>
      </c>
      <c r="E8" s="263" t="s">
        <v>262</v>
      </c>
      <c r="F8" s="264" t="s">
        <v>65</v>
      </c>
      <c r="W8" s="165">
        <v>42298</v>
      </c>
      <c r="X8" s="12">
        <v>120.69</v>
      </c>
      <c r="Y8" s="12">
        <v>120.8</v>
      </c>
      <c r="Z8" s="12">
        <v>115.27</v>
      </c>
      <c r="AA8" s="12">
        <v>118.11</v>
      </c>
      <c r="AB8" s="117">
        <v>5305600</v>
      </c>
      <c r="AC8" s="12">
        <v>118.11</v>
      </c>
      <c r="AD8" s="2">
        <f t="shared" si="0"/>
        <v>5.5300000000000011</v>
      </c>
      <c r="AE8" s="170">
        <f t="shared" si="1"/>
        <v>-1.9182859990034884E-2</v>
      </c>
    </row>
    <row r="9" spans="1:31" x14ac:dyDescent="0.25">
      <c r="B9" s="262">
        <v>42304</v>
      </c>
      <c r="C9" s="12">
        <v>10</v>
      </c>
      <c r="D9" s="53">
        <v>110.79</v>
      </c>
      <c r="E9" s="53">
        <v>119.37</v>
      </c>
      <c r="F9" s="53">
        <v>85.77</v>
      </c>
      <c r="W9" s="165">
        <v>42297</v>
      </c>
      <c r="X9" s="12">
        <v>120.64</v>
      </c>
      <c r="Y9" s="12">
        <v>121.57</v>
      </c>
      <c r="Z9" s="12">
        <v>119.69</v>
      </c>
      <c r="AA9" s="12">
        <v>120.42</v>
      </c>
      <c r="AB9" s="117">
        <v>3250700</v>
      </c>
      <c r="AC9" s="12">
        <v>120.42</v>
      </c>
      <c r="AD9" s="2">
        <f t="shared" si="0"/>
        <v>1.8799999999999955</v>
      </c>
      <c r="AE9" s="170">
        <f t="shared" si="1"/>
        <v>-2.5677130787707947E-3</v>
      </c>
    </row>
    <row r="10" spans="1:31" x14ac:dyDescent="0.25">
      <c r="B10" s="262"/>
      <c r="C10" s="12"/>
      <c r="D10" s="53"/>
      <c r="E10" s="53"/>
      <c r="F10" s="53"/>
      <c r="W10" s="165">
        <v>42296</v>
      </c>
      <c r="X10" s="12">
        <v>119.78</v>
      </c>
      <c r="Y10" s="12">
        <v>120.91</v>
      </c>
      <c r="Z10" s="12">
        <v>119.2</v>
      </c>
      <c r="AA10" s="12">
        <v>120.73</v>
      </c>
      <c r="AB10" s="117">
        <v>3687900</v>
      </c>
      <c r="AC10" s="12">
        <v>120.73</v>
      </c>
      <c r="AD10" s="2">
        <f t="shared" si="0"/>
        <v>1.7099999999999937</v>
      </c>
      <c r="AE10" s="170">
        <f t="shared" si="1"/>
        <v>6.2510418403067813E-3</v>
      </c>
    </row>
    <row r="11" spans="1:31" x14ac:dyDescent="0.25">
      <c r="B11" s="12"/>
      <c r="C11" s="12"/>
      <c r="D11" s="53"/>
      <c r="E11" s="53"/>
      <c r="F11" s="53"/>
      <c r="W11" s="165">
        <v>42293</v>
      </c>
      <c r="X11" s="12">
        <v>120.85</v>
      </c>
      <c r="Y11" s="12">
        <v>120.85</v>
      </c>
      <c r="Z11" s="12">
        <v>118.58</v>
      </c>
      <c r="AA11" s="12">
        <v>119.98</v>
      </c>
      <c r="AB11" s="117">
        <v>4412300</v>
      </c>
      <c r="AC11" s="12">
        <v>119.98</v>
      </c>
      <c r="AD11" s="2">
        <f t="shared" si="0"/>
        <v>2.269999999999996</v>
      </c>
      <c r="AE11" s="170">
        <f t="shared" si="1"/>
        <v>-1.5810934509444818E-3</v>
      </c>
    </row>
    <row r="12" spans="1:31" x14ac:dyDescent="0.25">
      <c r="B12" s="12"/>
      <c r="C12" s="12"/>
      <c r="D12" s="53"/>
      <c r="E12" s="53"/>
      <c r="F12" s="53"/>
      <c r="W12" s="165">
        <v>42292</v>
      </c>
      <c r="X12" s="12">
        <v>119</v>
      </c>
      <c r="Y12" s="12">
        <v>120.5</v>
      </c>
      <c r="Z12" s="12">
        <v>115.96</v>
      </c>
      <c r="AA12" s="12">
        <v>120.17</v>
      </c>
      <c r="AB12" s="117">
        <v>7975100</v>
      </c>
      <c r="AC12" s="12">
        <v>120.17</v>
      </c>
      <c r="AD12" s="2">
        <f t="shared" si="0"/>
        <v>4.5400000000000063</v>
      </c>
      <c r="AE12" s="170">
        <f t="shared" si="1"/>
        <v>-1.5564839845989886E-2</v>
      </c>
    </row>
    <row r="13" spans="1:31" x14ac:dyDescent="0.25">
      <c r="B13" s="12"/>
      <c r="C13" s="12"/>
      <c r="D13" s="53"/>
      <c r="E13" s="53"/>
      <c r="F13" s="53"/>
      <c r="W13" s="165">
        <v>42291</v>
      </c>
      <c r="X13" s="12">
        <v>123.85</v>
      </c>
      <c r="Y13" s="12">
        <v>125</v>
      </c>
      <c r="Z13" s="12">
        <v>120.84</v>
      </c>
      <c r="AA13" s="12">
        <v>122.07</v>
      </c>
      <c r="AB13" s="117">
        <v>5560900</v>
      </c>
      <c r="AC13" s="12">
        <v>122.07</v>
      </c>
      <c r="AD13" s="2">
        <f t="shared" si="0"/>
        <v>4.1599999999999966</v>
      </c>
      <c r="AE13" s="170">
        <f t="shared" si="1"/>
        <v>-1.5485119767723265E-2</v>
      </c>
    </row>
    <row r="14" spans="1:31" x14ac:dyDescent="0.25">
      <c r="B14" s="12"/>
      <c r="C14" s="12"/>
      <c r="D14" s="53"/>
      <c r="E14" s="53"/>
      <c r="F14" s="53"/>
      <c r="W14" s="165">
        <v>42290</v>
      </c>
      <c r="X14" s="12">
        <v>123.16</v>
      </c>
      <c r="Y14" s="12">
        <v>125.99</v>
      </c>
      <c r="Z14" s="12">
        <v>121.59</v>
      </c>
      <c r="AA14" s="12">
        <v>123.99</v>
      </c>
      <c r="AB14" s="117">
        <v>6630000</v>
      </c>
      <c r="AC14" s="12">
        <v>123.99</v>
      </c>
      <c r="AD14" s="2">
        <f t="shared" si="0"/>
        <v>4.3999999999999915</v>
      </c>
      <c r="AE14" s="170">
        <f t="shared" si="1"/>
        <v>1.2080646477838464E-2</v>
      </c>
    </row>
    <row r="15" spans="1:31" x14ac:dyDescent="0.25">
      <c r="B15" s="12"/>
      <c r="C15" s="12"/>
      <c r="D15" s="53"/>
      <c r="E15" s="53"/>
      <c r="F15" s="53"/>
      <c r="W15" s="165">
        <v>42289</v>
      </c>
      <c r="X15" s="12">
        <v>119.01</v>
      </c>
      <c r="Y15" s="12">
        <v>123.07</v>
      </c>
      <c r="Z15" s="12">
        <v>118.56</v>
      </c>
      <c r="AA15" s="12">
        <v>122.51</v>
      </c>
      <c r="AB15" s="117">
        <v>5828700</v>
      </c>
      <c r="AC15" s="12">
        <v>122.51</v>
      </c>
      <c r="AD15" s="2">
        <f t="shared" si="0"/>
        <v>4.5099999999999909</v>
      </c>
      <c r="AE15" s="170">
        <f t="shared" si="1"/>
        <v>2.7165255303093883E-2</v>
      </c>
    </row>
    <row r="16" spans="1:31" x14ac:dyDescent="0.25">
      <c r="B16" s="12"/>
      <c r="C16" s="12"/>
      <c r="D16" s="53"/>
      <c r="E16" s="53"/>
      <c r="F16" s="53"/>
      <c r="W16" s="165">
        <v>42286</v>
      </c>
      <c r="X16" s="12">
        <v>115.99</v>
      </c>
      <c r="Y16" s="12">
        <v>119.47</v>
      </c>
      <c r="Z16" s="12">
        <v>115.96</v>
      </c>
      <c r="AA16" s="12">
        <v>119.27</v>
      </c>
      <c r="AB16" s="117">
        <v>4427600</v>
      </c>
      <c r="AC16" s="12">
        <v>119.27</v>
      </c>
      <c r="AD16" s="2">
        <f t="shared" si="0"/>
        <v>3.5100000000000051</v>
      </c>
      <c r="AE16" s="170">
        <f t="shared" si="1"/>
        <v>2.748104755341152E-2</v>
      </c>
    </row>
    <row r="17" spans="2:31" x14ac:dyDescent="0.25">
      <c r="B17" s="12"/>
      <c r="C17" s="12"/>
      <c r="D17" s="53"/>
      <c r="E17" s="53"/>
      <c r="F17" s="53"/>
      <c r="W17" s="165">
        <v>42285</v>
      </c>
      <c r="X17" s="12">
        <v>116.43</v>
      </c>
      <c r="Y17" s="12">
        <v>116.94</v>
      </c>
      <c r="Z17" s="12">
        <v>114.9</v>
      </c>
      <c r="AA17" s="12">
        <v>116.08</v>
      </c>
      <c r="AB17" s="117">
        <v>3640200</v>
      </c>
      <c r="AC17" s="12">
        <v>116.08</v>
      </c>
      <c r="AD17" s="2">
        <f t="shared" si="0"/>
        <v>2.039999999999992</v>
      </c>
      <c r="AE17" s="170">
        <f t="shared" si="1"/>
        <v>-3.0060980846861041E-3</v>
      </c>
    </row>
    <row r="18" spans="2:31" x14ac:dyDescent="0.25">
      <c r="B18" s="12"/>
      <c r="C18" s="12"/>
      <c r="D18" s="53"/>
      <c r="E18" s="53"/>
      <c r="F18" s="53"/>
      <c r="W18" s="165">
        <v>42284</v>
      </c>
      <c r="X18" s="12">
        <v>116.46</v>
      </c>
      <c r="Y18" s="12">
        <v>116.81</v>
      </c>
      <c r="Z18" s="12">
        <v>114.6</v>
      </c>
      <c r="AA18" s="12">
        <v>116.43</v>
      </c>
      <c r="AB18" s="117">
        <v>4282000</v>
      </c>
      <c r="AC18" s="12">
        <v>116.43</v>
      </c>
      <c r="AD18" s="2">
        <f t="shared" si="0"/>
        <v>2.210000000000008</v>
      </c>
      <c r="AE18" s="170">
        <f t="shared" si="1"/>
        <v>3.2744506678157315E-3</v>
      </c>
    </row>
    <row r="19" spans="2:31" x14ac:dyDescent="0.25">
      <c r="W19" s="165">
        <v>42283</v>
      </c>
      <c r="X19" s="12">
        <v>119.46</v>
      </c>
      <c r="Y19" s="12">
        <v>119.6</v>
      </c>
      <c r="Z19" s="12">
        <v>114.67</v>
      </c>
      <c r="AA19" s="12">
        <v>116.05</v>
      </c>
      <c r="AB19" s="117">
        <v>4612300</v>
      </c>
      <c r="AC19" s="12">
        <v>116.05</v>
      </c>
      <c r="AD19" s="2">
        <f t="shared" si="0"/>
        <v>4.9299999999999926</v>
      </c>
      <c r="AE19" s="170">
        <f t="shared" si="1"/>
        <v>-3.0087755954868456E-2</v>
      </c>
    </row>
    <row r="20" spans="2:31" x14ac:dyDescent="0.25">
      <c r="W20" s="165">
        <v>42282</v>
      </c>
      <c r="X20" s="12">
        <v>119.67</v>
      </c>
      <c r="Y20" s="12">
        <v>120.34</v>
      </c>
      <c r="Z20" s="12">
        <v>118.13</v>
      </c>
      <c r="AA20" s="12">
        <v>119.65</v>
      </c>
      <c r="AB20" s="117">
        <v>3427100</v>
      </c>
      <c r="AC20" s="12">
        <v>119.65</v>
      </c>
      <c r="AD20" s="2">
        <f t="shared" si="0"/>
        <v>2.210000000000008</v>
      </c>
      <c r="AE20" s="170">
        <f t="shared" si="1"/>
        <v>6.9006143229823902E-3</v>
      </c>
    </row>
    <row r="21" spans="2:31" x14ac:dyDescent="0.25">
      <c r="W21" s="165">
        <v>42279</v>
      </c>
      <c r="X21" s="12">
        <v>115.14</v>
      </c>
      <c r="Y21" s="12">
        <v>118.85</v>
      </c>
      <c r="Z21" s="12">
        <v>114.82</v>
      </c>
      <c r="AA21" s="12">
        <v>118.83</v>
      </c>
      <c r="AB21" s="117">
        <v>3470100</v>
      </c>
      <c r="AC21" s="12">
        <v>118.83</v>
      </c>
      <c r="AD21" s="2">
        <f t="shared" si="0"/>
        <v>4.0300000000000011</v>
      </c>
      <c r="AE21" s="170">
        <f t="shared" si="1"/>
        <v>1.9037818368921933E-2</v>
      </c>
    </row>
    <row r="22" spans="2:31" x14ac:dyDescent="0.25">
      <c r="W22" s="165">
        <v>42278</v>
      </c>
      <c r="X22" s="12">
        <v>115.94</v>
      </c>
      <c r="Y22" s="12">
        <v>116.71</v>
      </c>
      <c r="Z22" s="12">
        <v>114.91</v>
      </c>
      <c r="AA22" s="12">
        <v>116.61</v>
      </c>
      <c r="AB22" s="117">
        <v>3748300</v>
      </c>
      <c r="AC22" s="12">
        <v>116.61</v>
      </c>
      <c r="AD22" s="2">
        <f t="shared" si="0"/>
        <v>1.7999999999999972</v>
      </c>
      <c r="AE22" s="170">
        <f t="shared" si="1"/>
        <v>5.1719679337987046E-3</v>
      </c>
    </row>
    <row r="23" spans="2:31" x14ac:dyDescent="0.25">
      <c r="W23" s="165">
        <v>42277</v>
      </c>
      <c r="X23" s="12">
        <v>115.39</v>
      </c>
      <c r="Y23" s="12">
        <v>116.92</v>
      </c>
      <c r="Z23" s="12">
        <v>114.88</v>
      </c>
      <c r="AA23" s="12">
        <v>116.01</v>
      </c>
      <c r="AB23" s="117">
        <v>4601600</v>
      </c>
      <c r="AC23" s="12">
        <v>116.01</v>
      </c>
      <c r="AD23" s="2">
        <f t="shared" si="0"/>
        <v>2.0400000000000063</v>
      </c>
      <c r="AE23" s="170">
        <f t="shared" si="1"/>
        <v>1.5671511118893422E-2</v>
      </c>
    </row>
    <row r="24" spans="2:31" x14ac:dyDescent="0.25">
      <c r="W24" s="165">
        <v>42276</v>
      </c>
      <c r="X24" s="12">
        <v>112.89</v>
      </c>
      <c r="Y24" s="12">
        <v>114.86</v>
      </c>
      <c r="Z24" s="12">
        <v>111.61</v>
      </c>
      <c r="AA24" s="12">
        <v>114.22</v>
      </c>
      <c r="AB24" s="117">
        <v>5083500</v>
      </c>
      <c r="AC24" s="12">
        <v>114.22</v>
      </c>
      <c r="AD24" s="2">
        <f t="shared" si="0"/>
        <v>3.25</v>
      </c>
      <c r="AE24" s="170">
        <f t="shared" si="1"/>
        <v>1.3487133984028343E-2</v>
      </c>
    </row>
    <row r="25" spans="2:31" x14ac:dyDescent="0.25">
      <c r="W25" s="165">
        <v>42275</v>
      </c>
      <c r="X25" s="12">
        <v>115.55</v>
      </c>
      <c r="Y25" s="12">
        <v>115.82</v>
      </c>
      <c r="Z25" s="12">
        <v>111.01</v>
      </c>
      <c r="AA25" s="12">
        <v>112.7</v>
      </c>
      <c r="AB25" s="117">
        <v>5625800</v>
      </c>
      <c r="AC25" s="12">
        <v>112.7</v>
      </c>
      <c r="AD25" s="2">
        <f t="shared" si="0"/>
        <v>4.8099999999999881</v>
      </c>
      <c r="AE25" s="170">
        <f t="shared" si="1"/>
        <v>-3.1537337801838983E-2</v>
      </c>
    </row>
    <row r="26" spans="2:31" x14ac:dyDescent="0.25">
      <c r="W26" s="165">
        <v>42272</v>
      </c>
      <c r="X26" s="12">
        <v>122.18</v>
      </c>
      <c r="Y26" s="12">
        <v>122.41</v>
      </c>
      <c r="Z26" s="12">
        <v>115.23</v>
      </c>
      <c r="AA26" s="12">
        <v>116.37</v>
      </c>
      <c r="AB26" s="117">
        <v>8003600</v>
      </c>
      <c r="AC26" s="12">
        <v>116.37</v>
      </c>
      <c r="AD26" s="2">
        <f t="shared" si="0"/>
        <v>7.1799999999999926</v>
      </c>
      <c r="AE26" s="170">
        <f t="shared" si="1"/>
        <v>-3.8979271616153222E-2</v>
      </c>
    </row>
    <row r="27" spans="2:31" x14ac:dyDescent="0.25">
      <c r="W27" s="165">
        <v>42271</v>
      </c>
      <c r="X27" s="12">
        <v>122.35</v>
      </c>
      <c r="Y27" s="12">
        <v>122.63</v>
      </c>
      <c r="Z27" s="12">
        <v>119.27</v>
      </c>
      <c r="AA27" s="12">
        <v>121.09</v>
      </c>
      <c r="AB27" s="117">
        <v>4656500</v>
      </c>
      <c r="AC27" s="12">
        <v>121.09</v>
      </c>
      <c r="AD27" s="2">
        <f t="shared" si="0"/>
        <v>3.3599999999999994</v>
      </c>
      <c r="AE27" s="170">
        <f t="shared" si="1"/>
        <v>-1.7764438676184269E-2</v>
      </c>
    </row>
    <row r="28" spans="2:31" x14ac:dyDescent="0.25">
      <c r="W28" s="165">
        <v>42270</v>
      </c>
      <c r="X28" s="12">
        <v>123</v>
      </c>
      <c r="Y28" s="12">
        <v>124.21</v>
      </c>
      <c r="Z28" s="12">
        <v>122.04</v>
      </c>
      <c r="AA28" s="12">
        <v>123.28</v>
      </c>
      <c r="AB28" s="117">
        <v>3124500</v>
      </c>
      <c r="AC28" s="12">
        <v>123.28</v>
      </c>
      <c r="AD28" s="2">
        <f t="shared" si="0"/>
        <v>2.1699999999999875</v>
      </c>
      <c r="AE28" s="170">
        <f t="shared" si="1"/>
        <v>2.8471487838606091E-3</v>
      </c>
    </row>
    <row r="29" spans="2:31" x14ac:dyDescent="0.25">
      <c r="W29" s="165">
        <v>42269</v>
      </c>
      <c r="X29" s="12">
        <v>121.44</v>
      </c>
      <c r="Y29" s="12">
        <v>123.79</v>
      </c>
      <c r="Z29" s="12">
        <v>121.44</v>
      </c>
      <c r="AA29" s="12">
        <v>122.93</v>
      </c>
      <c r="AB29" s="117">
        <v>4426100</v>
      </c>
      <c r="AC29" s="12">
        <v>122.93</v>
      </c>
      <c r="AD29" s="2">
        <f t="shared" si="0"/>
        <v>2.3500000000000085</v>
      </c>
      <c r="AE29" s="170">
        <f t="shared" si="1"/>
        <v>-8.1491044053573214E-3</v>
      </c>
    </row>
    <row r="30" spans="2:31" x14ac:dyDescent="0.25">
      <c r="W30" s="165">
        <v>42268</v>
      </c>
      <c r="X30" s="12">
        <v>123.49</v>
      </c>
      <c r="Y30" s="12">
        <v>124.27</v>
      </c>
      <c r="Z30" s="12">
        <v>121.39</v>
      </c>
      <c r="AA30" s="12">
        <v>123.94</v>
      </c>
      <c r="AB30" s="117">
        <v>3445100</v>
      </c>
      <c r="AC30" s="12">
        <v>123.94</v>
      </c>
      <c r="AD30" s="2">
        <f t="shared" si="0"/>
        <v>2.8799999999999955</v>
      </c>
      <c r="AE30" s="170">
        <f t="shared" si="1"/>
        <v>1.2002939495386666E-2</v>
      </c>
    </row>
    <row r="31" spans="2:31" x14ac:dyDescent="0.25">
      <c r="W31" s="165">
        <v>42265</v>
      </c>
      <c r="X31" s="12">
        <v>122.21</v>
      </c>
      <c r="Y31" s="12">
        <v>123.77</v>
      </c>
      <c r="Z31" s="12">
        <v>121.82</v>
      </c>
      <c r="AA31" s="12">
        <v>122.47</v>
      </c>
      <c r="AB31" s="117">
        <v>7329100</v>
      </c>
      <c r="AC31" s="12">
        <v>122.47</v>
      </c>
      <c r="AD31" s="2">
        <f t="shared" si="0"/>
        <v>1.9500000000000028</v>
      </c>
      <c r="AE31" s="170">
        <f t="shared" si="1"/>
        <v>-6.4092162907675165E-3</v>
      </c>
    </row>
    <row r="32" spans="2:31" x14ac:dyDescent="0.25">
      <c r="W32" s="165">
        <v>42264</v>
      </c>
      <c r="X32" s="12">
        <v>121.5</v>
      </c>
      <c r="Y32" s="12">
        <v>125.12</v>
      </c>
      <c r="Z32" s="12">
        <v>120.9</v>
      </c>
      <c r="AA32" s="12">
        <v>123.26</v>
      </c>
      <c r="AB32" s="117">
        <v>5365600</v>
      </c>
      <c r="AC32" s="12">
        <v>123.26</v>
      </c>
      <c r="AD32" s="2">
        <f t="shared" si="0"/>
        <v>4.2199999999999989</v>
      </c>
      <c r="AE32" s="170">
        <f t="shared" si="1"/>
        <v>1.7416425918283185E-2</v>
      </c>
    </row>
    <row r="33" spans="15:31" x14ac:dyDescent="0.25">
      <c r="W33" s="165">
        <v>42263</v>
      </c>
      <c r="X33" s="12">
        <v>120.27</v>
      </c>
      <c r="Y33" s="12">
        <v>121.36</v>
      </c>
      <c r="Z33" s="12">
        <v>119.55</v>
      </c>
      <c r="AA33" s="12">
        <v>121.15</v>
      </c>
      <c r="AB33" s="117">
        <v>3459500</v>
      </c>
      <c r="AC33" s="12">
        <v>121.15</v>
      </c>
      <c r="AD33" s="2">
        <f t="shared" si="0"/>
        <v>1.8100000000000023</v>
      </c>
      <c r="AE33" s="170">
        <f t="shared" si="1"/>
        <v>9.3310005831874765E-3</v>
      </c>
    </row>
    <row r="34" spans="15:31" x14ac:dyDescent="0.25">
      <c r="W34" s="165">
        <v>42262</v>
      </c>
      <c r="X34" s="12">
        <v>118.61</v>
      </c>
      <c r="Y34" s="12">
        <v>120.61</v>
      </c>
      <c r="Z34" s="12">
        <v>117.43</v>
      </c>
      <c r="AA34" s="12">
        <v>120.03</v>
      </c>
      <c r="AB34" s="117">
        <v>3011400</v>
      </c>
      <c r="AC34" s="12">
        <v>120.03</v>
      </c>
      <c r="AD34" s="2">
        <f t="shared" si="0"/>
        <v>3.1799999999999926</v>
      </c>
      <c r="AE34" s="170">
        <f t="shared" si="1"/>
        <v>1.8930390492359894E-2</v>
      </c>
    </row>
    <row r="35" spans="15:31" x14ac:dyDescent="0.25">
      <c r="W35" s="165">
        <v>42261</v>
      </c>
      <c r="X35" s="12">
        <v>119.03</v>
      </c>
      <c r="Y35" s="12">
        <v>119.5</v>
      </c>
      <c r="Z35" s="12">
        <v>117.15</v>
      </c>
      <c r="AA35" s="12">
        <v>117.8</v>
      </c>
      <c r="AB35" s="117">
        <v>2679300</v>
      </c>
      <c r="AC35" s="12">
        <v>117.8</v>
      </c>
      <c r="AD35" s="2">
        <f t="shared" si="0"/>
        <v>2.3499999999999943</v>
      </c>
      <c r="AE35" s="170">
        <f t="shared" si="1"/>
        <v>-7.5821398483572056E-3</v>
      </c>
    </row>
    <row r="36" spans="15:31" x14ac:dyDescent="0.25">
      <c r="W36" s="165">
        <v>42258</v>
      </c>
      <c r="X36" s="12">
        <v>116.17</v>
      </c>
      <c r="Y36" s="12">
        <v>118.87</v>
      </c>
      <c r="Z36" s="12">
        <v>115.86</v>
      </c>
      <c r="AA36" s="12">
        <v>118.7</v>
      </c>
      <c r="AB36" s="117">
        <v>3730200</v>
      </c>
      <c r="AC36" s="12">
        <v>118.7</v>
      </c>
      <c r="AD36" s="2">
        <f t="shared" si="0"/>
        <v>3.0100000000000051</v>
      </c>
      <c r="AE36" s="170">
        <f t="shared" si="1"/>
        <v>1.6528217864177464E-2</v>
      </c>
    </row>
    <row r="37" spans="15:31" x14ac:dyDescent="0.25">
      <c r="W37" s="165">
        <v>42257</v>
      </c>
      <c r="X37" s="12">
        <v>114.85</v>
      </c>
      <c r="Y37" s="12">
        <v>117.94</v>
      </c>
      <c r="Z37" s="12">
        <v>114.73</v>
      </c>
      <c r="AA37" s="12">
        <v>116.77</v>
      </c>
      <c r="AB37" s="117">
        <v>4411800</v>
      </c>
      <c r="AC37" s="12">
        <v>116.77</v>
      </c>
      <c r="AD37" s="2">
        <f t="shared" si="0"/>
        <v>3.2099999999999937</v>
      </c>
      <c r="AE37" s="170">
        <f t="shared" si="1"/>
        <v>1.4685436218282888E-2</v>
      </c>
    </row>
    <row r="38" spans="15:31" x14ac:dyDescent="0.25">
      <c r="W38" s="165">
        <v>42256</v>
      </c>
      <c r="X38" s="12">
        <v>117.29</v>
      </c>
      <c r="Y38" s="12">
        <v>117.72</v>
      </c>
      <c r="Z38" s="12">
        <v>114.83</v>
      </c>
      <c r="AA38" s="12">
        <v>115.08</v>
      </c>
      <c r="AB38" s="117">
        <v>3724100</v>
      </c>
      <c r="AC38" s="12">
        <v>115.08</v>
      </c>
      <c r="AD38" s="2">
        <f t="shared" si="0"/>
        <v>2.8900000000000006</v>
      </c>
      <c r="AE38" s="170" t="e">
        <f t="shared" si="1"/>
        <v>#DIV/0!</v>
      </c>
    </row>
    <row r="39" spans="15:31" x14ac:dyDescent="0.25">
      <c r="W39" s="165">
        <v>42256</v>
      </c>
      <c r="X39" s="12" t="s">
        <v>215</v>
      </c>
      <c r="Y39" s="12"/>
      <c r="Z39" s="12"/>
      <c r="AA39" s="12"/>
      <c r="AB39" s="117"/>
      <c r="AC39" s="12"/>
      <c r="AD39" s="2">
        <f t="shared" si="0"/>
        <v>0</v>
      </c>
      <c r="AE39" s="170">
        <f t="shared" si="1"/>
        <v>-1</v>
      </c>
    </row>
    <row r="40" spans="15:31" x14ac:dyDescent="0.25">
      <c r="O40" s="47"/>
      <c r="W40" s="165">
        <v>42255</v>
      </c>
      <c r="X40" s="12">
        <v>114.13</v>
      </c>
      <c r="Y40" s="12">
        <v>116.21</v>
      </c>
      <c r="Z40" s="12">
        <v>113.67</v>
      </c>
      <c r="AA40" s="12">
        <v>116.09</v>
      </c>
      <c r="AB40" s="117">
        <v>3990600</v>
      </c>
      <c r="AC40" s="12">
        <v>115.59</v>
      </c>
      <c r="AD40" s="2">
        <f t="shared" si="0"/>
        <v>2.539999999999992</v>
      </c>
      <c r="AE40" s="170">
        <f t="shared" si="1"/>
        <v>3.3160529138362538E-2</v>
      </c>
    </row>
    <row r="41" spans="15:31" ht="20.25" thickBot="1" x14ac:dyDescent="0.35">
      <c r="O41" s="311" t="s">
        <v>81</v>
      </c>
      <c r="P41" s="311"/>
      <c r="Q41" s="47"/>
      <c r="T41" s="113" t="s">
        <v>138</v>
      </c>
      <c r="W41" s="165">
        <v>42251</v>
      </c>
      <c r="X41" s="12">
        <v>112.5</v>
      </c>
      <c r="Y41" s="12">
        <v>113.07</v>
      </c>
      <c r="Z41" s="12">
        <v>111.26</v>
      </c>
      <c r="AA41" s="12">
        <v>112.36</v>
      </c>
      <c r="AB41" s="117">
        <v>3394900</v>
      </c>
      <c r="AC41" s="12">
        <v>111.88</v>
      </c>
      <c r="AD41" s="2">
        <f t="shared" si="0"/>
        <v>1.8099999999999881</v>
      </c>
      <c r="AE41" s="170">
        <f t="shared" si="1"/>
        <v>-1.4273127753304027E-2</v>
      </c>
    </row>
    <row r="42" spans="15:31" ht="15.75" thickTop="1" x14ac:dyDescent="0.25">
      <c r="O42" s="105">
        <v>1.1000000000000001</v>
      </c>
      <c r="P42" s="105">
        <f>O42*$Q$4</f>
        <v>131.68100000000001</v>
      </c>
      <c r="Q42" s="47"/>
      <c r="T42" s="160" t="s">
        <v>122</v>
      </c>
      <c r="U42" s="120">
        <v>119.78</v>
      </c>
      <c r="W42" s="165">
        <v>42250</v>
      </c>
      <c r="X42" s="12">
        <v>114.74</v>
      </c>
      <c r="Y42" s="12">
        <v>115.92</v>
      </c>
      <c r="Z42" s="12">
        <v>113.46</v>
      </c>
      <c r="AA42" s="12">
        <v>113.99</v>
      </c>
      <c r="AB42" s="117">
        <v>3137100</v>
      </c>
      <c r="AC42" s="12">
        <v>113.5</v>
      </c>
      <c r="AD42" s="2">
        <f t="shared" si="0"/>
        <v>2.460000000000008</v>
      </c>
      <c r="AE42" s="170">
        <f t="shared" si="1"/>
        <v>-2.1100756110427055E-3</v>
      </c>
    </row>
    <row r="43" spans="15:31" x14ac:dyDescent="0.25">
      <c r="O43" s="105">
        <v>1.0900000000000001</v>
      </c>
      <c r="P43" s="105">
        <f t="shared" ref="P43:P62" si="3">O43*$Q$4</f>
        <v>130.48390000000001</v>
      </c>
      <c r="Q43" s="47"/>
      <c r="T43" s="115" t="s">
        <v>123</v>
      </c>
      <c r="U43" s="110">
        <v>119.79</v>
      </c>
      <c r="W43" s="165">
        <v>42249</v>
      </c>
      <c r="X43" s="12">
        <v>113.83</v>
      </c>
      <c r="Y43" s="12">
        <v>114.6</v>
      </c>
      <c r="Z43" s="12">
        <v>112.53</v>
      </c>
      <c r="AA43" s="12">
        <v>114.23</v>
      </c>
      <c r="AB43" s="117">
        <v>4522100</v>
      </c>
      <c r="AC43" s="12">
        <v>113.74</v>
      </c>
      <c r="AD43" s="2">
        <f t="shared" si="0"/>
        <v>2.0699999999999932</v>
      </c>
      <c r="AE43" s="170">
        <f t="shared" si="1"/>
        <v>1.4267879436418607E-2</v>
      </c>
    </row>
    <row r="44" spans="15:31" x14ac:dyDescent="0.25">
      <c r="O44" s="105">
        <v>1.08</v>
      </c>
      <c r="P44" s="105">
        <f t="shared" si="3"/>
        <v>129.2868</v>
      </c>
      <c r="Q44" s="47"/>
      <c r="T44" s="115" t="s">
        <v>124</v>
      </c>
      <c r="U44" s="110" t="s">
        <v>369</v>
      </c>
      <c r="W44" s="165">
        <v>42248</v>
      </c>
      <c r="X44" s="12">
        <v>113.36</v>
      </c>
      <c r="Y44" s="12">
        <v>114.22</v>
      </c>
      <c r="Z44" s="12">
        <v>112.07</v>
      </c>
      <c r="AA44" s="12">
        <v>112.63</v>
      </c>
      <c r="AB44" s="117">
        <v>4658100</v>
      </c>
      <c r="AC44" s="12">
        <v>112.14</v>
      </c>
      <c r="AD44" s="2">
        <f t="shared" si="0"/>
        <v>2.1500000000000057</v>
      </c>
      <c r="AE44" s="170">
        <f t="shared" si="1"/>
        <v>-2.6562500000000044E-2</v>
      </c>
    </row>
    <row r="45" spans="15:31" x14ac:dyDescent="0.25">
      <c r="O45" s="105">
        <v>1.07</v>
      </c>
      <c r="P45" s="105">
        <f t="shared" si="3"/>
        <v>128.08969999999999</v>
      </c>
      <c r="Q45" s="105"/>
      <c r="T45" s="115" t="s">
        <v>125</v>
      </c>
      <c r="U45" s="110" t="s">
        <v>370</v>
      </c>
      <c r="W45" s="165">
        <v>42247</v>
      </c>
      <c r="X45" s="12">
        <v>117.21</v>
      </c>
      <c r="Y45" s="12">
        <v>118.78</v>
      </c>
      <c r="Z45" s="12">
        <v>115.16</v>
      </c>
      <c r="AA45" s="12">
        <v>115.7</v>
      </c>
      <c r="AB45" s="117">
        <v>4087000</v>
      </c>
      <c r="AC45" s="12">
        <v>115.2</v>
      </c>
      <c r="AD45" s="2">
        <f t="shared" si="0"/>
        <v>3.6200000000000045</v>
      </c>
      <c r="AE45" s="170">
        <f t="shared" si="1"/>
        <v>-1.3445234221118429E-2</v>
      </c>
    </row>
    <row r="46" spans="15:31" x14ac:dyDescent="0.25">
      <c r="O46" s="105">
        <v>1.06</v>
      </c>
      <c r="P46" s="105">
        <f t="shared" si="3"/>
        <v>126.8926</v>
      </c>
      <c r="Q46" s="105"/>
      <c r="T46" s="115" t="s">
        <v>126</v>
      </c>
      <c r="U46" s="110">
        <v>146.44999999999999</v>
      </c>
      <c r="W46" s="165">
        <v>42244</v>
      </c>
      <c r="X46" s="12">
        <v>117.39</v>
      </c>
      <c r="Y46" s="12">
        <v>117.84</v>
      </c>
      <c r="Z46" s="12">
        <v>116</v>
      </c>
      <c r="AA46" s="12">
        <v>117.28</v>
      </c>
      <c r="AB46" s="117">
        <v>3333100</v>
      </c>
      <c r="AC46" s="12">
        <v>116.77</v>
      </c>
      <c r="AD46" s="2">
        <f t="shared" si="0"/>
        <v>1.8400000000000034</v>
      </c>
      <c r="AE46" s="170">
        <f t="shared" si="1"/>
        <v>-4.1787480811872335E-3</v>
      </c>
    </row>
    <row r="47" spans="15:31" x14ac:dyDescent="0.25">
      <c r="O47" s="105">
        <v>1.05</v>
      </c>
      <c r="P47" s="105">
        <f t="shared" si="3"/>
        <v>125.6955</v>
      </c>
      <c r="Q47" s="105"/>
      <c r="T47" s="115" t="s">
        <v>127</v>
      </c>
      <c r="U47" s="110">
        <v>0.73058900000000004</v>
      </c>
      <c r="W47" s="165">
        <v>42243</v>
      </c>
      <c r="X47" s="12">
        <v>115.25</v>
      </c>
      <c r="Y47" s="12">
        <v>117.83</v>
      </c>
      <c r="Z47" s="12">
        <v>114.96</v>
      </c>
      <c r="AA47" s="12">
        <v>117.77</v>
      </c>
      <c r="AB47" s="117">
        <v>5783700</v>
      </c>
      <c r="AC47" s="12">
        <v>117.26</v>
      </c>
      <c r="AD47" s="2">
        <f t="shared" si="0"/>
        <v>2.8700000000000045</v>
      </c>
      <c r="AE47" s="170">
        <f t="shared" si="1"/>
        <v>3.7974683544303778E-2</v>
      </c>
    </row>
    <row r="48" spans="15:31" x14ac:dyDescent="0.25">
      <c r="O48" s="105">
        <v>1.04</v>
      </c>
      <c r="P48" s="105">
        <f t="shared" si="3"/>
        <v>124.4984</v>
      </c>
      <c r="Q48" s="105"/>
      <c r="T48" s="115" t="s">
        <v>128</v>
      </c>
      <c r="U48" s="110" t="s">
        <v>172</v>
      </c>
      <c r="W48" s="165">
        <v>42242</v>
      </c>
      <c r="X48" s="12">
        <v>112.56</v>
      </c>
      <c r="Y48" s="12">
        <v>113.83</v>
      </c>
      <c r="Z48" s="12">
        <v>110.28</v>
      </c>
      <c r="AA48" s="12">
        <v>113.46</v>
      </c>
      <c r="AB48" s="117">
        <v>7503200</v>
      </c>
      <c r="AC48" s="12">
        <v>112.97</v>
      </c>
      <c r="AD48" s="2">
        <f t="shared" si="0"/>
        <v>3.5499999999999972</v>
      </c>
      <c r="AE48" s="170">
        <f t="shared" si="1"/>
        <v>3.1595288101543106E-2</v>
      </c>
    </row>
    <row r="49" spans="15:31" x14ac:dyDescent="0.25">
      <c r="O49" s="105">
        <v>1.03</v>
      </c>
      <c r="P49" s="105">
        <f t="shared" si="3"/>
        <v>123.3013</v>
      </c>
      <c r="Q49" s="105"/>
      <c r="T49" s="115"/>
      <c r="U49" s="110"/>
      <c r="W49" s="165">
        <v>42241</v>
      </c>
      <c r="X49" s="12">
        <v>113</v>
      </c>
      <c r="Y49" s="12">
        <v>114.59</v>
      </c>
      <c r="Z49" s="12">
        <v>109.8</v>
      </c>
      <c r="AA49" s="12">
        <v>109.98</v>
      </c>
      <c r="AB49" s="117">
        <v>8109900</v>
      </c>
      <c r="AC49" s="12">
        <v>109.51</v>
      </c>
      <c r="AD49" s="2">
        <f t="shared" si="0"/>
        <v>4.7900000000000063</v>
      </c>
      <c r="AE49" s="170">
        <f t="shared" si="1"/>
        <v>-4.0018190086402727E-3</v>
      </c>
    </row>
    <row r="50" spans="15:31" x14ac:dyDescent="0.25">
      <c r="O50" s="105">
        <v>1.02</v>
      </c>
      <c r="P50" s="105">
        <f t="shared" si="3"/>
        <v>122.10419999999999</v>
      </c>
      <c r="Q50" s="105"/>
      <c r="T50" s="115" t="s">
        <v>129</v>
      </c>
      <c r="U50" s="110" t="s">
        <v>371</v>
      </c>
      <c r="W50" s="165">
        <v>42240</v>
      </c>
      <c r="X50" s="12">
        <v>110.86</v>
      </c>
      <c r="Y50" s="12">
        <v>112.43</v>
      </c>
      <c r="Z50" s="12">
        <v>95</v>
      </c>
      <c r="AA50" s="12">
        <v>110.43</v>
      </c>
      <c r="AB50" s="117">
        <v>8824900</v>
      </c>
      <c r="AC50" s="12">
        <v>109.95</v>
      </c>
      <c r="AD50" s="2">
        <f t="shared" si="0"/>
        <v>17.430000000000007</v>
      </c>
      <c r="AE50" s="170">
        <f t="shared" si="1"/>
        <v>-5.0354119882535797E-2</v>
      </c>
    </row>
    <row r="51" spans="15:31" x14ac:dyDescent="0.25">
      <c r="O51" s="105">
        <v>1.01</v>
      </c>
      <c r="P51" s="105">
        <f t="shared" si="3"/>
        <v>120.9071</v>
      </c>
      <c r="Q51" s="105"/>
      <c r="T51" s="115" t="s">
        <v>130</v>
      </c>
      <c r="U51" s="110" t="s">
        <v>266</v>
      </c>
      <c r="W51" s="165">
        <v>42237</v>
      </c>
      <c r="X51" s="12">
        <v>118.25</v>
      </c>
      <c r="Y51" s="12">
        <v>118.8</v>
      </c>
      <c r="Z51" s="12">
        <v>116.01</v>
      </c>
      <c r="AA51" s="12">
        <v>116.28</v>
      </c>
      <c r="AB51" s="117">
        <v>5627800</v>
      </c>
      <c r="AC51" s="12">
        <v>115.78</v>
      </c>
      <c r="AD51" s="2">
        <f t="shared" si="0"/>
        <v>2.789999999999992</v>
      </c>
      <c r="AE51" s="170">
        <f t="shared" si="1"/>
        <v>-2.9261339817221343E-2</v>
      </c>
    </row>
    <row r="52" spans="15:31" x14ac:dyDescent="0.25">
      <c r="O52" s="105">
        <v>1</v>
      </c>
      <c r="P52" s="105">
        <f t="shared" si="3"/>
        <v>119.71</v>
      </c>
      <c r="Q52" s="105"/>
      <c r="T52" s="115" t="s">
        <v>131</v>
      </c>
      <c r="U52" s="112">
        <v>3257509</v>
      </c>
      <c r="W52" s="165">
        <v>42236</v>
      </c>
      <c r="X52" s="12">
        <v>122.24</v>
      </c>
      <c r="Y52" s="12">
        <v>122.42</v>
      </c>
      <c r="Z52" s="12">
        <v>119.79</v>
      </c>
      <c r="AA52" s="12">
        <v>119.79</v>
      </c>
      <c r="AB52" s="117">
        <v>3201600</v>
      </c>
      <c r="AC52" s="12">
        <v>119.27</v>
      </c>
      <c r="AD52" s="2">
        <f t="shared" si="0"/>
        <v>2.6299999999999955</v>
      </c>
      <c r="AE52" s="170">
        <f t="shared" si="1"/>
        <v>-2.7875132447632289E-2</v>
      </c>
    </row>
    <row r="53" spans="15:31" x14ac:dyDescent="0.25">
      <c r="O53" s="105">
        <v>0.99</v>
      </c>
      <c r="P53" s="105">
        <f t="shared" si="3"/>
        <v>118.51289999999999</v>
      </c>
      <c r="Q53" s="105"/>
      <c r="T53" s="115" t="s">
        <v>135</v>
      </c>
      <c r="U53" s="112">
        <v>4414620</v>
      </c>
      <c r="W53" s="165">
        <v>42235</v>
      </c>
      <c r="X53" s="12">
        <v>124.71</v>
      </c>
      <c r="Y53" s="12">
        <v>124.99</v>
      </c>
      <c r="Z53" s="12">
        <v>122.85</v>
      </c>
      <c r="AA53" s="12">
        <v>123.22</v>
      </c>
      <c r="AB53" s="117">
        <v>3411500</v>
      </c>
      <c r="AC53" s="12">
        <v>122.69</v>
      </c>
      <c r="AD53" s="2">
        <f t="shared" si="0"/>
        <v>2.1400000000000006</v>
      </c>
      <c r="AE53" s="170">
        <f t="shared" si="1"/>
        <v>-1.8165813060179281E-2</v>
      </c>
    </row>
    <row r="54" spans="15:31" x14ac:dyDescent="0.25">
      <c r="O54" s="105">
        <v>0.98</v>
      </c>
      <c r="P54" s="105">
        <f t="shared" si="3"/>
        <v>117.3158</v>
      </c>
      <c r="Q54" s="105"/>
      <c r="T54" s="115" t="s">
        <v>132</v>
      </c>
      <c r="U54" s="110" t="s">
        <v>372</v>
      </c>
      <c r="W54" s="165">
        <v>42234</v>
      </c>
      <c r="X54" s="12">
        <v>123.88</v>
      </c>
      <c r="Y54" s="12">
        <v>126.21</v>
      </c>
      <c r="Z54" s="12">
        <v>123.82</v>
      </c>
      <c r="AA54" s="12">
        <v>125.5</v>
      </c>
      <c r="AB54" s="117">
        <v>4140200</v>
      </c>
      <c r="AC54" s="12">
        <v>124.96</v>
      </c>
      <c r="AD54" s="2">
        <f t="shared" si="0"/>
        <v>2.3900000000000006</v>
      </c>
      <c r="AE54" s="170">
        <f t="shared" si="1"/>
        <v>1.3545299699894375E-2</v>
      </c>
    </row>
    <row r="55" spans="15:31" x14ac:dyDescent="0.25">
      <c r="O55" s="105">
        <v>0.97</v>
      </c>
      <c r="P55" s="105">
        <f t="shared" si="3"/>
        <v>116.11869999999999</v>
      </c>
      <c r="Q55" s="105"/>
      <c r="T55" s="115" t="s">
        <v>136</v>
      </c>
      <c r="U55" s="110">
        <v>19</v>
      </c>
      <c r="W55" s="165">
        <v>42233</v>
      </c>
      <c r="X55" s="12">
        <v>120.4</v>
      </c>
      <c r="Y55" s="12">
        <v>123.95</v>
      </c>
      <c r="Z55" s="12">
        <v>120.3</v>
      </c>
      <c r="AA55" s="12">
        <v>123.82</v>
      </c>
      <c r="AB55" s="117">
        <v>2951800</v>
      </c>
      <c r="AC55" s="12">
        <v>123.29</v>
      </c>
      <c r="AD55" s="2">
        <f t="shared" si="0"/>
        <v>3.6500000000000057</v>
      </c>
      <c r="AE55" s="170">
        <f t="shared" si="1"/>
        <v>2.3153526970954408E-2</v>
      </c>
    </row>
    <row r="56" spans="15:31" x14ac:dyDescent="0.25">
      <c r="O56" s="105">
        <v>0.96</v>
      </c>
      <c r="P56" s="105">
        <f t="shared" si="3"/>
        <v>114.92159999999998</v>
      </c>
      <c r="Q56" s="105"/>
      <c r="T56" s="115" t="s">
        <v>137</v>
      </c>
      <c r="U56" s="110">
        <v>6.3</v>
      </c>
      <c r="W56" s="165">
        <v>42230</v>
      </c>
      <c r="X56" s="12">
        <v>120.57</v>
      </c>
      <c r="Y56" s="12">
        <v>121.18</v>
      </c>
      <c r="Z56" s="12">
        <v>120.26</v>
      </c>
      <c r="AA56" s="12">
        <v>121.02</v>
      </c>
      <c r="AB56" s="117">
        <v>2040500</v>
      </c>
      <c r="AC56" s="12">
        <v>120.5</v>
      </c>
      <c r="AD56" s="2">
        <f t="shared" si="0"/>
        <v>0.92000000000000171</v>
      </c>
      <c r="AE56" s="170">
        <f t="shared" si="1"/>
        <v>4.1666666666666519E-3</v>
      </c>
    </row>
    <row r="57" spans="15:31" x14ac:dyDescent="0.25">
      <c r="O57" s="105">
        <v>0.95</v>
      </c>
      <c r="P57" s="105">
        <f t="shared" si="3"/>
        <v>113.72449999999999</v>
      </c>
      <c r="Q57" s="105"/>
      <c r="T57" s="115" t="s">
        <v>133</v>
      </c>
      <c r="U57" s="110" t="s">
        <v>373</v>
      </c>
      <c r="W57" s="165">
        <v>42229</v>
      </c>
      <c r="X57" s="12">
        <v>121.33</v>
      </c>
      <c r="Y57" s="12">
        <v>121.99</v>
      </c>
      <c r="Z57" s="12">
        <v>120.29</v>
      </c>
      <c r="AA57" s="12">
        <v>120.52</v>
      </c>
      <c r="AB57" s="117">
        <v>3253400</v>
      </c>
      <c r="AC57" s="12">
        <v>120</v>
      </c>
      <c r="AD57" s="2">
        <f t="shared" si="0"/>
        <v>1.6999999999999886</v>
      </c>
      <c r="AE57" s="170">
        <f t="shared" si="1"/>
        <v>-5.634736493205228E-3</v>
      </c>
    </row>
    <row r="58" spans="15:31" x14ac:dyDescent="0.25">
      <c r="O58" s="105">
        <v>0.94</v>
      </c>
      <c r="P58" s="105">
        <f t="shared" si="3"/>
        <v>112.52739999999999</v>
      </c>
      <c r="Q58" s="105"/>
      <c r="W58" s="165">
        <v>42228</v>
      </c>
      <c r="X58" s="12">
        <v>121.26</v>
      </c>
      <c r="Y58" s="12">
        <v>121.78</v>
      </c>
      <c r="Z58" s="12">
        <v>119.05</v>
      </c>
      <c r="AA58" s="12">
        <v>121.2</v>
      </c>
      <c r="AB58" s="117">
        <v>3005300</v>
      </c>
      <c r="AC58" s="12">
        <v>120.68</v>
      </c>
      <c r="AD58" s="2">
        <f t="shared" si="0"/>
        <v>2.730000000000004</v>
      </c>
      <c r="AE58" s="170">
        <f t="shared" si="1"/>
        <v>-8.6256469235191924E-3</v>
      </c>
    </row>
    <row r="59" spans="15:31" x14ac:dyDescent="0.25">
      <c r="O59" s="105">
        <v>0.93</v>
      </c>
      <c r="P59" s="105">
        <f t="shared" si="3"/>
        <v>111.33029999999999</v>
      </c>
      <c r="Q59" s="105"/>
      <c r="W59" s="165">
        <v>42227</v>
      </c>
      <c r="X59" s="12">
        <v>121.27</v>
      </c>
      <c r="Y59" s="12">
        <v>123.02</v>
      </c>
      <c r="Z59" s="12">
        <v>121.27</v>
      </c>
      <c r="AA59" s="12">
        <v>122.26</v>
      </c>
      <c r="AB59" s="117">
        <v>2756000</v>
      </c>
      <c r="AC59" s="12">
        <v>121.73</v>
      </c>
      <c r="AD59" s="2">
        <f t="shared" si="0"/>
        <v>1.75</v>
      </c>
      <c r="AE59" s="170">
        <f t="shared" si="1"/>
        <v>-1.8040180401803774E-3</v>
      </c>
    </row>
    <row r="60" spans="15:31" x14ac:dyDescent="0.25">
      <c r="O60" s="105">
        <v>0.92</v>
      </c>
      <c r="P60" s="105">
        <f t="shared" si="3"/>
        <v>110.1332</v>
      </c>
      <c r="Q60" s="105"/>
      <c r="W60" s="165">
        <v>42226</v>
      </c>
      <c r="X60" s="12">
        <v>122.5</v>
      </c>
      <c r="Y60" s="12">
        <v>123.34</v>
      </c>
      <c r="Z60" s="12">
        <v>121.94</v>
      </c>
      <c r="AA60" s="12">
        <v>122.48</v>
      </c>
      <c r="AB60" s="117">
        <v>2480000</v>
      </c>
      <c r="AC60" s="12">
        <v>121.95</v>
      </c>
      <c r="AD60" s="2">
        <f t="shared" si="0"/>
        <v>1.4000000000000057</v>
      </c>
      <c r="AE60" s="170">
        <f t="shared" si="1"/>
        <v>5.3586150041220471E-3</v>
      </c>
    </row>
    <row r="61" spans="15:31" x14ac:dyDescent="0.25">
      <c r="O61" s="105">
        <v>0.91</v>
      </c>
      <c r="P61" s="105">
        <f t="shared" si="3"/>
        <v>108.9361</v>
      </c>
      <c r="Q61" s="105"/>
      <c r="W61" s="165">
        <v>42223</v>
      </c>
      <c r="X61" s="12">
        <v>121.71</v>
      </c>
      <c r="Y61" s="12">
        <v>121.86</v>
      </c>
      <c r="Z61" s="12">
        <v>120.26</v>
      </c>
      <c r="AA61" s="12">
        <v>121.82</v>
      </c>
      <c r="AB61" s="117">
        <v>2276300</v>
      </c>
      <c r="AC61" s="12">
        <v>121.3</v>
      </c>
      <c r="AD61" s="2">
        <f t="shared" si="0"/>
        <v>1.5999999999999943</v>
      </c>
      <c r="AE61" s="170">
        <f t="shared" si="1"/>
        <v>-1.7282528186981505E-3</v>
      </c>
    </row>
    <row r="62" spans="15:31" x14ac:dyDescent="0.25">
      <c r="O62" s="105">
        <v>0.9</v>
      </c>
      <c r="P62" s="105">
        <f t="shared" si="3"/>
        <v>107.73899999999999</v>
      </c>
      <c r="Q62" s="105"/>
      <c r="W62" s="165">
        <v>42222</v>
      </c>
      <c r="X62" s="12">
        <v>124.37</v>
      </c>
      <c r="Y62" s="12">
        <v>124.64</v>
      </c>
      <c r="Z62" s="12">
        <v>121.8</v>
      </c>
      <c r="AA62" s="12">
        <v>122.04</v>
      </c>
      <c r="AB62" s="117">
        <v>3014900</v>
      </c>
      <c r="AC62" s="12">
        <v>121.51</v>
      </c>
      <c r="AD62" s="2">
        <f t="shared" si="0"/>
        <v>2.8400000000000034</v>
      </c>
      <c r="AE62" s="170">
        <f t="shared" si="1"/>
        <v>-1.5236242807358691E-2</v>
      </c>
    </row>
    <row r="63" spans="15:31" x14ac:dyDescent="0.25">
      <c r="O63" s="47"/>
      <c r="W63" s="165">
        <v>42221</v>
      </c>
      <c r="X63" s="12">
        <v>121.76</v>
      </c>
      <c r="Y63" s="12">
        <v>124.24</v>
      </c>
      <c r="Z63" s="12">
        <v>121.76</v>
      </c>
      <c r="AA63" s="12">
        <v>123.92</v>
      </c>
      <c r="AB63" s="117">
        <v>3831900</v>
      </c>
      <c r="AC63" s="12">
        <v>123.39</v>
      </c>
      <c r="AD63" s="2">
        <f t="shared" si="0"/>
        <v>2.4799999999999898</v>
      </c>
      <c r="AE63" s="170">
        <f t="shared" si="1"/>
        <v>2.5515292553191626E-2</v>
      </c>
    </row>
    <row r="64" spans="15:31" x14ac:dyDescent="0.25">
      <c r="O64" s="47"/>
      <c r="W64" s="165">
        <v>42220</v>
      </c>
      <c r="X64" s="12">
        <v>121.58</v>
      </c>
      <c r="Y64" s="12">
        <v>121.63</v>
      </c>
      <c r="Z64" s="12">
        <v>120.23</v>
      </c>
      <c r="AA64" s="12">
        <v>120.84</v>
      </c>
      <c r="AB64" s="117">
        <v>2058200</v>
      </c>
      <c r="AC64" s="12">
        <v>120.32</v>
      </c>
      <c r="AD64" s="2">
        <f t="shared" si="0"/>
        <v>1.3999999999999915</v>
      </c>
      <c r="AE64" s="170">
        <f t="shared" si="1"/>
        <v>-4.1538589349510158E-4</v>
      </c>
    </row>
    <row r="65" spans="23:31" x14ac:dyDescent="0.25">
      <c r="W65" s="165">
        <v>42219</v>
      </c>
      <c r="X65" s="12">
        <v>121.61</v>
      </c>
      <c r="Y65" s="12">
        <v>122.17</v>
      </c>
      <c r="Z65" s="12">
        <v>120.14</v>
      </c>
      <c r="AA65" s="12">
        <v>120.89</v>
      </c>
      <c r="AB65" s="117">
        <v>2541300</v>
      </c>
      <c r="AC65" s="12">
        <v>120.37</v>
      </c>
      <c r="AD65" s="2">
        <f t="shared" si="0"/>
        <v>2.0300000000000011</v>
      </c>
      <c r="AE65" s="170">
        <f t="shared" si="1"/>
        <v>-4.2190602250165021E-3</v>
      </c>
    </row>
    <row r="66" spans="23:31" x14ac:dyDescent="0.25">
      <c r="W66" s="165">
        <v>42216</v>
      </c>
      <c r="X66" s="12">
        <v>120.47</v>
      </c>
      <c r="Y66" s="12">
        <v>122.72</v>
      </c>
      <c r="Z66" s="12">
        <v>120.47</v>
      </c>
      <c r="AA66" s="12">
        <v>121.4</v>
      </c>
      <c r="AB66" s="117">
        <v>3593000</v>
      </c>
      <c r="AC66" s="12">
        <v>120.88</v>
      </c>
      <c r="AD66" s="2">
        <f t="shared" si="0"/>
        <v>2.25</v>
      </c>
      <c r="AE66" s="170">
        <f t="shared" si="1"/>
        <v>6.9976674441851738E-3</v>
      </c>
    </row>
    <row r="67" spans="23:31" x14ac:dyDescent="0.25">
      <c r="W67" s="165">
        <v>42215</v>
      </c>
      <c r="X67" s="12">
        <v>121.14</v>
      </c>
      <c r="Y67" s="12">
        <v>121.92</v>
      </c>
      <c r="Z67" s="12">
        <v>119.55</v>
      </c>
      <c r="AA67" s="12">
        <v>120.56</v>
      </c>
      <c r="AB67" s="117">
        <v>3732400</v>
      </c>
      <c r="AC67" s="12">
        <v>120.04</v>
      </c>
      <c r="AD67" s="2">
        <f t="shared" ref="AD67:AD69" si="4">Y67-Z67</f>
        <v>2.3700000000000045</v>
      </c>
      <c r="AE67" s="170">
        <f t="shared" ref="AE67:AE69" si="5">AC67/AC68-1</f>
        <v>-7.9338842975206214E-3</v>
      </c>
    </row>
    <row r="68" spans="23:31" x14ac:dyDescent="0.25">
      <c r="W68" s="165">
        <v>42214</v>
      </c>
      <c r="X68" s="12">
        <v>121.82</v>
      </c>
      <c r="Y68" s="12">
        <v>122.11</v>
      </c>
      <c r="Z68" s="12">
        <v>120.62</v>
      </c>
      <c r="AA68" s="12">
        <v>121.52</v>
      </c>
      <c r="AB68" s="117">
        <v>3924400</v>
      </c>
      <c r="AC68" s="12">
        <v>121</v>
      </c>
      <c r="AD68" s="2">
        <f t="shared" si="4"/>
        <v>1.4899999999999949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1:P41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5" priority="1">
      <formula>F9&gt;0</formula>
    </cfRule>
    <cfRule type="expression" dxfId="14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5">
        <v>42306</v>
      </c>
      <c r="X2" s="12">
        <v>294.3</v>
      </c>
      <c r="Y2" s="12">
        <v>299.41000000000003</v>
      </c>
      <c r="Z2" s="12">
        <v>290.77</v>
      </c>
      <c r="AA2" s="12">
        <v>293.72000000000003</v>
      </c>
      <c r="AB2" s="117">
        <v>3584600</v>
      </c>
      <c r="AC2" s="12">
        <v>293.72000000000003</v>
      </c>
      <c r="AD2" s="2">
        <f>Y2-Z2</f>
        <v>8.6400000000000432</v>
      </c>
      <c r="AE2" s="170">
        <f>AC2/AC3-1</f>
        <v>1.0214852395384888E-4</v>
      </c>
    </row>
    <row r="3" spans="1:31" x14ac:dyDescent="0.25">
      <c r="A3" s="26" t="s">
        <v>74</v>
      </c>
      <c r="B3" s="96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271.438875</v>
      </c>
      <c r="W3" s="165">
        <v>42305</v>
      </c>
      <c r="X3" s="12">
        <v>291.95</v>
      </c>
      <c r="Y3" s="12">
        <v>294.06</v>
      </c>
      <c r="Z3" s="12">
        <v>285.5</v>
      </c>
      <c r="AA3" s="12">
        <v>293.69</v>
      </c>
      <c r="AB3" s="117">
        <v>3293700</v>
      </c>
      <c r="AC3" s="12">
        <v>293.69</v>
      </c>
      <c r="AD3" s="2">
        <f t="shared" ref="AD3:AD66" si="0">Y3-Z3</f>
        <v>8.5600000000000023</v>
      </c>
      <c r="AE3" s="170">
        <f t="shared" ref="AE3:AE66" si="1">AC3/AC4-1</f>
        <v>1.0528851116540006E-2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293.72000000000003</v>
      </c>
      <c r="T4" s="1">
        <v>42263</v>
      </c>
      <c r="U4" t="s">
        <v>158</v>
      </c>
      <c r="W4" s="165">
        <v>42304</v>
      </c>
      <c r="X4" s="12">
        <v>276</v>
      </c>
      <c r="Y4" s="12">
        <v>291.77</v>
      </c>
      <c r="Z4" s="12">
        <v>275.11</v>
      </c>
      <c r="AA4" s="12">
        <v>290.63</v>
      </c>
      <c r="AB4" s="117">
        <v>3717100</v>
      </c>
      <c r="AC4" s="12">
        <v>290.63</v>
      </c>
      <c r="AD4" s="2">
        <f t="shared" si="0"/>
        <v>16.659999999999968</v>
      </c>
      <c r="AE4" s="170">
        <f t="shared" si="1"/>
        <v>5.8375819373634341E-2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23497.600000000002</v>
      </c>
      <c r="T5" s="1">
        <v>42265</v>
      </c>
      <c r="U5" t="s">
        <v>157</v>
      </c>
      <c r="W5" s="165">
        <v>42303</v>
      </c>
      <c r="X5" s="12">
        <v>279.82</v>
      </c>
      <c r="Y5" s="12">
        <v>282.14999999999998</v>
      </c>
      <c r="Z5" s="12">
        <v>273.37</v>
      </c>
      <c r="AA5" s="12">
        <v>274.60000000000002</v>
      </c>
      <c r="AB5" s="117">
        <v>3145800</v>
      </c>
      <c r="AC5" s="12">
        <v>274.60000000000002</v>
      </c>
      <c r="AD5" s="2">
        <f t="shared" si="0"/>
        <v>8.7799999999999727</v>
      </c>
      <c r="AE5" s="170">
        <f t="shared" si="1"/>
        <v>-8.6284703418895159E-3</v>
      </c>
    </row>
    <row r="6" spans="1:31" x14ac:dyDescent="0.25">
      <c r="B6" s="312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O6" s="13" t="s">
        <v>64</v>
      </c>
      <c r="Q6" s="2">
        <f>Q3*Q2</f>
        <v>21715.11</v>
      </c>
      <c r="W6" s="165">
        <v>42300</v>
      </c>
      <c r="X6" s="12">
        <v>279</v>
      </c>
      <c r="Y6" s="12">
        <v>280.88</v>
      </c>
      <c r="Z6" s="12">
        <v>270.7</v>
      </c>
      <c r="AA6" s="12">
        <v>276.99</v>
      </c>
      <c r="AB6" s="117">
        <v>3825100</v>
      </c>
      <c r="AC6" s="12">
        <v>276.99</v>
      </c>
      <c r="AD6" s="2">
        <f t="shared" si="0"/>
        <v>10.180000000000007</v>
      </c>
      <c r="AE6" s="170">
        <f t="shared" si="1"/>
        <v>5.7797204060272556E-4</v>
      </c>
    </row>
    <row r="7" spans="1:31" ht="15.75" x14ac:dyDescent="0.25">
      <c r="B7" s="312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1782.4900000000016</v>
      </c>
      <c r="R7" s="270" t="s">
        <v>252</v>
      </c>
      <c r="W7" s="165">
        <v>42299</v>
      </c>
      <c r="X7" s="12">
        <v>276.33</v>
      </c>
      <c r="Y7" s="12">
        <v>283.48</v>
      </c>
      <c r="Z7" s="12">
        <v>270.07</v>
      </c>
      <c r="AA7" s="12">
        <v>276.83</v>
      </c>
      <c r="AB7" s="117">
        <v>4448300</v>
      </c>
      <c r="AC7" s="12">
        <v>276.83</v>
      </c>
      <c r="AD7" s="2">
        <f t="shared" si="0"/>
        <v>13.410000000000025</v>
      </c>
      <c r="AE7" s="170">
        <f t="shared" si="1"/>
        <v>1.7731779691685379E-3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>C8*D8 + E8</f>
        <v>2740</v>
      </c>
      <c r="W8" s="165">
        <v>42298</v>
      </c>
      <c r="X8" s="12">
        <v>285</v>
      </c>
      <c r="Y8" s="12">
        <v>291.01</v>
      </c>
      <c r="Z8" s="12">
        <v>262.45</v>
      </c>
      <c r="AA8" s="12">
        <v>276.33999999999997</v>
      </c>
      <c r="AB8" s="117">
        <v>8374300</v>
      </c>
      <c r="AC8" s="12">
        <v>276.33999999999997</v>
      </c>
      <c r="AD8" s="2">
        <f t="shared" si="0"/>
        <v>28.560000000000002</v>
      </c>
      <c r="AE8" s="170">
        <f t="shared" si="1"/>
        <v>3.9614762424287964E-2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199">
        <v>42298</v>
      </c>
      <c r="U9" t="s">
        <v>188</v>
      </c>
      <c r="W9" s="165">
        <v>42297</v>
      </c>
      <c r="X9" s="12">
        <v>273.06</v>
      </c>
      <c r="Y9" s="12">
        <v>277.29000000000002</v>
      </c>
      <c r="Z9" s="12">
        <v>264.58</v>
      </c>
      <c r="AA9" s="12">
        <v>265.81</v>
      </c>
      <c r="AB9" s="117">
        <v>3522600</v>
      </c>
      <c r="AC9" s="12">
        <v>265.81</v>
      </c>
      <c r="AD9" s="2">
        <f t="shared" si="0"/>
        <v>12.710000000000036</v>
      </c>
      <c r="AE9" s="170">
        <f t="shared" si="1"/>
        <v>-2.6408321734671336E-2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65">
        <v>42296</v>
      </c>
      <c r="X10" s="12">
        <v>270.87</v>
      </c>
      <c r="Y10" s="12">
        <v>276.5</v>
      </c>
      <c r="Z10" s="12">
        <v>268.04000000000002</v>
      </c>
      <c r="AA10" s="12">
        <v>273.02</v>
      </c>
      <c r="AB10" s="117">
        <v>2929200</v>
      </c>
      <c r="AC10" s="12">
        <v>273.02</v>
      </c>
      <c r="AD10" s="2">
        <f t="shared" si="0"/>
        <v>8.4599999999999795</v>
      </c>
      <c r="AE10" s="170">
        <f t="shared" si="1"/>
        <v>2.3864595954032897E-3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65">
        <v>42293</v>
      </c>
      <c r="X11" s="12">
        <v>270.18</v>
      </c>
      <c r="Y11" s="12">
        <v>272.99</v>
      </c>
      <c r="Z11" s="12">
        <v>267</v>
      </c>
      <c r="AA11" s="12">
        <v>272.37</v>
      </c>
      <c r="AB11" s="117">
        <v>2843400</v>
      </c>
      <c r="AC11" s="12">
        <v>272.37</v>
      </c>
      <c r="AD11" s="2">
        <f t="shared" si="0"/>
        <v>5.9900000000000091</v>
      </c>
      <c r="AE11" s="170">
        <f t="shared" si="1"/>
        <v>1.475354867553369E-2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65">
        <v>42292</v>
      </c>
      <c r="X12" s="12">
        <v>256.31</v>
      </c>
      <c r="Y12" s="12">
        <v>268.52999999999997</v>
      </c>
      <c r="Z12" s="12">
        <v>254</v>
      </c>
      <c r="AA12" s="12">
        <v>268.41000000000003</v>
      </c>
      <c r="AB12" s="117">
        <v>2747400</v>
      </c>
      <c r="AC12" s="12">
        <v>268.41000000000003</v>
      </c>
      <c r="AD12" s="2">
        <f t="shared" si="0"/>
        <v>14.529999999999973</v>
      </c>
      <c r="AE12" s="170">
        <f t="shared" si="1"/>
        <v>4.5250983293741998E-2</v>
      </c>
    </row>
    <row r="13" spans="1:31" x14ac:dyDescent="0.25">
      <c r="F13" s="3"/>
      <c r="I13" s="2"/>
      <c r="W13" s="165">
        <v>42291</v>
      </c>
      <c r="X13" s="12">
        <v>260.44</v>
      </c>
      <c r="Y13" s="12">
        <v>262.85000000000002</v>
      </c>
      <c r="Z13" s="12">
        <v>254.4</v>
      </c>
      <c r="AA13" s="12">
        <v>256.79000000000002</v>
      </c>
      <c r="AB13" s="117">
        <v>3959200</v>
      </c>
      <c r="AC13" s="12">
        <v>256.79000000000002</v>
      </c>
      <c r="AD13" s="2">
        <f t="shared" si="0"/>
        <v>8.4500000000000171</v>
      </c>
      <c r="AE13" s="170">
        <f t="shared" si="1"/>
        <v>2.9292298078424928E-3</v>
      </c>
    </row>
    <row r="14" spans="1:31" x14ac:dyDescent="0.25">
      <c r="W14" s="165">
        <v>42290</v>
      </c>
      <c r="X14" s="12">
        <v>262</v>
      </c>
      <c r="Y14" s="12">
        <v>270.82</v>
      </c>
      <c r="Z14" s="12">
        <v>254.78</v>
      </c>
      <c r="AA14" s="12">
        <v>256.04000000000002</v>
      </c>
      <c r="AB14" s="117">
        <v>4223100</v>
      </c>
      <c r="AC14" s="12">
        <v>256.04000000000002</v>
      </c>
      <c r="AD14" s="2">
        <f t="shared" si="0"/>
        <v>16.039999999999992</v>
      </c>
      <c r="AE14" s="170">
        <f t="shared" si="1"/>
        <v>-3.2606642233725003E-2</v>
      </c>
    </row>
    <row r="15" spans="1:31" x14ac:dyDescent="0.25">
      <c r="A15" s="45" t="s">
        <v>85</v>
      </c>
      <c r="B15" s="16"/>
      <c r="C15" s="16">
        <f>SUM(C2:C14)</f>
        <v>110</v>
      </c>
      <c r="D15" s="21"/>
      <c r="E15" s="21"/>
      <c r="F15" s="21">
        <f>SUM(F2:F14)</f>
        <v>30420.5</v>
      </c>
      <c r="G15" s="16"/>
      <c r="H15" s="94">
        <f>SUM(H2:H14)</f>
        <v>30</v>
      </c>
      <c r="I15" s="21"/>
      <c r="J15" s="21"/>
      <c r="K15" s="21">
        <f>SUM(K2:K14)</f>
        <v>8705.39</v>
      </c>
      <c r="L15" s="16"/>
      <c r="M15" s="16"/>
      <c r="W15" s="165">
        <v>42289</v>
      </c>
      <c r="X15" s="12">
        <v>270.92</v>
      </c>
      <c r="Y15" s="12">
        <v>270.92</v>
      </c>
      <c r="Z15" s="12">
        <v>263.51</v>
      </c>
      <c r="AA15" s="12">
        <v>264.67</v>
      </c>
      <c r="AB15" s="117">
        <v>3683000</v>
      </c>
      <c r="AC15" s="12">
        <v>264.67</v>
      </c>
      <c r="AD15" s="2">
        <f t="shared" si="0"/>
        <v>7.410000000000025</v>
      </c>
      <c r="AE15" s="170">
        <f t="shared" si="1"/>
        <v>-1.6681527715856737E-2</v>
      </c>
    </row>
    <row r="16" spans="1:31" x14ac:dyDescent="0.25">
      <c r="W16" s="165">
        <v>42286</v>
      </c>
      <c r="X16" s="12">
        <v>279.63</v>
      </c>
      <c r="Y16" s="12">
        <v>280</v>
      </c>
      <c r="Z16" s="12">
        <v>267.27</v>
      </c>
      <c r="AA16" s="12">
        <v>269.16000000000003</v>
      </c>
      <c r="AB16" s="117">
        <v>4038100</v>
      </c>
      <c r="AC16" s="12">
        <v>269.16000000000003</v>
      </c>
      <c r="AD16" s="2">
        <f t="shared" si="0"/>
        <v>12.730000000000018</v>
      </c>
      <c r="AE16" s="170">
        <f t="shared" si="1"/>
        <v>-3.8302129484064529E-2</v>
      </c>
    </row>
    <row r="17" spans="2:31" x14ac:dyDescent="0.25">
      <c r="B17" s="260" t="s">
        <v>139</v>
      </c>
      <c r="C17" s="260" t="s">
        <v>261</v>
      </c>
      <c r="D17" s="261" t="s">
        <v>260</v>
      </c>
      <c r="E17" s="263" t="s">
        <v>262</v>
      </c>
      <c r="F17" s="264" t="s">
        <v>65</v>
      </c>
      <c r="W17" s="165">
        <v>42285</v>
      </c>
      <c r="X17" s="12">
        <v>278.33</v>
      </c>
      <c r="Y17" s="12">
        <v>281.5</v>
      </c>
      <c r="Z17" s="12">
        <v>272.27999999999997</v>
      </c>
      <c r="AA17" s="12">
        <v>279.88</v>
      </c>
      <c r="AB17" s="117">
        <v>2555400</v>
      </c>
      <c r="AC17" s="12">
        <v>279.88</v>
      </c>
      <c r="AD17" s="2">
        <f t="shared" si="0"/>
        <v>9.2200000000000273</v>
      </c>
      <c r="AE17" s="170">
        <f t="shared" si="1"/>
        <v>2.2919352528290027E-3</v>
      </c>
    </row>
    <row r="18" spans="2:31" x14ac:dyDescent="0.25">
      <c r="B18" s="262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5">
        <v>42284</v>
      </c>
      <c r="X18" s="12">
        <v>279.86</v>
      </c>
      <c r="Y18" s="12">
        <v>284.62</v>
      </c>
      <c r="Z18" s="12">
        <v>274.01</v>
      </c>
      <c r="AA18" s="12">
        <v>279.24</v>
      </c>
      <c r="AB18" s="117">
        <v>3406900</v>
      </c>
      <c r="AC18" s="12">
        <v>279.24</v>
      </c>
      <c r="AD18" s="2">
        <f t="shared" si="0"/>
        <v>10.610000000000014</v>
      </c>
      <c r="AE18" s="170">
        <f t="shared" si="1"/>
        <v>1.1775788977861579E-2</v>
      </c>
    </row>
    <row r="19" spans="2:31" x14ac:dyDescent="0.25">
      <c r="B19" s="262"/>
      <c r="C19" s="12"/>
      <c r="D19" s="53"/>
      <c r="E19" s="53"/>
      <c r="F19" s="53"/>
      <c r="W19" s="165">
        <v>42283</v>
      </c>
      <c r="X19" s="12">
        <v>282.41000000000003</v>
      </c>
      <c r="Y19" s="12">
        <v>282.98</v>
      </c>
      <c r="Z19" s="12">
        <v>269</v>
      </c>
      <c r="AA19" s="12">
        <v>275.99</v>
      </c>
      <c r="AB19" s="117">
        <v>4291600</v>
      </c>
      <c r="AC19" s="12">
        <v>275.99</v>
      </c>
      <c r="AD19" s="2">
        <f t="shared" si="0"/>
        <v>13.980000000000018</v>
      </c>
      <c r="AE19" s="170">
        <f t="shared" si="1"/>
        <v>-3.6852207293666006E-2</v>
      </c>
    </row>
    <row r="20" spans="2:31" x14ac:dyDescent="0.25">
      <c r="B20" s="12"/>
      <c r="C20" s="12"/>
      <c r="D20" s="53"/>
      <c r="E20" s="53"/>
      <c r="F20" s="53"/>
      <c r="W20" s="165">
        <v>42282</v>
      </c>
      <c r="X20" s="12">
        <v>291.43</v>
      </c>
      <c r="Y20" s="12">
        <v>292.48</v>
      </c>
      <c r="Z20" s="12">
        <v>282.76</v>
      </c>
      <c r="AA20" s="12">
        <v>286.55</v>
      </c>
      <c r="AB20" s="117">
        <v>2692700</v>
      </c>
      <c r="AC20" s="12">
        <v>286.55</v>
      </c>
      <c r="AD20" s="2">
        <f t="shared" si="0"/>
        <v>9.7200000000000273</v>
      </c>
      <c r="AE20" s="170">
        <f t="shared" si="1"/>
        <v>-1.308765283278801E-2</v>
      </c>
    </row>
    <row r="21" spans="2:31" x14ac:dyDescent="0.25">
      <c r="B21" s="12"/>
      <c r="C21" s="12"/>
      <c r="D21" s="53"/>
      <c r="E21" s="53"/>
      <c r="F21" s="53"/>
      <c r="W21" s="165">
        <v>42279</v>
      </c>
      <c r="X21" s="12">
        <v>283.38</v>
      </c>
      <c r="Y21" s="12">
        <v>290.75</v>
      </c>
      <c r="Z21" s="12">
        <v>280.72000000000003</v>
      </c>
      <c r="AA21" s="12">
        <v>290.35000000000002</v>
      </c>
      <c r="AB21" s="117">
        <v>2979100</v>
      </c>
      <c r="AC21" s="12">
        <v>290.35000000000002</v>
      </c>
      <c r="AD21" s="2">
        <f t="shared" si="0"/>
        <v>10.029999999999973</v>
      </c>
      <c r="AE21" s="170">
        <f t="shared" si="1"/>
        <v>1.0616080751827406E-2</v>
      </c>
    </row>
    <row r="22" spans="2:31" x14ac:dyDescent="0.25">
      <c r="B22" s="12"/>
      <c r="C22" s="12"/>
      <c r="D22" s="53"/>
      <c r="E22" s="53"/>
      <c r="F22" s="53"/>
      <c r="W22" s="165">
        <v>42278</v>
      </c>
      <c r="X22" s="12">
        <v>291.99</v>
      </c>
      <c r="Y22" s="12">
        <v>292.89</v>
      </c>
      <c r="Z22" s="12">
        <v>282.45</v>
      </c>
      <c r="AA22" s="12">
        <v>287.3</v>
      </c>
      <c r="AB22" s="117">
        <v>2861100</v>
      </c>
      <c r="AC22" s="12">
        <v>287.3</v>
      </c>
      <c r="AD22" s="2">
        <f t="shared" si="0"/>
        <v>10.439999999999998</v>
      </c>
      <c r="AE22" s="170">
        <f t="shared" si="1"/>
        <v>-1.5455261985538482E-2</v>
      </c>
    </row>
    <row r="23" spans="2:31" x14ac:dyDescent="0.25">
      <c r="B23" s="12"/>
      <c r="C23" s="12"/>
      <c r="D23" s="53"/>
      <c r="E23" s="53"/>
      <c r="F23" s="53"/>
      <c r="W23" s="165">
        <v>42277</v>
      </c>
      <c r="X23" s="12">
        <v>283.98</v>
      </c>
      <c r="Y23" s="12">
        <v>292</v>
      </c>
      <c r="Z23" s="12">
        <v>283.06</v>
      </c>
      <c r="AA23" s="12">
        <v>291.81</v>
      </c>
      <c r="AB23" s="117">
        <v>2911800</v>
      </c>
      <c r="AC23" s="12">
        <v>291.81</v>
      </c>
      <c r="AD23" s="2">
        <f t="shared" si="0"/>
        <v>8.9399999999999977</v>
      </c>
      <c r="AE23" s="170">
        <f t="shared" si="1"/>
        <v>4.8808539697372533E-2</v>
      </c>
    </row>
    <row r="24" spans="2:31" x14ac:dyDescent="0.25">
      <c r="B24" s="12"/>
      <c r="C24" s="12"/>
      <c r="D24" s="53"/>
      <c r="E24" s="53"/>
      <c r="F24" s="53"/>
      <c r="W24" s="165">
        <v>42276</v>
      </c>
      <c r="X24" s="12">
        <v>270.60000000000002</v>
      </c>
      <c r="Y24" s="12">
        <v>288.57</v>
      </c>
      <c r="Z24" s="12">
        <v>270.60000000000002</v>
      </c>
      <c r="AA24" s="12">
        <v>278.23</v>
      </c>
      <c r="AB24" s="117">
        <v>3809500</v>
      </c>
      <c r="AC24" s="12">
        <v>278.23</v>
      </c>
      <c r="AD24" s="2">
        <f t="shared" si="0"/>
        <v>17.96999999999997</v>
      </c>
      <c r="AE24" s="170">
        <f t="shared" si="1"/>
        <v>2.1852504774497072E-2</v>
      </c>
    </row>
    <row r="25" spans="2:31" x14ac:dyDescent="0.25">
      <c r="B25" s="12"/>
      <c r="C25" s="12"/>
      <c r="D25" s="53"/>
      <c r="E25" s="53"/>
      <c r="F25" s="53"/>
      <c r="W25" s="165">
        <v>42275</v>
      </c>
      <c r="X25" s="12">
        <v>282.54000000000002</v>
      </c>
      <c r="Y25" s="12">
        <v>284</v>
      </c>
      <c r="Z25" s="12">
        <v>267</v>
      </c>
      <c r="AA25" s="12">
        <v>272.27999999999997</v>
      </c>
      <c r="AB25" s="117">
        <v>4894500</v>
      </c>
      <c r="AC25" s="12">
        <v>272.27999999999997</v>
      </c>
      <c r="AD25" s="2">
        <f t="shared" si="0"/>
        <v>17</v>
      </c>
      <c r="AE25" s="170">
        <f t="shared" si="1"/>
        <v>-4.3927104182029053E-2</v>
      </c>
    </row>
    <row r="26" spans="2:31" x14ac:dyDescent="0.25">
      <c r="B26" s="12"/>
      <c r="C26" s="12"/>
      <c r="D26" s="53"/>
      <c r="E26" s="53"/>
      <c r="F26" s="53"/>
      <c r="W26" s="165">
        <v>42272</v>
      </c>
      <c r="X26" s="12">
        <v>298.77999999999997</v>
      </c>
      <c r="Y26" s="12">
        <v>298.77999999999997</v>
      </c>
      <c r="Z26" s="12">
        <v>280.32</v>
      </c>
      <c r="AA26" s="12">
        <v>284.79000000000002</v>
      </c>
      <c r="AB26" s="117">
        <v>3357600</v>
      </c>
      <c r="AC26" s="12">
        <v>284.79000000000002</v>
      </c>
      <c r="AD26" s="2">
        <f t="shared" si="0"/>
        <v>18.45999999999998</v>
      </c>
      <c r="AE26" s="170">
        <f t="shared" si="1"/>
        <v>-2.8053650046073408E-2</v>
      </c>
    </row>
    <row r="27" spans="2:31" x14ac:dyDescent="0.25">
      <c r="B27" s="12"/>
      <c r="C27" s="12"/>
      <c r="D27" s="53"/>
      <c r="E27" s="53"/>
      <c r="F27" s="53"/>
      <c r="W27" s="165">
        <v>42271</v>
      </c>
      <c r="X27" s="12">
        <v>295.58</v>
      </c>
      <c r="Y27" s="12">
        <v>298.14999999999998</v>
      </c>
      <c r="Z27" s="12">
        <v>287.12</v>
      </c>
      <c r="AA27" s="12">
        <v>293.01</v>
      </c>
      <c r="AB27" s="117">
        <v>2651000</v>
      </c>
      <c r="AC27" s="12">
        <v>293.01</v>
      </c>
      <c r="AD27" s="2">
        <f t="shared" si="0"/>
        <v>11.029999999999973</v>
      </c>
      <c r="AE27" s="170">
        <f t="shared" si="1"/>
        <v>-1.78655225581551E-2</v>
      </c>
    </row>
    <row r="28" spans="2:31" x14ac:dyDescent="0.25">
      <c r="W28" s="165">
        <v>42270</v>
      </c>
      <c r="X28" s="12">
        <v>299.27</v>
      </c>
      <c r="Y28" s="12">
        <v>303.79000000000002</v>
      </c>
      <c r="Z28" s="12">
        <v>296.3</v>
      </c>
      <c r="AA28" s="12">
        <v>298.33999999999997</v>
      </c>
      <c r="AB28" s="117">
        <v>1638200</v>
      </c>
      <c r="AC28" s="12">
        <v>298.33999999999997</v>
      </c>
      <c r="AD28" s="2">
        <f t="shared" si="0"/>
        <v>7.4900000000000091</v>
      </c>
      <c r="AE28" s="170">
        <f t="shared" si="1"/>
        <v>-2.4075436367284597E-3</v>
      </c>
    </row>
    <row r="29" spans="2:31" x14ac:dyDescent="0.25">
      <c r="W29" s="165">
        <v>42269</v>
      </c>
      <c r="X29" s="12">
        <v>292.52</v>
      </c>
      <c r="Y29" s="12">
        <v>300</v>
      </c>
      <c r="Z29" s="12">
        <v>289</v>
      </c>
      <c r="AA29" s="12">
        <v>299.06</v>
      </c>
      <c r="AB29" s="117">
        <v>4278400</v>
      </c>
      <c r="AC29" s="12">
        <v>299.06</v>
      </c>
      <c r="AD29" s="2">
        <f t="shared" si="0"/>
        <v>11</v>
      </c>
      <c r="AE29" s="170">
        <f t="shared" si="1"/>
        <v>6.3938618925829527E-3</v>
      </c>
    </row>
    <row r="30" spans="2:31" x14ac:dyDescent="0.25">
      <c r="W30" s="165">
        <v>42268</v>
      </c>
      <c r="X30" s="12">
        <v>315.29000000000002</v>
      </c>
      <c r="Y30" s="12">
        <v>315.43</v>
      </c>
      <c r="Z30" s="12">
        <v>294.62</v>
      </c>
      <c r="AA30" s="12">
        <v>297.16000000000003</v>
      </c>
      <c r="AB30" s="117">
        <v>4149700</v>
      </c>
      <c r="AC30" s="12">
        <v>297.16000000000003</v>
      </c>
      <c r="AD30" s="2">
        <f t="shared" si="0"/>
        <v>20.810000000000002</v>
      </c>
      <c r="AE30" s="170">
        <f t="shared" si="1"/>
        <v>-5.5645596974608247E-2</v>
      </c>
    </row>
    <row r="31" spans="2:31" x14ac:dyDescent="0.25">
      <c r="W31" s="165">
        <v>42265</v>
      </c>
      <c r="X31" s="12">
        <v>321.06</v>
      </c>
      <c r="Y31" s="12">
        <v>324.10000000000002</v>
      </c>
      <c r="Z31" s="12">
        <v>313</v>
      </c>
      <c r="AA31" s="12">
        <v>314.67</v>
      </c>
      <c r="AB31" s="117">
        <v>4569000</v>
      </c>
      <c r="AC31" s="12">
        <v>314.67</v>
      </c>
      <c r="AD31" s="2">
        <f t="shared" si="0"/>
        <v>11.100000000000023</v>
      </c>
      <c r="AE31" s="170">
        <f t="shared" si="1"/>
        <v>-3.2677528435290482E-2</v>
      </c>
    </row>
    <row r="32" spans="2:31" x14ac:dyDescent="0.25">
      <c r="W32" s="165">
        <v>42264</v>
      </c>
      <c r="X32" s="12">
        <v>321.19</v>
      </c>
      <c r="Y32" s="12">
        <v>330.54</v>
      </c>
      <c r="Z32" s="12">
        <v>318.38</v>
      </c>
      <c r="AA32" s="12">
        <v>325.3</v>
      </c>
      <c r="AB32" s="117">
        <v>2575300</v>
      </c>
      <c r="AC32" s="12">
        <v>325.3</v>
      </c>
      <c r="AD32" s="2">
        <f t="shared" si="0"/>
        <v>12.160000000000025</v>
      </c>
      <c r="AE32" s="170">
        <f t="shared" si="1"/>
        <v>1.7962198022280607E-2</v>
      </c>
    </row>
    <row r="33" spans="15:31" x14ac:dyDescent="0.25">
      <c r="W33" s="165">
        <v>42263</v>
      </c>
      <c r="X33" s="12">
        <v>319.05</v>
      </c>
      <c r="Y33" s="12">
        <v>322.41000000000003</v>
      </c>
      <c r="Z33" s="12">
        <v>315.08</v>
      </c>
      <c r="AA33" s="12">
        <v>319.56</v>
      </c>
      <c r="AB33" s="117">
        <v>1984700</v>
      </c>
      <c r="AC33" s="12">
        <v>319.56</v>
      </c>
      <c r="AD33" s="2">
        <f t="shared" si="0"/>
        <v>7.3300000000000409</v>
      </c>
      <c r="AE33" s="170">
        <f t="shared" si="1"/>
        <v>-9.3791033577195204E-4</v>
      </c>
    </row>
    <row r="34" spans="15:31" x14ac:dyDescent="0.25">
      <c r="W34" s="165">
        <v>42262</v>
      </c>
      <c r="X34" s="12">
        <v>316.41000000000003</v>
      </c>
      <c r="Y34" s="12">
        <v>321.64999999999998</v>
      </c>
      <c r="Z34" s="12">
        <v>313.29000000000002</v>
      </c>
      <c r="AA34" s="12">
        <v>319.86</v>
      </c>
      <c r="AB34" s="117">
        <v>2058200</v>
      </c>
      <c r="AC34" s="12">
        <v>319.86</v>
      </c>
      <c r="AD34" s="2">
        <f t="shared" si="0"/>
        <v>8.3599999999999568</v>
      </c>
      <c r="AE34" s="170">
        <f t="shared" si="1"/>
        <v>1.147898681339532E-2</v>
      </c>
    </row>
    <row r="35" spans="15:31" x14ac:dyDescent="0.25">
      <c r="W35" s="165">
        <v>42261</v>
      </c>
      <c r="X35" s="12">
        <v>316.89</v>
      </c>
      <c r="Y35" s="12">
        <v>318.2</v>
      </c>
      <c r="Z35" s="12">
        <v>311.94</v>
      </c>
      <c r="AA35" s="12">
        <v>316.23</v>
      </c>
      <c r="AB35" s="117">
        <v>1811700</v>
      </c>
      <c r="AC35" s="12">
        <v>316.23</v>
      </c>
      <c r="AD35" s="2">
        <f t="shared" si="0"/>
        <v>6.2599999999999909</v>
      </c>
      <c r="AE35" s="170">
        <f t="shared" si="1"/>
        <v>2.7269556394076133E-3</v>
      </c>
    </row>
    <row r="36" spans="15:31" x14ac:dyDescent="0.25">
      <c r="W36" s="165">
        <v>42258</v>
      </c>
      <c r="X36" s="12">
        <v>310.67</v>
      </c>
      <c r="Y36" s="12">
        <v>315.5</v>
      </c>
      <c r="Z36" s="12">
        <v>307.20999999999998</v>
      </c>
      <c r="AA36" s="12">
        <v>315.37</v>
      </c>
      <c r="AB36" s="117">
        <v>1928100</v>
      </c>
      <c r="AC36" s="12">
        <v>315.37</v>
      </c>
      <c r="AD36" s="2">
        <f t="shared" si="0"/>
        <v>8.2900000000000205</v>
      </c>
      <c r="AE36" s="170">
        <f t="shared" si="1"/>
        <v>8.7966220971147369E-3</v>
      </c>
    </row>
    <row r="37" spans="15:31" x14ac:dyDescent="0.25">
      <c r="W37" s="165">
        <v>42257</v>
      </c>
      <c r="X37" s="12">
        <v>302.91000000000003</v>
      </c>
      <c r="Y37" s="12">
        <v>315.77</v>
      </c>
      <c r="Z37" s="12">
        <v>302.11</v>
      </c>
      <c r="AA37" s="12">
        <v>312.62</v>
      </c>
      <c r="AB37" s="117">
        <v>2181600</v>
      </c>
      <c r="AC37" s="12">
        <v>312.62</v>
      </c>
      <c r="AD37" s="2">
        <f t="shared" si="0"/>
        <v>13.659999999999968</v>
      </c>
      <c r="AE37" s="170">
        <f t="shared" si="1"/>
        <v>3.0117305918017534E-2</v>
      </c>
    </row>
    <row r="38" spans="15:31" x14ac:dyDescent="0.25">
      <c r="W38" s="165">
        <v>42256</v>
      </c>
      <c r="X38" s="12">
        <v>313.55</v>
      </c>
      <c r="Y38" s="12">
        <v>317.83</v>
      </c>
      <c r="Z38" s="12">
        <v>302.47000000000003</v>
      </c>
      <c r="AA38" s="12">
        <v>303.48</v>
      </c>
      <c r="AB38" s="117">
        <v>1618700</v>
      </c>
      <c r="AC38" s="12">
        <v>303.48</v>
      </c>
      <c r="AD38" s="2">
        <f t="shared" si="0"/>
        <v>15.359999999999957</v>
      </c>
      <c r="AE38" s="170">
        <f t="shared" si="1"/>
        <v>-1.7036989052277018E-2</v>
      </c>
    </row>
    <row r="39" spans="15:31" x14ac:dyDescent="0.25">
      <c r="W39" s="165">
        <v>42255</v>
      </c>
      <c r="X39" s="12">
        <v>306.91000000000003</v>
      </c>
      <c r="Y39" s="12">
        <v>309.22000000000003</v>
      </c>
      <c r="Z39" s="12">
        <v>302.55</v>
      </c>
      <c r="AA39" s="12">
        <v>308.74</v>
      </c>
      <c r="AB39" s="117">
        <v>1832400</v>
      </c>
      <c r="AC39" s="12">
        <v>308.74</v>
      </c>
      <c r="AD39" s="2">
        <f t="shared" si="0"/>
        <v>6.6700000000000159</v>
      </c>
      <c r="AE39" s="170">
        <f t="shared" si="1"/>
        <v>2.1438496658505946E-2</v>
      </c>
    </row>
    <row r="40" spans="15:31" x14ac:dyDescent="0.25">
      <c r="W40" s="165">
        <v>42251</v>
      </c>
      <c r="X40" s="12">
        <v>297.72000000000003</v>
      </c>
      <c r="Y40" s="12">
        <v>304.14</v>
      </c>
      <c r="Z40" s="12">
        <v>295.02999999999997</v>
      </c>
      <c r="AA40" s="12">
        <v>302.26</v>
      </c>
      <c r="AB40" s="117">
        <v>1696600</v>
      </c>
      <c r="AC40" s="12">
        <v>302.26</v>
      </c>
      <c r="AD40" s="2">
        <f t="shared" si="0"/>
        <v>9.1100000000000136</v>
      </c>
      <c r="AE40" s="170">
        <f t="shared" si="1"/>
        <v>2.0886516593177085E-3</v>
      </c>
    </row>
    <row r="41" spans="15:31" x14ac:dyDescent="0.25">
      <c r="W41" s="165">
        <v>42250</v>
      </c>
      <c r="X41" s="12">
        <v>306.47000000000003</v>
      </c>
      <c r="Y41" s="12">
        <v>309.72000000000003</v>
      </c>
      <c r="Z41" s="12">
        <v>300.83999999999997</v>
      </c>
      <c r="AA41" s="12">
        <v>301.63</v>
      </c>
      <c r="AB41" s="117">
        <v>1774400</v>
      </c>
      <c r="AC41" s="12">
        <v>301.63</v>
      </c>
      <c r="AD41" s="2">
        <f t="shared" si="0"/>
        <v>8.8800000000000523</v>
      </c>
      <c r="AE41" s="170">
        <f t="shared" si="1"/>
        <v>-8.480983531113373E-3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42249</v>
      </c>
      <c r="X42" s="12">
        <v>298.48</v>
      </c>
      <c r="Y42" s="12">
        <v>304.43</v>
      </c>
      <c r="Z42" s="12">
        <v>293.61</v>
      </c>
      <c r="AA42" s="12">
        <v>304.20999999999998</v>
      </c>
      <c r="AB42" s="117">
        <v>2266500</v>
      </c>
      <c r="AC42" s="12">
        <v>304.20999999999998</v>
      </c>
      <c r="AD42" s="2">
        <f t="shared" si="0"/>
        <v>10.819999999999993</v>
      </c>
      <c r="AE42" s="170">
        <f t="shared" si="1"/>
        <v>4.0034188034187901E-2</v>
      </c>
    </row>
    <row r="43" spans="15:31" ht="15.75" thickTop="1" x14ac:dyDescent="0.25">
      <c r="O43" s="105">
        <v>1.1000000000000001</v>
      </c>
      <c r="P43" s="105">
        <f>O43*$Q$4</f>
        <v>323.09200000000004</v>
      </c>
      <c r="Q43" s="2"/>
      <c r="T43" s="247" t="s">
        <v>122</v>
      </c>
      <c r="U43" s="247">
        <v>293.69</v>
      </c>
      <c r="W43" s="165">
        <v>42248</v>
      </c>
      <c r="X43" s="12">
        <v>292.22000000000003</v>
      </c>
      <c r="Y43" s="12">
        <v>301.98</v>
      </c>
      <c r="Z43" s="12">
        <v>291.26</v>
      </c>
      <c r="AA43" s="12">
        <v>292.5</v>
      </c>
      <c r="AB43" s="117">
        <v>2484800</v>
      </c>
      <c r="AC43" s="12">
        <v>292.5</v>
      </c>
      <c r="AD43" s="2">
        <f t="shared" si="0"/>
        <v>10.720000000000027</v>
      </c>
      <c r="AE43" s="170">
        <f t="shared" si="1"/>
        <v>-1.6145307769929396E-2</v>
      </c>
    </row>
    <row r="44" spans="15:31" x14ac:dyDescent="0.25">
      <c r="O44" s="105">
        <v>1.0900000000000001</v>
      </c>
      <c r="P44" s="105">
        <f t="shared" ref="P44:P63" si="3">O44*$Q$4</f>
        <v>320.15480000000008</v>
      </c>
      <c r="Q44" s="2"/>
      <c r="T44" s="247" t="s">
        <v>123</v>
      </c>
      <c r="U44" s="247">
        <v>294.3</v>
      </c>
      <c r="W44" s="165">
        <v>42247</v>
      </c>
      <c r="X44" s="12">
        <v>302.16000000000003</v>
      </c>
      <c r="Y44" s="12">
        <v>304.51</v>
      </c>
      <c r="Z44" s="12">
        <v>296.47000000000003</v>
      </c>
      <c r="AA44" s="12">
        <v>297.3</v>
      </c>
      <c r="AB44" s="117">
        <v>1632300</v>
      </c>
      <c r="AC44" s="12">
        <v>297.3</v>
      </c>
      <c r="AD44" s="2">
        <f t="shared" si="0"/>
        <v>8.0399999999999636</v>
      </c>
      <c r="AE44" s="170">
        <f t="shared" si="1"/>
        <v>-2.1041193322137608E-2</v>
      </c>
    </row>
    <row r="45" spans="15:31" x14ac:dyDescent="0.25">
      <c r="O45" s="105">
        <v>1.08</v>
      </c>
      <c r="P45" s="105">
        <f t="shared" si="3"/>
        <v>317.21760000000006</v>
      </c>
      <c r="Q45" s="2"/>
      <c r="T45" s="247" t="s">
        <v>124</v>
      </c>
      <c r="U45" s="247" t="s">
        <v>374</v>
      </c>
      <c r="W45" s="165">
        <v>42244</v>
      </c>
      <c r="X45" s="12">
        <v>301</v>
      </c>
      <c r="Y45" s="12">
        <v>306.45</v>
      </c>
      <c r="Z45" s="12">
        <v>299.76</v>
      </c>
      <c r="AA45" s="12">
        <v>303.69</v>
      </c>
      <c r="AB45" s="117">
        <v>2058700</v>
      </c>
      <c r="AC45" s="12">
        <v>303.69</v>
      </c>
      <c r="AD45" s="2">
        <f t="shared" si="0"/>
        <v>6.6899999999999977</v>
      </c>
      <c r="AE45" s="170">
        <f t="shared" si="1"/>
        <v>-2.6273440835495876E-3</v>
      </c>
    </row>
    <row r="46" spans="15:31" x14ac:dyDescent="0.25">
      <c r="O46" s="105">
        <v>1.07</v>
      </c>
      <c r="P46" s="105">
        <f t="shared" si="3"/>
        <v>314.28040000000004</v>
      </c>
      <c r="Q46" s="2"/>
      <c r="T46" s="247" t="s">
        <v>125</v>
      </c>
      <c r="U46" s="247" t="s">
        <v>375</v>
      </c>
      <c r="W46" s="165">
        <v>42243</v>
      </c>
      <c r="X46" s="12">
        <v>301.37</v>
      </c>
      <c r="Y46" s="12">
        <v>308.5</v>
      </c>
      <c r="Z46" s="12">
        <v>299.36</v>
      </c>
      <c r="AA46" s="12">
        <v>304.49</v>
      </c>
      <c r="AB46" s="117">
        <v>2463000</v>
      </c>
      <c r="AC46" s="12">
        <v>304.49</v>
      </c>
      <c r="AD46" s="2">
        <f t="shared" si="0"/>
        <v>9.1399999999999864</v>
      </c>
      <c r="AE46" s="170">
        <f t="shared" si="1"/>
        <v>2.0922045264040179E-2</v>
      </c>
    </row>
    <row r="47" spans="15:31" x14ac:dyDescent="0.25">
      <c r="O47" s="105">
        <v>1.06</v>
      </c>
      <c r="P47" s="105">
        <f t="shared" si="3"/>
        <v>311.34320000000002</v>
      </c>
      <c r="Q47" s="2"/>
      <c r="T47" s="247" t="s">
        <v>126</v>
      </c>
      <c r="U47" s="247">
        <v>368.79</v>
      </c>
      <c r="W47" s="165">
        <v>42242</v>
      </c>
      <c r="X47" s="12">
        <v>290.10000000000002</v>
      </c>
      <c r="Y47" s="12">
        <v>298.61</v>
      </c>
      <c r="Z47" s="12">
        <v>283.44</v>
      </c>
      <c r="AA47" s="12">
        <v>298.25</v>
      </c>
      <c r="AB47" s="117">
        <v>3121700</v>
      </c>
      <c r="AC47" s="12">
        <v>298.25</v>
      </c>
      <c r="AD47" s="2">
        <f t="shared" si="0"/>
        <v>15.170000000000016</v>
      </c>
      <c r="AE47" s="170">
        <f t="shared" si="1"/>
        <v>5.8562555456965315E-2</v>
      </c>
    </row>
    <row r="48" spans="15:31" x14ac:dyDescent="0.25">
      <c r="O48" s="105">
        <v>1.05</v>
      </c>
      <c r="P48" s="105">
        <f t="shared" si="3"/>
        <v>308.40600000000006</v>
      </c>
      <c r="Q48" s="2"/>
      <c r="T48" s="247" t="s">
        <v>127</v>
      </c>
      <c r="U48" s="247">
        <v>0.628992</v>
      </c>
      <c r="W48" s="165">
        <v>42241</v>
      </c>
      <c r="X48" s="12">
        <v>292.64</v>
      </c>
      <c r="Y48" s="12">
        <v>298</v>
      </c>
      <c r="Z48" s="12">
        <v>281.5</v>
      </c>
      <c r="AA48" s="12">
        <v>281.75</v>
      </c>
      <c r="AB48" s="117">
        <v>3704300</v>
      </c>
      <c r="AC48" s="12">
        <v>281.75</v>
      </c>
      <c r="AD48" s="2">
        <f t="shared" si="0"/>
        <v>16.5</v>
      </c>
      <c r="AE48" s="170">
        <f t="shared" si="1"/>
        <v>1.2214837434884052E-2</v>
      </c>
    </row>
    <row r="49" spans="15:31" x14ac:dyDescent="0.25">
      <c r="O49" s="105">
        <v>1.04</v>
      </c>
      <c r="P49" s="105">
        <f t="shared" si="3"/>
        <v>305.46880000000004</v>
      </c>
      <c r="Q49" s="2"/>
      <c r="T49" s="247" t="s">
        <v>128</v>
      </c>
      <c r="U49" s="247" t="s">
        <v>172</v>
      </c>
      <c r="W49" s="165">
        <v>42240</v>
      </c>
      <c r="X49" s="12">
        <v>269.05</v>
      </c>
      <c r="Y49" s="12">
        <v>295.14999999999998</v>
      </c>
      <c r="Z49" s="12">
        <v>265</v>
      </c>
      <c r="AA49" s="12">
        <v>278.35000000000002</v>
      </c>
      <c r="AB49" s="117">
        <v>5840200</v>
      </c>
      <c r="AC49" s="12">
        <v>278.35000000000002</v>
      </c>
      <c r="AD49" s="2">
        <f t="shared" si="0"/>
        <v>30.149999999999977</v>
      </c>
      <c r="AE49" s="170">
        <f t="shared" si="1"/>
        <v>-5.8483290488431705E-2</v>
      </c>
    </row>
    <row r="50" spans="15:31" x14ac:dyDescent="0.25">
      <c r="O50" s="105">
        <v>1.03</v>
      </c>
      <c r="P50" s="105">
        <f t="shared" si="3"/>
        <v>302.53160000000003</v>
      </c>
      <c r="Q50" s="2"/>
      <c r="T50" s="247"/>
      <c r="U50" s="247"/>
      <c r="W50" s="165">
        <v>42237</v>
      </c>
      <c r="X50" s="12">
        <v>305.70999999999998</v>
      </c>
      <c r="Y50" s="12">
        <v>312.64999999999998</v>
      </c>
      <c r="Z50" s="12">
        <v>295.45999999999998</v>
      </c>
      <c r="AA50" s="12">
        <v>295.64</v>
      </c>
      <c r="AB50" s="117">
        <v>3639000</v>
      </c>
      <c r="AC50" s="12">
        <v>295.64</v>
      </c>
      <c r="AD50" s="2">
        <f t="shared" si="0"/>
        <v>17.189999999999998</v>
      </c>
      <c r="AE50" s="170">
        <f t="shared" si="1"/>
        <v>-4.6014843497902524E-2</v>
      </c>
    </row>
    <row r="51" spans="15:31" x14ac:dyDescent="0.25">
      <c r="O51" s="105">
        <v>1.02</v>
      </c>
      <c r="P51" s="105">
        <f t="shared" si="3"/>
        <v>299.59440000000001</v>
      </c>
      <c r="Q51" s="2"/>
      <c r="T51" s="247" t="s">
        <v>129</v>
      </c>
      <c r="U51" s="247" t="s">
        <v>376</v>
      </c>
      <c r="W51" s="165">
        <v>42236</v>
      </c>
      <c r="X51" s="12">
        <v>314.77999999999997</v>
      </c>
      <c r="Y51" s="12">
        <v>316.89999999999998</v>
      </c>
      <c r="Z51" s="12">
        <v>309.20999999999998</v>
      </c>
      <c r="AA51" s="12">
        <v>309.89999999999998</v>
      </c>
      <c r="AB51" s="117">
        <v>1902000</v>
      </c>
      <c r="AC51" s="12">
        <v>309.89999999999998</v>
      </c>
      <c r="AD51" s="2">
        <f t="shared" si="0"/>
        <v>7.6899999999999977</v>
      </c>
      <c r="AE51" s="170">
        <f t="shared" si="1"/>
        <v>-1.8744854664049182E-2</v>
      </c>
    </row>
    <row r="52" spans="15:31" x14ac:dyDescent="0.25">
      <c r="O52" s="105">
        <v>1.01</v>
      </c>
      <c r="P52" s="105">
        <f t="shared" si="3"/>
        <v>296.65720000000005</v>
      </c>
      <c r="Q52" s="2"/>
      <c r="T52" s="247" t="s">
        <v>130</v>
      </c>
      <c r="U52" s="247" t="s">
        <v>241</v>
      </c>
      <c r="W52" s="165">
        <v>42235</v>
      </c>
      <c r="X52" s="12">
        <v>311.99</v>
      </c>
      <c r="Y52" s="12">
        <v>319.35000000000002</v>
      </c>
      <c r="Z52" s="12">
        <v>310.5</v>
      </c>
      <c r="AA52" s="12">
        <v>315.82</v>
      </c>
      <c r="AB52" s="117">
        <v>1827900</v>
      </c>
      <c r="AC52" s="12">
        <v>315.82</v>
      </c>
      <c r="AD52" s="2">
        <f t="shared" si="0"/>
        <v>8.8500000000000227</v>
      </c>
      <c r="AE52" s="170">
        <f t="shared" si="1"/>
        <v>1.1821997244737759E-2</v>
      </c>
    </row>
    <row r="53" spans="15:31" x14ac:dyDescent="0.25">
      <c r="O53" s="105">
        <v>1</v>
      </c>
      <c r="P53" s="105">
        <f t="shared" si="3"/>
        <v>293.72000000000003</v>
      </c>
      <c r="Q53" s="2"/>
      <c r="T53" s="247" t="s">
        <v>131</v>
      </c>
      <c r="U53" s="248">
        <v>3612027</v>
      </c>
      <c r="W53" s="165">
        <v>42234</v>
      </c>
      <c r="X53" s="12">
        <v>316.8</v>
      </c>
      <c r="Y53" s="12">
        <v>317.14999999999998</v>
      </c>
      <c r="Z53" s="12">
        <v>310.60000000000002</v>
      </c>
      <c r="AA53" s="12">
        <v>312.13</v>
      </c>
      <c r="AB53" s="117">
        <v>1209200</v>
      </c>
      <c r="AC53" s="12">
        <v>312.13</v>
      </c>
      <c r="AD53" s="2">
        <f t="shared" si="0"/>
        <v>6.5499999999999545</v>
      </c>
      <c r="AE53" s="170">
        <f t="shared" si="1"/>
        <v>-1.2496836243988785E-2</v>
      </c>
    </row>
    <row r="54" spans="15:31" x14ac:dyDescent="0.25">
      <c r="O54" s="105">
        <v>0.99</v>
      </c>
      <c r="P54" s="105">
        <f t="shared" si="3"/>
        <v>290.78280000000001</v>
      </c>
      <c r="Q54" s="2"/>
      <c r="T54" s="247" t="s">
        <v>135</v>
      </c>
      <c r="U54" s="248">
        <v>2997100</v>
      </c>
      <c r="W54" s="165">
        <v>42233</v>
      </c>
      <c r="X54" s="12">
        <v>313.49</v>
      </c>
      <c r="Y54" s="12">
        <v>317.66000000000003</v>
      </c>
      <c r="Z54" s="12">
        <v>311.02</v>
      </c>
      <c r="AA54" s="12">
        <v>316.08</v>
      </c>
      <c r="AB54" s="117">
        <v>1547100</v>
      </c>
      <c r="AC54" s="12">
        <v>316.08</v>
      </c>
      <c r="AD54" s="2">
        <f t="shared" si="0"/>
        <v>6.6400000000000432</v>
      </c>
      <c r="AE54" s="170">
        <f t="shared" si="1"/>
        <v>1.1100092767345693E-2</v>
      </c>
    </row>
    <row r="55" spans="15:31" x14ac:dyDescent="0.25">
      <c r="O55" s="105">
        <v>0.98</v>
      </c>
      <c r="P55" s="105">
        <f t="shared" si="3"/>
        <v>287.84560000000005</v>
      </c>
      <c r="Q55" s="2"/>
      <c r="T55" s="247" t="s">
        <v>132</v>
      </c>
      <c r="U55" s="247" t="s">
        <v>377</v>
      </c>
      <c r="W55" s="165">
        <v>42230</v>
      </c>
      <c r="X55" s="12">
        <v>314.22000000000003</v>
      </c>
      <c r="Y55" s="12">
        <v>316.27</v>
      </c>
      <c r="Z55" s="12">
        <v>309.14</v>
      </c>
      <c r="AA55" s="12">
        <v>312.61</v>
      </c>
      <c r="AB55" s="117">
        <v>1760300</v>
      </c>
      <c r="AC55" s="12">
        <v>312.61</v>
      </c>
      <c r="AD55" s="2">
        <f t="shared" si="0"/>
        <v>7.1299999999999955</v>
      </c>
      <c r="AE55" s="170">
        <f t="shared" si="1"/>
        <v>-4.1413143894747373E-3</v>
      </c>
    </row>
    <row r="56" spans="15:31" x14ac:dyDescent="0.25">
      <c r="O56" s="105">
        <v>0.97</v>
      </c>
      <c r="P56" s="105">
        <f t="shared" si="3"/>
        <v>284.90840000000003</v>
      </c>
      <c r="T56" s="247" t="s">
        <v>136</v>
      </c>
      <c r="U56" s="247">
        <v>19.190000000000001</v>
      </c>
      <c r="W56" s="165">
        <v>42229</v>
      </c>
      <c r="X56" s="12">
        <v>316.97000000000003</v>
      </c>
      <c r="Y56" s="12">
        <v>319.48</v>
      </c>
      <c r="Z56" s="12">
        <v>313.75</v>
      </c>
      <c r="AA56" s="12">
        <v>313.91000000000003</v>
      </c>
      <c r="AB56" s="117">
        <v>1313600</v>
      </c>
      <c r="AC56" s="12">
        <v>313.91000000000003</v>
      </c>
      <c r="AD56" s="2">
        <f t="shared" si="0"/>
        <v>5.7300000000000182</v>
      </c>
      <c r="AE56" s="170">
        <f t="shared" si="1"/>
        <v>-8.9034824614023789E-3</v>
      </c>
    </row>
    <row r="57" spans="15:31" x14ac:dyDescent="0.25">
      <c r="O57" s="105">
        <v>0.96</v>
      </c>
      <c r="P57" s="105">
        <f t="shared" si="3"/>
        <v>281.97120000000001</v>
      </c>
      <c r="T57" s="247" t="s">
        <v>137</v>
      </c>
      <c r="U57" s="247">
        <v>15.3</v>
      </c>
      <c r="W57" s="165">
        <v>42228</v>
      </c>
      <c r="X57" s="12">
        <v>312.3</v>
      </c>
      <c r="Y57" s="12">
        <v>317.86</v>
      </c>
      <c r="Z57" s="12">
        <v>307.5</v>
      </c>
      <c r="AA57" s="12">
        <v>316.73</v>
      </c>
      <c r="AB57" s="117">
        <v>1962800</v>
      </c>
      <c r="AC57" s="12">
        <v>316.73</v>
      </c>
      <c r="AD57" s="2">
        <f t="shared" si="0"/>
        <v>10.360000000000014</v>
      </c>
      <c r="AE57" s="170">
        <f t="shared" si="1"/>
        <v>5.9710973479434326E-3</v>
      </c>
    </row>
    <row r="58" spans="15:31" x14ac:dyDescent="0.25">
      <c r="O58" s="105">
        <v>0.95</v>
      </c>
      <c r="P58" s="105">
        <f t="shared" si="3"/>
        <v>279.03399999999999</v>
      </c>
      <c r="T58" s="247" t="s">
        <v>133</v>
      </c>
      <c r="U58" s="247" t="s">
        <v>151</v>
      </c>
      <c r="W58" s="165">
        <v>42227</v>
      </c>
      <c r="X58" s="12">
        <v>312.56</v>
      </c>
      <c r="Y58" s="12">
        <v>319.12</v>
      </c>
      <c r="Z58" s="12">
        <v>311.72000000000003</v>
      </c>
      <c r="AA58" s="12">
        <v>314.85000000000002</v>
      </c>
      <c r="AB58" s="117">
        <v>1843300</v>
      </c>
      <c r="AC58" s="12">
        <v>314.85000000000002</v>
      </c>
      <c r="AD58" s="2">
        <f t="shared" si="0"/>
        <v>7.3999999999999773</v>
      </c>
      <c r="AE58" s="170">
        <f t="shared" si="1"/>
        <v>-2.857687178509094E-4</v>
      </c>
    </row>
    <row r="59" spans="15:31" x14ac:dyDescent="0.25">
      <c r="O59" s="105">
        <v>0.94</v>
      </c>
      <c r="P59" s="105">
        <f t="shared" si="3"/>
        <v>276.09680000000003</v>
      </c>
      <c r="W59" s="165">
        <v>42226</v>
      </c>
      <c r="X59" s="12">
        <v>312.2</v>
      </c>
      <c r="Y59" s="12">
        <v>317.25</v>
      </c>
      <c r="Z59" s="12">
        <v>312</v>
      </c>
      <c r="AA59" s="12">
        <v>314.94</v>
      </c>
      <c r="AB59" s="117">
        <v>2444700</v>
      </c>
      <c r="AC59" s="12">
        <v>314.94</v>
      </c>
      <c r="AD59" s="2">
        <f t="shared" si="0"/>
        <v>5.25</v>
      </c>
      <c r="AE59" s="170">
        <f t="shared" si="1"/>
        <v>1.9223300970873769E-2</v>
      </c>
    </row>
    <row r="60" spans="15:31" x14ac:dyDescent="0.25">
      <c r="O60" s="105">
        <v>0.93</v>
      </c>
      <c r="P60" s="105">
        <f t="shared" si="3"/>
        <v>273.15960000000001</v>
      </c>
      <c r="W60" s="165">
        <v>42223</v>
      </c>
      <c r="X60" s="12">
        <v>316</v>
      </c>
      <c r="Y60" s="12">
        <v>316.19</v>
      </c>
      <c r="Z60" s="12">
        <v>305.66000000000003</v>
      </c>
      <c r="AA60" s="12">
        <v>309</v>
      </c>
      <c r="AB60" s="117">
        <v>4255400</v>
      </c>
      <c r="AC60" s="12">
        <v>309</v>
      </c>
      <c r="AD60" s="2">
        <f t="shared" si="0"/>
        <v>10.529999999999973</v>
      </c>
      <c r="AE60" s="170">
        <f t="shared" si="1"/>
        <v>-2.4005053695514866E-2</v>
      </c>
    </row>
    <row r="61" spans="15:31" x14ac:dyDescent="0.25">
      <c r="O61" s="105">
        <v>0.92</v>
      </c>
      <c r="P61" s="105">
        <f t="shared" si="3"/>
        <v>270.22240000000005</v>
      </c>
      <c r="W61" s="165">
        <v>42222</v>
      </c>
      <c r="X61" s="12">
        <v>336.67</v>
      </c>
      <c r="Y61" s="12">
        <v>337.5</v>
      </c>
      <c r="Z61" s="12">
        <v>315.3</v>
      </c>
      <c r="AA61" s="12">
        <v>316.60000000000002</v>
      </c>
      <c r="AB61" s="117">
        <v>3830000</v>
      </c>
      <c r="AC61" s="12">
        <v>316.60000000000002</v>
      </c>
      <c r="AD61" s="2">
        <f t="shared" si="0"/>
        <v>22.199999999999989</v>
      </c>
      <c r="AE61" s="170">
        <f t="shared" si="1"/>
        <v>-5.6080617751408712E-2</v>
      </c>
    </row>
    <row r="62" spans="15:31" x14ac:dyDescent="0.25">
      <c r="O62" s="105">
        <v>0.91</v>
      </c>
      <c r="P62" s="105">
        <f t="shared" si="3"/>
        <v>267.28520000000003</v>
      </c>
      <c r="W62" s="165">
        <v>42221</v>
      </c>
      <c r="X62" s="12">
        <v>333</v>
      </c>
      <c r="Y62" s="12">
        <v>338.51</v>
      </c>
      <c r="Z62" s="12">
        <v>332.81</v>
      </c>
      <c r="AA62" s="12">
        <v>335.41</v>
      </c>
      <c r="AB62" s="117">
        <v>2306500</v>
      </c>
      <c r="AC62" s="12">
        <v>335.41</v>
      </c>
      <c r="AD62" s="2">
        <f t="shared" si="0"/>
        <v>5.6999999999999886</v>
      </c>
      <c r="AE62" s="170">
        <f t="shared" si="1"/>
        <v>1.5224892547975211E-2</v>
      </c>
    </row>
    <row r="63" spans="15:31" x14ac:dyDescent="0.25">
      <c r="O63" s="105">
        <v>0.9</v>
      </c>
      <c r="P63" s="105">
        <f t="shared" si="3"/>
        <v>264.34800000000001</v>
      </c>
      <c r="W63" s="165">
        <v>42220</v>
      </c>
      <c r="X63" s="12">
        <v>325.88</v>
      </c>
      <c r="Y63" s="12">
        <v>334.8</v>
      </c>
      <c r="Z63" s="12">
        <v>324.52</v>
      </c>
      <c r="AA63" s="12">
        <v>330.38</v>
      </c>
      <c r="AB63" s="117">
        <v>3567000</v>
      </c>
      <c r="AC63" s="12">
        <v>330.38</v>
      </c>
      <c r="AD63" s="2">
        <f t="shared" si="0"/>
        <v>10.28000000000003</v>
      </c>
      <c r="AE63" s="170">
        <f t="shared" si="1"/>
        <v>1.8496824711757842E-2</v>
      </c>
    </row>
    <row r="64" spans="15:31" x14ac:dyDescent="0.25">
      <c r="W64" s="165">
        <v>42219</v>
      </c>
      <c r="X64" s="12">
        <v>320.33</v>
      </c>
      <c r="Y64" s="12">
        <v>325.81</v>
      </c>
      <c r="Z64" s="12">
        <v>319.11</v>
      </c>
      <c r="AA64" s="12">
        <v>324.38</v>
      </c>
      <c r="AB64" s="117">
        <v>3017900</v>
      </c>
      <c r="AC64" s="12">
        <v>324.38</v>
      </c>
      <c r="AD64" s="2">
        <f t="shared" si="0"/>
        <v>6.6999999999999886</v>
      </c>
      <c r="AE64" s="170">
        <f t="shared" si="1"/>
        <v>1.7566974088713216E-2</v>
      </c>
    </row>
    <row r="65" spans="23:31" x14ac:dyDescent="0.25">
      <c r="W65" s="165">
        <v>42216</v>
      </c>
      <c r="X65" s="12">
        <v>319.57</v>
      </c>
      <c r="Y65" s="12">
        <v>322.35000000000002</v>
      </c>
      <c r="Z65" s="12">
        <v>312.7</v>
      </c>
      <c r="AA65" s="12">
        <v>318.77999999999997</v>
      </c>
      <c r="AB65" s="117">
        <v>2240500</v>
      </c>
      <c r="AC65" s="12">
        <v>318.77999999999997</v>
      </c>
      <c r="AD65" s="2">
        <f t="shared" si="0"/>
        <v>9.6500000000000341</v>
      </c>
      <c r="AE65" s="170">
        <f t="shared" si="1"/>
        <v>5.6151419558359006E-3</v>
      </c>
    </row>
    <row r="66" spans="23:31" x14ac:dyDescent="0.25">
      <c r="W66" s="165">
        <v>42215</v>
      </c>
      <c r="X66" s="12">
        <v>312.54000000000002</v>
      </c>
      <c r="Y66" s="12">
        <v>319.42</v>
      </c>
      <c r="Z66" s="12">
        <v>310.52</v>
      </c>
      <c r="AA66" s="12">
        <v>317</v>
      </c>
      <c r="AB66" s="117">
        <v>2298000</v>
      </c>
      <c r="AC66" s="12">
        <v>317</v>
      </c>
      <c r="AD66" s="2">
        <f t="shared" si="0"/>
        <v>8.9000000000000341</v>
      </c>
      <c r="AE66" s="170">
        <f t="shared" si="1"/>
        <v>1.168060254037151E-2</v>
      </c>
    </row>
    <row r="67" spans="23:31" x14ac:dyDescent="0.25">
      <c r="W67" s="165">
        <v>42214</v>
      </c>
      <c r="X67" s="12">
        <v>321.92</v>
      </c>
      <c r="Y67" s="12">
        <v>323</v>
      </c>
      <c r="Z67" s="12">
        <v>309.14999999999998</v>
      </c>
      <c r="AA67" s="12">
        <v>313.33999999999997</v>
      </c>
      <c r="AB67" s="117">
        <v>3270400</v>
      </c>
      <c r="AC67" s="12">
        <v>313.33999999999997</v>
      </c>
      <c r="AD67" s="2">
        <f t="shared" ref="AD67:AD68" si="4">Y67-Z67</f>
        <v>13.850000000000023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2">
    <mergeCell ref="O42:P42"/>
    <mergeCell ref="B6:B7"/>
  </mergeCells>
  <conditionalFormatting sqref="Q7">
    <cfRule type="expression" dxfId="13" priority="10">
      <formula>Q7&gt;0</formula>
    </cfRule>
    <cfRule type="expression" dxfId="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">
    <cfRule type="expression" dxfId="11" priority="1">
      <formula>F18&gt;0</formula>
    </cfRule>
    <cfRule type="expression" dxfId="10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T1" s="13" t="s">
        <v>152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197</v>
      </c>
      <c r="O2" s="13" t="s">
        <v>57</v>
      </c>
      <c r="Q2">
        <f>C8</f>
        <v>80</v>
      </c>
      <c r="T2" s="1">
        <v>42321</v>
      </c>
      <c r="U2" t="s">
        <v>120</v>
      </c>
      <c r="W2" s="165">
        <v>42306</v>
      </c>
      <c r="X2" s="12">
        <v>8.52</v>
      </c>
      <c r="Y2" s="12">
        <v>8.9499999999999993</v>
      </c>
      <c r="Z2" s="12">
        <v>8.36</v>
      </c>
      <c r="AA2" s="12">
        <v>8.4600000000000009</v>
      </c>
      <c r="AB2" s="117">
        <v>349900</v>
      </c>
      <c r="AC2" s="12">
        <v>8.4600000000000009</v>
      </c>
      <c r="AD2" s="2">
        <f>Y2-Z2</f>
        <v>0.58999999999999986</v>
      </c>
      <c r="AE2" s="170">
        <f>AC2/AC3-1</f>
        <v>-1.0526315789473717E-2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5">
        <v>42305</v>
      </c>
      <c r="X3" s="12">
        <v>8.0399999999999991</v>
      </c>
      <c r="Y3" s="12">
        <v>8.58</v>
      </c>
      <c r="Z3" s="12">
        <v>7.84</v>
      </c>
      <c r="AA3" s="12">
        <v>8.5500000000000007</v>
      </c>
      <c r="AB3" s="117">
        <v>401700</v>
      </c>
      <c r="AC3" s="12">
        <v>8.5500000000000007</v>
      </c>
      <c r="AD3" s="2">
        <f t="shared" ref="AD3:AD66" si="0">Y3-Z3</f>
        <v>0.74000000000000021</v>
      </c>
      <c r="AE3" s="170">
        <f t="shared" ref="AE3:AE66" si="1">AC3/AC4-1</f>
        <v>6.4757160647571865E-2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8.4600000000000009</v>
      </c>
      <c r="W4" s="165">
        <v>42304</v>
      </c>
      <c r="X4" s="12">
        <v>7.47</v>
      </c>
      <c r="Y4" s="12">
        <v>8.0500000000000007</v>
      </c>
      <c r="Z4" s="12">
        <v>7.4</v>
      </c>
      <c r="AA4" s="12">
        <v>8.0299999999999994</v>
      </c>
      <c r="AB4" s="117">
        <v>513800</v>
      </c>
      <c r="AC4" s="12">
        <v>8.0299999999999994</v>
      </c>
      <c r="AD4" s="2">
        <f t="shared" si="0"/>
        <v>0.65000000000000036</v>
      </c>
      <c r="AE4" s="170">
        <f t="shared" si="1"/>
        <v>7.2096128170894502E-2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676.80000000000007</v>
      </c>
      <c r="W5" s="165">
        <v>42303</v>
      </c>
      <c r="X5" s="12">
        <v>7.66</v>
      </c>
      <c r="Y5" s="12">
        <v>7.9</v>
      </c>
      <c r="Z5" s="12">
        <v>7.46</v>
      </c>
      <c r="AA5" s="12">
        <v>7.49</v>
      </c>
      <c r="AB5" s="117">
        <v>353900</v>
      </c>
      <c r="AC5" s="12">
        <v>7.49</v>
      </c>
      <c r="AD5" s="2">
        <f t="shared" si="0"/>
        <v>0.44000000000000039</v>
      </c>
      <c r="AE5" s="170">
        <f t="shared" si="1"/>
        <v>-2.2193211488250597E-2</v>
      </c>
    </row>
    <row r="6" spans="1:31" x14ac:dyDescent="0.25">
      <c r="O6" s="13" t="s">
        <v>64</v>
      </c>
      <c r="Q6" s="2">
        <f>Q3*Q2</f>
        <v>2371.25</v>
      </c>
      <c r="W6" s="165">
        <v>42300</v>
      </c>
      <c r="X6" s="12">
        <v>7.72</v>
      </c>
      <c r="Y6" s="12">
        <v>7.93</v>
      </c>
      <c r="Z6" s="12">
        <v>7.53</v>
      </c>
      <c r="AA6" s="12">
        <v>7.66</v>
      </c>
      <c r="AB6" s="117">
        <v>332200</v>
      </c>
      <c r="AC6" s="12">
        <v>7.66</v>
      </c>
      <c r="AD6" s="2">
        <f t="shared" si="0"/>
        <v>0.39999999999999947</v>
      </c>
      <c r="AE6" s="170">
        <f t="shared" si="1"/>
        <v>2.6178010471205049E-3</v>
      </c>
    </row>
    <row r="7" spans="1:31" ht="15.75" x14ac:dyDescent="0.25">
      <c r="O7" s="13" t="s">
        <v>65</v>
      </c>
      <c r="Q7" s="2">
        <f>Q5-Q6</f>
        <v>-1694.4499999999998</v>
      </c>
      <c r="R7" s="293" t="s">
        <v>255</v>
      </c>
      <c r="W7" s="165">
        <v>42299</v>
      </c>
      <c r="X7" s="12">
        <v>7.87</v>
      </c>
      <c r="Y7" s="12">
        <v>8.01</v>
      </c>
      <c r="Z7" s="12">
        <v>7.5</v>
      </c>
      <c r="AA7" s="12">
        <v>7.64</v>
      </c>
      <c r="AB7" s="117">
        <v>461800</v>
      </c>
      <c r="AC7" s="12">
        <v>7.64</v>
      </c>
      <c r="AD7" s="2">
        <f t="shared" si="0"/>
        <v>0.50999999999999979</v>
      </c>
      <c r="AE7" s="170">
        <f t="shared" si="1"/>
        <v>-2.5510204081632626E-2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5">
        <v>42298</v>
      </c>
      <c r="X8" s="12">
        <v>8.2200000000000006</v>
      </c>
      <c r="Y8" s="12">
        <v>8.27</v>
      </c>
      <c r="Z8" s="12">
        <v>7.63</v>
      </c>
      <c r="AA8" s="12">
        <v>7.84</v>
      </c>
      <c r="AB8" s="117">
        <v>622400</v>
      </c>
      <c r="AC8" s="12">
        <v>7.84</v>
      </c>
      <c r="AD8" s="2">
        <f t="shared" si="0"/>
        <v>0.63999999999999968</v>
      </c>
      <c r="AE8" s="170">
        <f t="shared" si="1"/>
        <v>-5.084745762711862E-2</v>
      </c>
    </row>
    <row r="9" spans="1:31" x14ac:dyDescent="0.25">
      <c r="W9" s="165">
        <v>42297</v>
      </c>
      <c r="X9" s="12">
        <v>8.51</v>
      </c>
      <c r="Y9" s="12">
        <v>8.7100000000000009</v>
      </c>
      <c r="Z9" s="12">
        <v>8.17</v>
      </c>
      <c r="AA9" s="12">
        <v>8.26</v>
      </c>
      <c r="AB9" s="117">
        <v>239700</v>
      </c>
      <c r="AC9" s="12">
        <v>8.26</v>
      </c>
      <c r="AD9" s="2">
        <f t="shared" si="0"/>
        <v>0.54000000000000092</v>
      </c>
      <c r="AE9" s="170">
        <f t="shared" si="1"/>
        <v>-3.2786885245901565E-2</v>
      </c>
    </row>
    <row r="10" spans="1:31" x14ac:dyDescent="0.25">
      <c r="W10" s="165">
        <v>42296</v>
      </c>
      <c r="X10" s="12">
        <v>8.4600000000000009</v>
      </c>
      <c r="Y10" s="12">
        <v>8.6300000000000008</v>
      </c>
      <c r="Z10" s="12">
        <v>8.31</v>
      </c>
      <c r="AA10" s="12">
        <v>8.5399999999999991</v>
      </c>
      <c r="AB10" s="117">
        <v>474300</v>
      </c>
      <c r="AC10" s="12">
        <v>8.5399999999999991</v>
      </c>
      <c r="AD10" s="2">
        <f t="shared" si="0"/>
        <v>0.32000000000000028</v>
      </c>
      <c r="AE10" s="170">
        <f t="shared" si="1"/>
        <v>5.8892815076558858E-3</v>
      </c>
    </row>
    <row r="11" spans="1:31" x14ac:dyDescent="0.25">
      <c r="B11" s="260" t="s">
        <v>139</v>
      </c>
      <c r="C11" s="260" t="s">
        <v>261</v>
      </c>
      <c r="D11" s="261" t="s">
        <v>260</v>
      </c>
      <c r="E11" s="263" t="s">
        <v>262</v>
      </c>
      <c r="F11" s="264" t="s">
        <v>65</v>
      </c>
      <c r="W11" s="165">
        <v>42293</v>
      </c>
      <c r="X11" s="12">
        <v>8.33</v>
      </c>
      <c r="Y11" s="12">
        <v>8.56</v>
      </c>
      <c r="Z11" s="12">
        <v>8.2100000000000009</v>
      </c>
      <c r="AA11" s="12">
        <v>8.49</v>
      </c>
      <c r="AB11" s="117">
        <v>355600</v>
      </c>
      <c r="AC11" s="12">
        <v>8.49</v>
      </c>
      <c r="AD11" s="2">
        <f t="shared" si="0"/>
        <v>0.34999999999999964</v>
      </c>
      <c r="AE11" s="170">
        <f t="shared" si="1"/>
        <v>1.6766467065868262E-2</v>
      </c>
    </row>
    <row r="12" spans="1:31" x14ac:dyDescent="0.25">
      <c r="B12" s="262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5">
        <v>42292</v>
      </c>
      <c r="X12" s="12">
        <v>7.96</v>
      </c>
      <c r="Y12" s="12">
        <v>8.39</v>
      </c>
      <c r="Z12" s="12">
        <v>7.96</v>
      </c>
      <c r="AA12" s="12">
        <v>8.35</v>
      </c>
      <c r="AB12" s="117">
        <v>530900</v>
      </c>
      <c r="AC12" s="12">
        <v>8.35</v>
      </c>
      <c r="AD12" s="2">
        <f t="shared" si="0"/>
        <v>0.4300000000000006</v>
      </c>
      <c r="AE12" s="170">
        <f t="shared" si="1"/>
        <v>4.505632040050056E-2</v>
      </c>
    </row>
    <row r="13" spans="1:31" x14ac:dyDescent="0.25">
      <c r="B13" s="262"/>
      <c r="C13" s="12"/>
      <c r="D13" s="53"/>
      <c r="E13" s="53"/>
      <c r="F13" s="53"/>
      <c r="W13" s="165">
        <v>42291</v>
      </c>
      <c r="X13" s="12">
        <v>7.87</v>
      </c>
      <c r="Y13" s="12">
        <v>8.14</v>
      </c>
      <c r="Z13" s="12">
        <v>7.8</v>
      </c>
      <c r="AA13" s="12">
        <v>7.99</v>
      </c>
      <c r="AB13" s="117">
        <v>407900</v>
      </c>
      <c r="AC13" s="12">
        <v>7.99</v>
      </c>
      <c r="AD13" s="2">
        <f t="shared" si="0"/>
        <v>0.34000000000000075</v>
      </c>
      <c r="AE13" s="170">
        <f t="shared" si="1"/>
        <v>2.1739130434782705E-2</v>
      </c>
    </row>
    <row r="14" spans="1:31" x14ac:dyDescent="0.25">
      <c r="B14" s="12"/>
      <c r="C14" s="12"/>
      <c r="D14" s="53"/>
      <c r="E14" s="53"/>
      <c r="F14" s="53"/>
      <c r="W14" s="165">
        <v>42290</v>
      </c>
      <c r="X14" s="12">
        <v>8.18</v>
      </c>
      <c r="Y14" s="12">
        <v>8.4700000000000006</v>
      </c>
      <c r="Z14" s="12">
        <v>7.8</v>
      </c>
      <c r="AA14" s="12">
        <v>7.82</v>
      </c>
      <c r="AB14" s="117">
        <v>390100</v>
      </c>
      <c r="AC14" s="12">
        <v>7.82</v>
      </c>
      <c r="AD14" s="2">
        <f t="shared" si="0"/>
        <v>0.67000000000000082</v>
      </c>
      <c r="AE14" s="170">
        <f t="shared" si="1"/>
        <v>-4.6341463414634076E-2</v>
      </c>
    </row>
    <row r="15" spans="1:31" x14ac:dyDescent="0.25">
      <c r="B15" s="12"/>
      <c r="C15" s="12"/>
      <c r="D15" s="53"/>
      <c r="E15" s="53"/>
      <c r="F15" s="53"/>
      <c r="W15" s="165">
        <v>42289</v>
      </c>
      <c r="X15" s="12">
        <v>8.49</v>
      </c>
      <c r="Y15" s="12">
        <v>8.65</v>
      </c>
      <c r="Z15" s="12">
        <v>8.08</v>
      </c>
      <c r="AA15" s="12">
        <v>8.1999999999999993</v>
      </c>
      <c r="AB15" s="117">
        <v>189400</v>
      </c>
      <c r="AC15" s="12">
        <v>8.1999999999999993</v>
      </c>
      <c r="AD15" s="2">
        <f t="shared" si="0"/>
        <v>0.57000000000000028</v>
      </c>
      <c r="AE15" s="170">
        <f t="shared" si="1"/>
        <v>-3.3018867924528461E-2</v>
      </c>
    </row>
    <row r="16" spans="1:31" x14ac:dyDescent="0.25">
      <c r="B16" s="12"/>
      <c r="C16" s="12"/>
      <c r="D16" s="53"/>
      <c r="E16" s="53"/>
      <c r="F16" s="53"/>
      <c r="W16" s="165">
        <v>42286</v>
      </c>
      <c r="X16" s="12">
        <v>8.48</v>
      </c>
      <c r="Y16" s="12">
        <v>8.6300000000000008</v>
      </c>
      <c r="Z16" s="12">
        <v>8.3800000000000008</v>
      </c>
      <c r="AA16" s="12">
        <v>8.48</v>
      </c>
      <c r="AB16" s="117">
        <v>292300</v>
      </c>
      <c r="AC16" s="12">
        <v>8.48</v>
      </c>
      <c r="AD16" s="2">
        <f t="shared" si="0"/>
        <v>0.25</v>
      </c>
      <c r="AE16" s="170">
        <f t="shared" si="1"/>
        <v>1.1806375442737771E-3</v>
      </c>
    </row>
    <row r="17" spans="2:31" x14ac:dyDescent="0.25">
      <c r="B17" s="12"/>
      <c r="C17" s="12"/>
      <c r="D17" s="53"/>
      <c r="E17" s="53"/>
      <c r="F17" s="53"/>
      <c r="W17" s="165">
        <v>42285</v>
      </c>
      <c r="X17" s="12">
        <v>8.59</v>
      </c>
      <c r="Y17" s="12">
        <v>8.68</v>
      </c>
      <c r="Z17" s="12">
        <v>8.11</v>
      </c>
      <c r="AA17" s="12">
        <v>8.4700000000000006</v>
      </c>
      <c r="AB17" s="117">
        <v>364700</v>
      </c>
      <c r="AC17" s="12">
        <v>8.4700000000000006</v>
      </c>
      <c r="AD17" s="2">
        <f t="shared" si="0"/>
        <v>0.57000000000000028</v>
      </c>
      <c r="AE17" s="170">
        <f t="shared" si="1"/>
        <v>-2.0809248554913284E-2</v>
      </c>
    </row>
    <row r="18" spans="2:31" x14ac:dyDescent="0.25">
      <c r="B18" s="12"/>
      <c r="C18" s="12"/>
      <c r="D18" s="53"/>
      <c r="E18" s="53"/>
      <c r="F18" s="53"/>
      <c r="W18" s="165">
        <v>42284</v>
      </c>
      <c r="X18" s="12">
        <v>8.51</v>
      </c>
      <c r="Y18" s="12">
        <v>8.9</v>
      </c>
      <c r="Z18" s="12">
        <v>8.3699999999999992</v>
      </c>
      <c r="AA18" s="12">
        <v>8.65</v>
      </c>
      <c r="AB18" s="117">
        <v>381200</v>
      </c>
      <c r="AC18" s="12">
        <v>8.65</v>
      </c>
      <c r="AD18" s="2">
        <f t="shared" si="0"/>
        <v>0.53000000000000114</v>
      </c>
      <c r="AE18" s="170">
        <f t="shared" si="1"/>
        <v>2.1251475796930208E-2</v>
      </c>
    </row>
    <row r="19" spans="2:31" x14ac:dyDescent="0.25">
      <c r="B19" s="12"/>
      <c r="C19" s="12"/>
      <c r="D19" s="53"/>
      <c r="E19" s="53"/>
      <c r="F19" s="53"/>
      <c r="W19" s="165">
        <v>42283</v>
      </c>
      <c r="X19" s="12">
        <v>8.6300000000000008</v>
      </c>
      <c r="Y19" s="12">
        <v>8.76</v>
      </c>
      <c r="Z19" s="12">
        <v>8.14</v>
      </c>
      <c r="AA19" s="12">
        <v>8.4700000000000006</v>
      </c>
      <c r="AB19" s="117">
        <v>415200</v>
      </c>
      <c r="AC19" s="12">
        <v>8.4700000000000006</v>
      </c>
      <c r="AD19" s="2">
        <f t="shared" si="0"/>
        <v>0.61999999999999922</v>
      </c>
      <c r="AE19" s="170">
        <f t="shared" si="1"/>
        <v>-2.4193548387096642E-2</v>
      </c>
    </row>
    <row r="20" spans="2:31" x14ac:dyDescent="0.25">
      <c r="B20" s="12"/>
      <c r="C20" s="12"/>
      <c r="D20" s="53"/>
      <c r="E20" s="53"/>
      <c r="F20" s="53"/>
      <c r="W20" s="165">
        <v>42282</v>
      </c>
      <c r="X20" s="12">
        <v>8.73</v>
      </c>
      <c r="Y20" s="12">
        <v>9.07</v>
      </c>
      <c r="Z20" s="12">
        <v>8.34</v>
      </c>
      <c r="AA20" s="12">
        <v>8.68</v>
      </c>
      <c r="AB20" s="117">
        <v>620200</v>
      </c>
      <c r="AC20" s="12">
        <v>8.68</v>
      </c>
      <c r="AD20" s="2">
        <f t="shared" si="0"/>
        <v>0.73000000000000043</v>
      </c>
      <c r="AE20" s="170">
        <f t="shared" si="1"/>
        <v>2.2379269729092988E-2</v>
      </c>
    </row>
    <row r="21" spans="2:31" x14ac:dyDescent="0.25">
      <c r="B21" s="12"/>
      <c r="C21" s="12"/>
      <c r="D21" s="53"/>
      <c r="E21" s="53"/>
      <c r="F21" s="53"/>
      <c r="W21" s="165">
        <v>42279</v>
      </c>
      <c r="X21" s="12">
        <v>7.86</v>
      </c>
      <c r="Y21" s="12">
        <v>8.5</v>
      </c>
      <c r="Z21" s="12">
        <v>7.77</v>
      </c>
      <c r="AA21" s="12">
        <v>8.49</v>
      </c>
      <c r="AB21" s="117">
        <v>343900</v>
      </c>
      <c r="AC21" s="12">
        <v>8.49</v>
      </c>
      <c r="AD21" s="2">
        <f t="shared" si="0"/>
        <v>0.73000000000000043</v>
      </c>
      <c r="AE21" s="170">
        <f t="shared" si="1"/>
        <v>5.7285180572851813E-2</v>
      </c>
    </row>
    <row r="22" spans="2:31" x14ac:dyDescent="0.25">
      <c r="W22" s="165">
        <v>42278</v>
      </c>
      <c r="X22" s="12">
        <v>8.27</v>
      </c>
      <c r="Y22" s="12">
        <v>8.36</v>
      </c>
      <c r="Z22" s="12">
        <v>7.9</v>
      </c>
      <c r="AA22" s="12">
        <v>8.0299999999999994</v>
      </c>
      <c r="AB22" s="117">
        <v>477400</v>
      </c>
      <c r="AC22" s="12">
        <v>8.0299999999999994</v>
      </c>
      <c r="AD22" s="2">
        <f t="shared" si="0"/>
        <v>0.45999999999999908</v>
      </c>
      <c r="AE22" s="170">
        <f t="shared" si="1"/>
        <v>-2.5485436893204039E-2</v>
      </c>
    </row>
    <row r="23" spans="2:31" x14ac:dyDescent="0.25">
      <c r="W23" s="165">
        <v>42277</v>
      </c>
      <c r="X23" s="12">
        <v>8.1999999999999993</v>
      </c>
      <c r="Y23" s="12">
        <v>8.43</v>
      </c>
      <c r="Z23" s="12">
        <v>7.86</v>
      </c>
      <c r="AA23" s="12">
        <v>8.24</v>
      </c>
      <c r="AB23" s="117">
        <v>638500</v>
      </c>
      <c r="AC23" s="12">
        <v>8.24</v>
      </c>
      <c r="AD23" s="2">
        <f t="shared" si="0"/>
        <v>0.5699999999999994</v>
      </c>
      <c r="AE23" s="170">
        <f t="shared" si="1"/>
        <v>2.4875621890547484E-2</v>
      </c>
    </row>
    <row r="24" spans="2:31" x14ac:dyDescent="0.25">
      <c r="W24" s="165">
        <v>42276</v>
      </c>
      <c r="X24" s="12">
        <v>8.6300000000000008</v>
      </c>
      <c r="Y24" s="12">
        <v>8.7100000000000009</v>
      </c>
      <c r="Z24" s="12">
        <v>7.89</v>
      </c>
      <c r="AA24" s="12">
        <v>8.0399999999999991</v>
      </c>
      <c r="AB24" s="117">
        <v>537000</v>
      </c>
      <c r="AC24" s="12">
        <v>8.0399999999999991</v>
      </c>
      <c r="AD24" s="2">
        <f t="shared" si="0"/>
        <v>0.82000000000000117</v>
      </c>
      <c r="AE24" s="170">
        <f t="shared" si="1"/>
        <v>-7.373271889400923E-2</v>
      </c>
    </row>
    <row r="25" spans="2:31" x14ac:dyDescent="0.25">
      <c r="W25" s="165">
        <v>42275</v>
      </c>
      <c r="X25" s="12">
        <v>9.0500000000000007</v>
      </c>
      <c r="Y25" s="12">
        <v>9.2100000000000009</v>
      </c>
      <c r="Z25" s="12">
        <v>8.3800000000000008</v>
      </c>
      <c r="AA25" s="12">
        <v>8.68</v>
      </c>
      <c r="AB25" s="117">
        <v>426700</v>
      </c>
      <c r="AC25" s="12">
        <v>8.68</v>
      </c>
      <c r="AD25" s="2">
        <f t="shared" si="0"/>
        <v>0.83000000000000007</v>
      </c>
      <c r="AE25" s="170">
        <f t="shared" si="1"/>
        <v>-4.9288061336254185E-2</v>
      </c>
    </row>
    <row r="26" spans="2:31" x14ac:dyDescent="0.25">
      <c r="W26" s="165">
        <v>42272</v>
      </c>
      <c r="X26" s="12">
        <v>9.94</v>
      </c>
      <c r="Y26" s="12">
        <v>9.94</v>
      </c>
      <c r="Z26" s="12">
        <v>8.85</v>
      </c>
      <c r="AA26" s="12">
        <v>9.1300000000000008</v>
      </c>
      <c r="AB26" s="117">
        <v>689600</v>
      </c>
      <c r="AC26" s="12">
        <v>9.1300000000000008</v>
      </c>
      <c r="AD26" s="2">
        <f t="shared" si="0"/>
        <v>1.0899999999999999</v>
      </c>
      <c r="AE26" s="170">
        <f t="shared" si="1"/>
        <v>-7.2154471544715326E-2</v>
      </c>
    </row>
    <row r="27" spans="2:31" x14ac:dyDescent="0.25">
      <c r="W27" s="165">
        <v>42271</v>
      </c>
      <c r="X27" s="12">
        <v>9.77</v>
      </c>
      <c r="Y27" s="12">
        <v>10.050000000000001</v>
      </c>
      <c r="Z27" s="12">
        <v>9.75</v>
      </c>
      <c r="AA27" s="12">
        <v>9.84</v>
      </c>
      <c r="AB27" s="117">
        <v>405700</v>
      </c>
      <c r="AC27" s="12">
        <v>9.84</v>
      </c>
      <c r="AD27" s="2">
        <f t="shared" si="0"/>
        <v>0.30000000000000071</v>
      </c>
      <c r="AE27" s="170">
        <f t="shared" si="1"/>
        <v>1.0172939979653517E-3</v>
      </c>
    </row>
    <row r="28" spans="2:31" x14ac:dyDescent="0.25">
      <c r="W28" s="165">
        <v>42270</v>
      </c>
      <c r="X28" s="12">
        <v>10.24</v>
      </c>
      <c r="Y28" s="12">
        <v>10.25</v>
      </c>
      <c r="Z28" s="12">
        <v>9.7899999999999991</v>
      </c>
      <c r="AA28" s="12">
        <v>9.83</v>
      </c>
      <c r="AB28" s="117">
        <v>580200</v>
      </c>
      <c r="AC28" s="12">
        <v>9.83</v>
      </c>
      <c r="AD28" s="2">
        <f t="shared" si="0"/>
        <v>0.46000000000000085</v>
      </c>
      <c r="AE28" s="170">
        <f t="shared" si="1"/>
        <v>-3.3431661750245811E-2</v>
      </c>
    </row>
    <row r="29" spans="2:31" x14ac:dyDescent="0.25">
      <c r="W29" s="165">
        <v>42269</v>
      </c>
      <c r="X29" s="12">
        <v>10.29</v>
      </c>
      <c r="Y29" s="12">
        <v>10.46</v>
      </c>
      <c r="Z29" s="12">
        <v>9.9499999999999993</v>
      </c>
      <c r="AA29" s="12">
        <v>10.17</v>
      </c>
      <c r="AB29" s="117">
        <v>632700</v>
      </c>
      <c r="AC29" s="12">
        <v>10.17</v>
      </c>
      <c r="AD29" s="2">
        <f t="shared" si="0"/>
        <v>0.51000000000000156</v>
      </c>
      <c r="AE29" s="170">
        <f t="shared" si="1"/>
        <v>-3.2350142721217834E-2</v>
      </c>
    </row>
    <row r="30" spans="2:31" x14ac:dyDescent="0.25">
      <c r="W30" s="165">
        <v>42268</v>
      </c>
      <c r="X30" s="12">
        <v>11.46</v>
      </c>
      <c r="Y30" s="12">
        <v>11.46</v>
      </c>
      <c r="Z30" s="12">
        <v>10.23</v>
      </c>
      <c r="AA30" s="12">
        <v>10.51</v>
      </c>
      <c r="AB30" s="117">
        <v>625400</v>
      </c>
      <c r="AC30" s="12">
        <v>10.51</v>
      </c>
      <c r="AD30" s="2">
        <f t="shared" si="0"/>
        <v>1.2300000000000004</v>
      </c>
      <c r="AE30" s="170">
        <f t="shared" si="1"/>
        <v>-6.4946619217081891E-2</v>
      </c>
    </row>
    <row r="31" spans="2:31" x14ac:dyDescent="0.25">
      <c r="W31" s="165">
        <v>42265</v>
      </c>
      <c r="X31" s="12">
        <v>11.18</v>
      </c>
      <c r="Y31" s="12">
        <v>11.39</v>
      </c>
      <c r="Z31" s="12">
        <v>10.97</v>
      </c>
      <c r="AA31" s="12">
        <v>11.24</v>
      </c>
      <c r="AB31" s="117">
        <v>511300</v>
      </c>
      <c r="AC31" s="12">
        <v>11.24</v>
      </c>
      <c r="AD31" s="2">
        <f t="shared" si="0"/>
        <v>0.41999999999999993</v>
      </c>
      <c r="AE31" s="170">
        <f t="shared" si="1"/>
        <v>-7.0671378091873294E-3</v>
      </c>
    </row>
    <row r="32" spans="2:31" x14ac:dyDescent="0.25">
      <c r="W32" s="165">
        <v>42264</v>
      </c>
      <c r="X32" s="12">
        <v>10.98</v>
      </c>
      <c r="Y32" s="12">
        <v>11.5</v>
      </c>
      <c r="Z32" s="12">
        <v>10.89</v>
      </c>
      <c r="AA32" s="12">
        <v>11.32</v>
      </c>
      <c r="AB32" s="117">
        <v>666400</v>
      </c>
      <c r="AC32" s="12">
        <v>11.32</v>
      </c>
      <c r="AD32" s="2">
        <f t="shared" si="0"/>
        <v>0.60999999999999943</v>
      </c>
      <c r="AE32" s="170">
        <f t="shared" si="1"/>
        <v>2.722323049001818E-2</v>
      </c>
    </row>
    <row r="33" spans="15:31" x14ac:dyDescent="0.25">
      <c r="W33" s="165">
        <v>42263</v>
      </c>
      <c r="X33" s="12">
        <v>10.71</v>
      </c>
      <c r="Y33" s="12">
        <v>11.17</v>
      </c>
      <c r="Z33" s="12">
        <v>10.55</v>
      </c>
      <c r="AA33" s="12">
        <v>11.02</v>
      </c>
      <c r="AB33" s="117">
        <v>333300</v>
      </c>
      <c r="AC33" s="12">
        <v>11.02</v>
      </c>
      <c r="AD33" s="2">
        <f t="shared" si="0"/>
        <v>0.61999999999999922</v>
      </c>
      <c r="AE33" s="170">
        <f t="shared" si="1"/>
        <v>2.5116279069767433E-2</v>
      </c>
    </row>
    <row r="34" spans="15:31" x14ac:dyDescent="0.25">
      <c r="W34" s="165">
        <v>42262</v>
      </c>
      <c r="X34" s="12">
        <v>10.59</v>
      </c>
      <c r="Y34" s="12">
        <v>10.95</v>
      </c>
      <c r="Z34" s="12">
        <v>10.48</v>
      </c>
      <c r="AA34" s="12">
        <v>10.75</v>
      </c>
      <c r="AB34" s="117">
        <v>359100</v>
      </c>
      <c r="AC34" s="12">
        <v>10.75</v>
      </c>
      <c r="AD34" s="2">
        <f t="shared" si="0"/>
        <v>0.46999999999999886</v>
      </c>
      <c r="AE34" s="170">
        <f t="shared" si="1"/>
        <v>1.6068052930056753E-2</v>
      </c>
    </row>
    <row r="35" spans="15:31" x14ac:dyDescent="0.25">
      <c r="W35" s="165">
        <v>42261</v>
      </c>
      <c r="X35" s="12">
        <v>10.69</v>
      </c>
      <c r="Y35" s="12">
        <v>10.69</v>
      </c>
      <c r="Z35" s="12">
        <v>10.24</v>
      </c>
      <c r="AA35" s="12">
        <v>10.58</v>
      </c>
      <c r="AB35" s="117">
        <v>279800</v>
      </c>
      <c r="AC35" s="12">
        <v>10.58</v>
      </c>
      <c r="AD35" s="2">
        <f t="shared" si="0"/>
        <v>0.44999999999999929</v>
      </c>
      <c r="AE35" s="170">
        <f t="shared" si="1"/>
        <v>-5.6390977443609991E-3</v>
      </c>
    </row>
    <row r="36" spans="15:31" x14ac:dyDescent="0.25">
      <c r="W36" s="165">
        <v>42258</v>
      </c>
      <c r="X36" s="12">
        <v>10.97</v>
      </c>
      <c r="Y36" s="12">
        <v>10.97</v>
      </c>
      <c r="Z36" s="12">
        <v>10.55</v>
      </c>
      <c r="AA36" s="12">
        <v>10.64</v>
      </c>
      <c r="AB36" s="117">
        <v>201900</v>
      </c>
      <c r="AC36" s="12">
        <v>10.64</v>
      </c>
      <c r="AD36" s="2">
        <f t="shared" si="0"/>
        <v>0.41999999999999993</v>
      </c>
      <c r="AE36" s="170">
        <f t="shared" si="1"/>
        <v>-3.3605812897365972E-2</v>
      </c>
    </row>
    <row r="37" spans="15:31" x14ac:dyDescent="0.25">
      <c r="W37" s="165">
        <v>42257</v>
      </c>
      <c r="X37" s="12">
        <v>10.74</v>
      </c>
      <c r="Y37" s="12">
        <v>11.07</v>
      </c>
      <c r="Z37" s="12">
        <v>10.54</v>
      </c>
      <c r="AA37" s="12">
        <v>11.01</v>
      </c>
      <c r="AB37" s="117">
        <v>355600</v>
      </c>
      <c r="AC37" s="12">
        <v>11.01</v>
      </c>
      <c r="AD37" s="2">
        <f t="shared" si="0"/>
        <v>0.53000000000000114</v>
      </c>
      <c r="AE37" s="170">
        <f t="shared" si="1"/>
        <v>2.1335807050092859E-2</v>
      </c>
    </row>
    <row r="38" spans="15:31" x14ac:dyDescent="0.25">
      <c r="W38" s="165">
        <v>42256</v>
      </c>
      <c r="X38" s="12">
        <v>10.62</v>
      </c>
      <c r="Y38" s="12">
        <v>10.88</v>
      </c>
      <c r="Z38" s="12">
        <v>10.57</v>
      </c>
      <c r="AA38" s="12">
        <v>10.78</v>
      </c>
      <c r="AB38" s="117">
        <v>419500</v>
      </c>
      <c r="AC38" s="12">
        <v>10.78</v>
      </c>
      <c r="AD38" s="2">
        <f t="shared" si="0"/>
        <v>0.3100000000000005</v>
      </c>
      <c r="AE38" s="170">
        <f t="shared" si="1"/>
        <v>1.7941454202077489E-2</v>
      </c>
    </row>
    <row r="39" spans="15:31" x14ac:dyDescent="0.25">
      <c r="W39" s="165">
        <v>42255</v>
      </c>
      <c r="X39" s="12">
        <v>10.36</v>
      </c>
      <c r="Y39" s="12">
        <v>10.63</v>
      </c>
      <c r="Z39" s="12">
        <v>10.31</v>
      </c>
      <c r="AA39" s="12">
        <v>10.59</v>
      </c>
      <c r="AB39" s="117">
        <v>607300</v>
      </c>
      <c r="AC39" s="12">
        <v>10.59</v>
      </c>
      <c r="AD39" s="2">
        <f t="shared" si="0"/>
        <v>0.32000000000000028</v>
      </c>
      <c r="AE39" s="170">
        <f t="shared" si="1"/>
        <v>4.1297935103244754E-2</v>
      </c>
    </row>
    <row r="40" spans="15:31" ht="20.25" thickBot="1" x14ac:dyDescent="0.35">
      <c r="P40" s="201" t="s">
        <v>81</v>
      </c>
      <c r="Q40" s="201"/>
      <c r="T40" s="113" t="s">
        <v>138</v>
      </c>
      <c r="W40" s="165">
        <v>42251</v>
      </c>
      <c r="X40" s="12">
        <v>10.02</v>
      </c>
      <c r="Y40" s="12">
        <v>10.220000000000001</v>
      </c>
      <c r="Z40" s="12">
        <v>9.91</v>
      </c>
      <c r="AA40" s="12">
        <v>10.17</v>
      </c>
      <c r="AB40" s="117">
        <v>388500</v>
      </c>
      <c r="AC40" s="12">
        <v>10.17</v>
      </c>
      <c r="AD40" s="2">
        <f t="shared" si="0"/>
        <v>0.3100000000000005</v>
      </c>
      <c r="AE40" s="170">
        <f t="shared" si="1"/>
        <v>1.9704433497536034E-3</v>
      </c>
    </row>
    <row r="41" spans="15:31" ht="15.75" thickTop="1" x14ac:dyDescent="0.25">
      <c r="P41" s="105">
        <v>1.1000000000000001</v>
      </c>
      <c r="Q41" s="105">
        <f>P41*$Q$4</f>
        <v>9.3060000000000009</v>
      </c>
      <c r="T41" s="160" t="s">
        <v>122</v>
      </c>
      <c r="U41" s="120">
        <v>8.5500000000000007</v>
      </c>
      <c r="W41" s="165">
        <v>42250</v>
      </c>
      <c r="X41" s="12">
        <v>10.66</v>
      </c>
      <c r="Y41" s="12">
        <v>10.66</v>
      </c>
      <c r="Z41" s="12">
        <v>10.07</v>
      </c>
      <c r="AA41" s="12">
        <v>10.15</v>
      </c>
      <c r="AB41" s="117">
        <v>331500</v>
      </c>
      <c r="AC41" s="12">
        <v>10.15</v>
      </c>
      <c r="AD41" s="2">
        <f t="shared" si="0"/>
        <v>0.58999999999999986</v>
      </c>
      <c r="AE41" s="170">
        <f t="shared" si="1"/>
        <v>-4.6052631578947345E-2</v>
      </c>
    </row>
    <row r="42" spans="15:31" x14ac:dyDescent="0.25">
      <c r="P42" s="105">
        <v>1.0900000000000001</v>
      </c>
      <c r="Q42" s="105">
        <f t="shared" ref="Q42:Q61" si="2">P42*$Q$4</f>
        <v>9.2214000000000009</v>
      </c>
      <c r="T42" s="115" t="s">
        <v>123</v>
      </c>
      <c r="U42" s="110">
        <v>8.52</v>
      </c>
      <c r="W42" s="165">
        <v>42249</v>
      </c>
      <c r="X42" s="12">
        <v>10.36</v>
      </c>
      <c r="Y42" s="12">
        <v>10.66</v>
      </c>
      <c r="Z42" s="12">
        <v>10.1</v>
      </c>
      <c r="AA42" s="12">
        <v>10.64</v>
      </c>
      <c r="AB42" s="117">
        <v>330800</v>
      </c>
      <c r="AC42" s="12">
        <v>10.64</v>
      </c>
      <c r="AD42" s="2">
        <f t="shared" si="0"/>
        <v>0.5600000000000005</v>
      </c>
      <c r="AE42" s="170">
        <f t="shared" si="1"/>
        <v>3.90625E-2</v>
      </c>
    </row>
    <row r="43" spans="15:31" x14ac:dyDescent="0.25">
      <c r="P43" s="105">
        <v>1.08</v>
      </c>
      <c r="Q43" s="105">
        <f t="shared" si="2"/>
        <v>9.1368000000000009</v>
      </c>
      <c r="T43" s="115" t="s">
        <v>124</v>
      </c>
      <c r="U43" s="110" t="s">
        <v>378</v>
      </c>
      <c r="W43" s="165">
        <v>42248</v>
      </c>
      <c r="X43" s="12">
        <v>10.210000000000001</v>
      </c>
      <c r="Y43" s="12">
        <v>10.56</v>
      </c>
      <c r="Z43" s="12">
        <v>10.119999999999999</v>
      </c>
      <c r="AA43" s="12">
        <v>10.24</v>
      </c>
      <c r="AB43" s="117">
        <v>356100</v>
      </c>
      <c r="AC43" s="12">
        <v>10.24</v>
      </c>
      <c r="AD43" s="2">
        <f t="shared" si="0"/>
        <v>0.44000000000000128</v>
      </c>
      <c r="AE43" s="170">
        <f t="shared" si="1"/>
        <v>-2.1032504780114758E-2</v>
      </c>
    </row>
    <row r="44" spans="15:31" x14ac:dyDescent="0.25">
      <c r="P44" s="105">
        <v>1.07</v>
      </c>
      <c r="Q44" s="105">
        <f t="shared" si="2"/>
        <v>9.0522000000000009</v>
      </c>
      <c r="T44" s="115" t="s">
        <v>125</v>
      </c>
      <c r="U44" s="110" t="s">
        <v>379</v>
      </c>
      <c r="W44" s="165">
        <v>42247</v>
      </c>
      <c r="X44" s="12">
        <v>10.67</v>
      </c>
      <c r="Y44" s="12">
        <v>10.91</v>
      </c>
      <c r="Z44" s="12">
        <v>10.35</v>
      </c>
      <c r="AA44" s="12">
        <v>10.46</v>
      </c>
      <c r="AB44" s="117">
        <v>358300</v>
      </c>
      <c r="AC44" s="12">
        <v>10.46</v>
      </c>
      <c r="AD44" s="2">
        <f t="shared" si="0"/>
        <v>0.5600000000000005</v>
      </c>
      <c r="AE44" s="170">
        <f t="shared" si="1"/>
        <v>-2.9684601113172393E-2</v>
      </c>
    </row>
    <row r="45" spans="15:31" x14ac:dyDescent="0.25">
      <c r="O45" s="2"/>
      <c r="P45" s="105">
        <v>1.06</v>
      </c>
      <c r="Q45" s="105">
        <f t="shared" si="2"/>
        <v>8.9676000000000009</v>
      </c>
      <c r="T45" s="115" t="s">
        <v>126</v>
      </c>
      <c r="U45" s="110">
        <v>19.7</v>
      </c>
      <c r="W45" s="165">
        <v>42244</v>
      </c>
      <c r="X45" s="12">
        <v>10.6</v>
      </c>
      <c r="Y45" s="12">
        <v>10.86</v>
      </c>
      <c r="Z45" s="12">
        <v>10.6</v>
      </c>
      <c r="AA45" s="12">
        <v>10.78</v>
      </c>
      <c r="AB45" s="117">
        <v>449900</v>
      </c>
      <c r="AC45" s="12">
        <v>10.78</v>
      </c>
      <c r="AD45" s="2">
        <f t="shared" si="0"/>
        <v>0.25999999999999979</v>
      </c>
      <c r="AE45" s="170">
        <f t="shared" si="1"/>
        <v>1.0309278350515427E-2</v>
      </c>
    </row>
    <row r="46" spans="15:31" x14ac:dyDescent="0.25">
      <c r="O46" s="2"/>
      <c r="P46" s="105">
        <v>1.05</v>
      </c>
      <c r="Q46" s="105">
        <f t="shared" si="2"/>
        <v>8.8830000000000009</v>
      </c>
      <c r="T46" s="115" t="s">
        <v>127</v>
      </c>
      <c r="U46" s="110" t="s">
        <v>172</v>
      </c>
      <c r="W46" s="165">
        <v>42243</v>
      </c>
      <c r="X46" s="12">
        <v>10.5</v>
      </c>
      <c r="Y46" s="12">
        <v>10.87</v>
      </c>
      <c r="Z46" s="12">
        <v>10.46</v>
      </c>
      <c r="AA46" s="12">
        <v>10.67</v>
      </c>
      <c r="AB46" s="117">
        <v>449800</v>
      </c>
      <c r="AC46" s="12">
        <v>10.67</v>
      </c>
      <c r="AD46" s="2">
        <f t="shared" si="0"/>
        <v>0.40999999999999837</v>
      </c>
      <c r="AE46" s="170">
        <f t="shared" si="1"/>
        <v>1.5223596574690745E-2</v>
      </c>
    </row>
    <row r="47" spans="15:31" x14ac:dyDescent="0.25">
      <c r="O47" s="2"/>
      <c r="P47" s="105">
        <v>1.04</v>
      </c>
      <c r="Q47" s="105">
        <f t="shared" si="2"/>
        <v>8.7984000000000009</v>
      </c>
      <c r="T47" s="115" t="s">
        <v>128</v>
      </c>
      <c r="U47" s="110" t="s">
        <v>172</v>
      </c>
      <c r="W47" s="165">
        <v>42242</v>
      </c>
      <c r="X47" s="12">
        <v>10.31</v>
      </c>
      <c r="Y47" s="12">
        <v>10.53</v>
      </c>
      <c r="Z47" s="12">
        <v>9.7899999999999991</v>
      </c>
      <c r="AA47" s="12">
        <v>10.51</v>
      </c>
      <c r="AB47" s="117">
        <v>426200</v>
      </c>
      <c r="AC47" s="12">
        <v>10.51</v>
      </c>
      <c r="AD47" s="2">
        <f t="shared" si="0"/>
        <v>0.74000000000000021</v>
      </c>
      <c r="AE47" s="170">
        <f t="shared" si="1"/>
        <v>4.2658730158730229E-2</v>
      </c>
    </row>
    <row r="48" spans="15:31" x14ac:dyDescent="0.25">
      <c r="O48" s="2"/>
      <c r="P48" s="105">
        <v>1.03</v>
      </c>
      <c r="Q48" s="105">
        <f t="shared" si="2"/>
        <v>8.7138000000000009</v>
      </c>
      <c r="T48" s="115"/>
      <c r="U48" s="110"/>
      <c r="W48" s="165">
        <v>42241</v>
      </c>
      <c r="X48" s="12">
        <v>10.5</v>
      </c>
      <c r="Y48" s="12">
        <v>10.5</v>
      </c>
      <c r="Z48" s="12">
        <v>9.9600000000000009</v>
      </c>
      <c r="AA48" s="12">
        <v>10.08</v>
      </c>
      <c r="AB48" s="117">
        <v>501400</v>
      </c>
      <c r="AC48" s="12">
        <v>10.08</v>
      </c>
      <c r="AD48" s="2">
        <f t="shared" si="0"/>
        <v>0.53999999999999915</v>
      </c>
      <c r="AE48" s="170">
        <f t="shared" si="1"/>
        <v>-5.9171597633136397E-3</v>
      </c>
    </row>
    <row r="49" spans="15:31" x14ac:dyDescent="0.25">
      <c r="O49" s="2"/>
      <c r="P49" s="105">
        <v>1.02</v>
      </c>
      <c r="Q49" s="105">
        <f t="shared" si="2"/>
        <v>8.6292000000000009</v>
      </c>
      <c r="T49" s="115" t="s">
        <v>129</v>
      </c>
      <c r="U49" s="110" t="s">
        <v>380</v>
      </c>
      <c r="W49" s="165">
        <v>42240</v>
      </c>
      <c r="X49" s="12">
        <v>10.199999999999999</v>
      </c>
      <c r="Y49" s="12">
        <v>10.89</v>
      </c>
      <c r="Z49" s="12">
        <v>9.94</v>
      </c>
      <c r="AA49" s="12">
        <v>10.14</v>
      </c>
      <c r="AB49" s="117">
        <v>822800</v>
      </c>
      <c r="AC49" s="12">
        <v>10.14</v>
      </c>
      <c r="AD49" s="2">
        <f t="shared" si="0"/>
        <v>0.95000000000000107</v>
      </c>
      <c r="AE49" s="170">
        <f t="shared" si="1"/>
        <v>-4.5197740112994267E-2</v>
      </c>
    </row>
    <row r="50" spans="15:31" x14ac:dyDescent="0.25">
      <c r="O50" s="2"/>
      <c r="P50" s="105">
        <v>1.01</v>
      </c>
      <c r="Q50" s="105">
        <f t="shared" si="2"/>
        <v>8.5446000000000009</v>
      </c>
      <c r="T50" s="115" t="s">
        <v>130</v>
      </c>
      <c r="U50" s="110" t="s">
        <v>259</v>
      </c>
      <c r="W50" s="165">
        <v>42237</v>
      </c>
      <c r="X50" s="12">
        <v>9.9700000000000006</v>
      </c>
      <c r="Y50" s="12">
        <v>10.94</v>
      </c>
      <c r="Z50" s="12">
        <v>9.91</v>
      </c>
      <c r="AA50" s="12">
        <v>10.62</v>
      </c>
      <c r="AB50" s="117">
        <v>458800</v>
      </c>
      <c r="AC50" s="12">
        <v>10.62</v>
      </c>
      <c r="AD50" s="2">
        <f t="shared" si="0"/>
        <v>1.0299999999999994</v>
      </c>
      <c r="AE50" s="170">
        <f t="shared" si="1"/>
        <v>3.5087719298245501E-2</v>
      </c>
    </row>
    <row r="51" spans="15:31" x14ac:dyDescent="0.25">
      <c r="O51" s="2"/>
      <c r="P51" s="105">
        <v>1</v>
      </c>
      <c r="Q51" s="105">
        <f t="shared" si="2"/>
        <v>8.4600000000000009</v>
      </c>
      <c r="T51" s="115" t="s">
        <v>131</v>
      </c>
      <c r="U51" s="112">
        <v>350579</v>
      </c>
      <c r="W51" s="165">
        <v>42236</v>
      </c>
      <c r="X51" s="12">
        <v>10.69</v>
      </c>
      <c r="Y51" s="12">
        <v>10.93</v>
      </c>
      <c r="Z51" s="12">
        <v>10.18</v>
      </c>
      <c r="AA51" s="12">
        <v>10.26</v>
      </c>
      <c r="AB51" s="117">
        <v>701200</v>
      </c>
      <c r="AC51" s="12">
        <v>10.26</v>
      </c>
      <c r="AD51" s="2">
        <f t="shared" si="0"/>
        <v>0.75</v>
      </c>
      <c r="AE51" s="170">
        <f t="shared" si="1"/>
        <v>-5.3505535055350606E-2</v>
      </c>
    </row>
    <row r="52" spans="15:31" x14ac:dyDescent="0.25">
      <c r="O52" s="2"/>
      <c r="P52" s="105">
        <v>0.99</v>
      </c>
      <c r="Q52" s="105">
        <f t="shared" si="2"/>
        <v>8.3754000000000008</v>
      </c>
      <c r="T52" s="115" t="s">
        <v>135</v>
      </c>
      <c r="U52" s="112">
        <v>557997</v>
      </c>
      <c r="W52" s="165">
        <v>42235</v>
      </c>
      <c r="X52" s="12">
        <v>10.91</v>
      </c>
      <c r="Y52" s="12">
        <v>11.16</v>
      </c>
      <c r="Z52" s="12">
        <v>10.36</v>
      </c>
      <c r="AA52" s="12">
        <v>10.84</v>
      </c>
      <c r="AB52" s="117">
        <v>866400</v>
      </c>
      <c r="AC52" s="12">
        <v>10.84</v>
      </c>
      <c r="AD52" s="2">
        <f t="shared" si="0"/>
        <v>0.80000000000000071</v>
      </c>
      <c r="AE52" s="170">
        <f t="shared" si="1"/>
        <v>-1.9004524886877872E-2</v>
      </c>
    </row>
    <row r="53" spans="15:31" x14ac:dyDescent="0.25">
      <c r="O53" s="2"/>
      <c r="P53" s="105">
        <v>0.98</v>
      </c>
      <c r="Q53" s="105">
        <f t="shared" si="2"/>
        <v>8.2908000000000008</v>
      </c>
      <c r="T53" s="115" t="s">
        <v>132</v>
      </c>
      <c r="U53" s="110" t="s">
        <v>381</v>
      </c>
      <c r="W53" s="165">
        <v>42234</v>
      </c>
      <c r="X53" s="12">
        <v>10.8</v>
      </c>
      <c r="Y53" s="12">
        <v>11.51</v>
      </c>
      <c r="Z53" s="12">
        <v>10.8</v>
      </c>
      <c r="AA53" s="12">
        <v>11.05</v>
      </c>
      <c r="AB53" s="117">
        <v>729100</v>
      </c>
      <c r="AC53" s="12">
        <v>11.05</v>
      </c>
      <c r="AD53" s="2">
        <f t="shared" si="0"/>
        <v>0.70999999999999908</v>
      </c>
      <c r="AE53" s="170">
        <f t="shared" si="1"/>
        <v>5.4595086442219554E-3</v>
      </c>
    </row>
    <row r="54" spans="15:31" x14ac:dyDescent="0.25">
      <c r="O54" s="2"/>
      <c r="P54" s="105">
        <v>0.97</v>
      </c>
      <c r="Q54" s="105">
        <f t="shared" si="2"/>
        <v>8.2062000000000008</v>
      </c>
      <c r="T54" s="115" t="s">
        <v>136</v>
      </c>
      <c r="U54" s="110" t="s">
        <v>172</v>
      </c>
      <c r="W54" s="165">
        <v>42233</v>
      </c>
      <c r="X54" s="12">
        <v>10.5</v>
      </c>
      <c r="Y54" s="12">
        <v>11.4</v>
      </c>
      <c r="Z54" s="12">
        <v>10.11</v>
      </c>
      <c r="AA54" s="12">
        <v>10.99</v>
      </c>
      <c r="AB54" s="117">
        <v>2069000</v>
      </c>
      <c r="AC54" s="12">
        <v>10.99</v>
      </c>
      <c r="AD54" s="2">
        <f t="shared" si="0"/>
        <v>1.2900000000000009</v>
      </c>
      <c r="AE54" s="170">
        <f t="shared" si="1"/>
        <v>9.7902097902097918E-2</v>
      </c>
    </row>
    <row r="55" spans="15:31" x14ac:dyDescent="0.25">
      <c r="O55" s="2"/>
      <c r="P55" s="105">
        <v>0.96</v>
      </c>
      <c r="Q55" s="105">
        <f t="shared" si="2"/>
        <v>8.1216000000000008</v>
      </c>
      <c r="T55" s="115" t="s">
        <v>137</v>
      </c>
      <c r="U55" s="110">
        <v>-1.69</v>
      </c>
      <c r="W55" s="165">
        <v>42230</v>
      </c>
      <c r="X55" s="12">
        <v>11.64</v>
      </c>
      <c r="Y55" s="12">
        <v>12.25</v>
      </c>
      <c r="Z55" s="12">
        <v>9.36</v>
      </c>
      <c r="AA55" s="12">
        <v>10.01</v>
      </c>
      <c r="AB55" s="117">
        <v>6515400</v>
      </c>
      <c r="AC55" s="12">
        <v>10.01</v>
      </c>
      <c r="AD55" s="2">
        <f t="shared" si="0"/>
        <v>2.8900000000000006</v>
      </c>
      <c r="AE55" s="170">
        <f t="shared" si="1"/>
        <v>-0.27621113521330443</v>
      </c>
    </row>
    <row r="56" spans="15:31" x14ac:dyDescent="0.25">
      <c r="O56" s="2"/>
      <c r="P56" s="105">
        <v>0.95</v>
      </c>
      <c r="Q56" s="105">
        <f t="shared" si="2"/>
        <v>8.0370000000000008</v>
      </c>
      <c r="T56" s="115" t="s">
        <v>133</v>
      </c>
      <c r="U56" s="110" t="s">
        <v>151</v>
      </c>
      <c r="W56" s="165">
        <v>42229</v>
      </c>
      <c r="X56" s="12">
        <v>14.28</v>
      </c>
      <c r="Y56" s="12">
        <v>14.84</v>
      </c>
      <c r="Z56" s="12">
        <v>13.82</v>
      </c>
      <c r="AA56" s="12">
        <v>13.83</v>
      </c>
      <c r="AB56" s="117">
        <v>446200</v>
      </c>
      <c r="AC56" s="12">
        <v>13.83</v>
      </c>
      <c r="AD56" s="2">
        <f t="shared" si="0"/>
        <v>1.0199999999999996</v>
      </c>
      <c r="AE56" s="170">
        <f t="shared" si="1"/>
        <v>-3.48918353105373E-2</v>
      </c>
    </row>
    <row r="57" spans="15:31" x14ac:dyDescent="0.25">
      <c r="O57" s="2"/>
      <c r="P57" s="105">
        <v>0.94</v>
      </c>
      <c r="Q57" s="105">
        <f t="shared" si="2"/>
        <v>7.9523999999999999</v>
      </c>
      <c r="W57" s="165">
        <v>42228</v>
      </c>
      <c r="X57" s="12">
        <v>13.8</v>
      </c>
      <c r="Y57" s="12">
        <v>14.53</v>
      </c>
      <c r="Z57" s="12">
        <v>13.75</v>
      </c>
      <c r="AA57" s="12">
        <v>14.33</v>
      </c>
      <c r="AB57" s="117">
        <v>368600</v>
      </c>
      <c r="AC57" s="12">
        <v>14.33</v>
      </c>
      <c r="AD57" s="2">
        <f t="shared" si="0"/>
        <v>0.77999999999999936</v>
      </c>
      <c r="AE57" s="170">
        <f t="shared" si="1"/>
        <v>2.871500358937551E-2</v>
      </c>
    </row>
    <row r="58" spans="15:31" x14ac:dyDescent="0.25">
      <c r="P58" s="105">
        <v>0.93</v>
      </c>
      <c r="Q58" s="105">
        <f t="shared" si="2"/>
        <v>7.8678000000000008</v>
      </c>
      <c r="W58" s="165">
        <v>42227</v>
      </c>
      <c r="X58" s="12">
        <v>14.42</v>
      </c>
      <c r="Y58" s="12">
        <v>14.85</v>
      </c>
      <c r="Z58" s="12">
        <v>13.85</v>
      </c>
      <c r="AA58" s="12">
        <v>13.93</v>
      </c>
      <c r="AB58" s="117">
        <v>317300</v>
      </c>
      <c r="AC58" s="12">
        <v>13.93</v>
      </c>
      <c r="AD58" s="2">
        <f t="shared" si="0"/>
        <v>1</v>
      </c>
      <c r="AE58" s="170">
        <f t="shared" si="1"/>
        <v>-4.0633608815426991E-2</v>
      </c>
    </row>
    <row r="59" spans="15:31" x14ac:dyDescent="0.25">
      <c r="P59" s="105">
        <v>0.92</v>
      </c>
      <c r="Q59" s="105">
        <f t="shared" si="2"/>
        <v>7.7832000000000008</v>
      </c>
      <c r="W59" s="165">
        <v>42226</v>
      </c>
      <c r="X59" s="12">
        <v>13.97</v>
      </c>
      <c r="Y59" s="12">
        <v>14.87</v>
      </c>
      <c r="Z59" s="12">
        <v>13.93</v>
      </c>
      <c r="AA59" s="12">
        <v>14.52</v>
      </c>
      <c r="AB59" s="117">
        <v>251700</v>
      </c>
      <c r="AC59" s="12">
        <v>14.52</v>
      </c>
      <c r="AD59" s="2">
        <f t="shared" si="0"/>
        <v>0.9399999999999995</v>
      </c>
      <c r="AE59" s="170">
        <f t="shared" si="1"/>
        <v>3.7142857142857144E-2</v>
      </c>
    </row>
    <row r="60" spans="15:31" x14ac:dyDescent="0.25">
      <c r="P60" s="105">
        <v>0.91</v>
      </c>
      <c r="Q60" s="105">
        <f t="shared" si="2"/>
        <v>7.6986000000000008</v>
      </c>
      <c r="W60" s="165">
        <v>42223</v>
      </c>
      <c r="X60" s="12">
        <v>14.19</v>
      </c>
      <c r="Y60" s="12">
        <v>14.29</v>
      </c>
      <c r="Z60" s="12">
        <v>13.79</v>
      </c>
      <c r="AA60" s="12">
        <v>14</v>
      </c>
      <c r="AB60" s="117">
        <v>293400</v>
      </c>
      <c r="AC60" s="12">
        <v>14</v>
      </c>
      <c r="AD60" s="2">
        <f t="shared" si="0"/>
        <v>0.5</v>
      </c>
      <c r="AE60" s="170">
        <f t="shared" si="1"/>
        <v>-2.3028611304954594E-2</v>
      </c>
    </row>
    <row r="61" spans="15:31" x14ac:dyDescent="0.25">
      <c r="P61" s="105">
        <v>0.9</v>
      </c>
      <c r="Q61" s="105">
        <f t="shared" si="2"/>
        <v>7.6140000000000008</v>
      </c>
      <c r="W61" s="165">
        <v>42222</v>
      </c>
      <c r="X61" s="12">
        <v>14.99</v>
      </c>
      <c r="Y61" s="12">
        <v>15.15</v>
      </c>
      <c r="Z61" s="12">
        <v>14.21</v>
      </c>
      <c r="AA61" s="12">
        <v>14.33</v>
      </c>
      <c r="AB61" s="117">
        <v>205300</v>
      </c>
      <c r="AC61" s="12">
        <v>14.33</v>
      </c>
      <c r="AD61" s="2">
        <f t="shared" si="0"/>
        <v>0.9399999999999995</v>
      </c>
      <c r="AE61" s="170">
        <f t="shared" si="1"/>
        <v>-4.4666666666666632E-2</v>
      </c>
    </row>
    <row r="62" spans="15:31" x14ac:dyDescent="0.25">
      <c r="W62" s="165">
        <v>42221</v>
      </c>
      <c r="X62" s="12">
        <v>15.37</v>
      </c>
      <c r="Y62" s="12">
        <v>15.6</v>
      </c>
      <c r="Z62" s="12">
        <v>14.86</v>
      </c>
      <c r="AA62" s="12">
        <v>15</v>
      </c>
      <c r="AB62" s="117">
        <v>327000</v>
      </c>
      <c r="AC62" s="12">
        <v>15</v>
      </c>
      <c r="AD62" s="2">
        <f t="shared" si="0"/>
        <v>0.74000000000000021</v>
      </c>
      <c r="AE62" s="170">
        <f t="shared" si="1"/>
        <v>-8.5922009253139864E-3</v>
      </c>
    </row>
    <row r="63" spans="15:31" x14ac:dyDescent="0.25">
      <c r="W63" s="165">
        <v>42220</v>
      </c>
      <c r="X63" s="12">
        <v>15.41</v>
      </c>
      <c r="Y63" s="12">
        <v>15.49</v>
      </c>
      <c r="Z63" s="12">
        <v>15</v>
      </c>
      <c r="AA63" s="12">
        <v>15.13</v>
      </c>
      <c r="AB63" s="117">
        <v>172400</v>
      </c>
      <c r="AC63" s="12">
        <v>15.13</v>
      </c>
      <c r="AD63" s="2">
        <f t="shared" si="0"/>
        <v>0.49000000000000021</v>
      </c>
      <c r="AE63" s="170">
        <f t="shared" si="1"/>
        <v>-1.6894087069525665E-2</v>
      </c>
    </row>
    <row r="64" spans="15:31" x14ac:dyDescent="0.25">
      <c r="W64" s="165">
        <v>42219</v>
      </c>
      <c r="X64" s="12">
        <v>14.78</v>
      </c>
      <c r="Y64" s="12">
        <v>15.63</v>
      </c>
      <c r="Z64" s="12">
        <v>14.65</v>
      </c>
      <c r="AA64" s="12">
        <v>15.39</v>
      </c>
      <c r="AB64" s="117">
        <v>321700</v>
      </c>
      <c r="AC64" s="12">
        <v>15.39</v>
      </c>
      <c r="AD64" s="2">
        <f t="shared" si="0"/>
        <v>0.98000000000000043</v>
      </c>
      <c r="AE64" s="170">
        <f t="shared" si="1"/>
        <v>4.5516304347826164E-2</v>
      </c>
    </row>
    <row r="65" spans="23:31" x14ac:dyDescent="0.25">
      <c r="W65" s="165">
        <v>42216</v>
      </c>
      <c r="X65" s="12">
        <v>14.37</v>
      </c>
      <c r="Y65" s="12">
        <v>15.28</v>
      </c>
      <c r="Z65" s="12">
        <v>14.21</v>
      </c>
      <c r="AA65" s="12">
        <v>14.72</v>
      </c>
      <c r="AB65" s="117">
        <v>301000</v>
      </c>
      <c r="AC65" s="12">
        <v>14.72</v>
      </c>
      <c r="AD65" s="2">
        <f t="shared" si="0"/>
        <v>1.0699999999999985</v>
      </c>
      <c r="AE65" s="170">
        <f t="shared" si="1"/>
        <v>3.0812324929972101E-2</v>
      </c>
    </row>
    <row r="66" spans="23:31" x14ac:dyDescent="0.25">
      <c r="W66" s="165">
        <v>42215</v>
      </c>
      <c r="X66" s="12">
        <v>14.15</v>
      </c>
      <c r="Y66" s="12">
        <v>14.58</v>
      </c>
      <c r="Z66" s="12">
        <v>14.01</v>
      </c>
      <c r="AA66" s="12">
        <v>14.28</v>
      </c>
      <c r="AB66" s="117">
        <v>264600</v>
      </c>
      <c r="AC66" s="12">
        <v>14.28</v>
      </c>
      <c r="AD66" s="2">
        <f t="shared" si="0"/>
        <v>0.57000000000000028</v>
      </c>
      <c r="AE66" s="170">
        <f t="shared" si="1"/>
        <v>-6.9979006298104274E-4</v>
      </c>
    </row>
    <row r="67" spans="23:31" x14ac:dyDescent="0.25">
      <c r="W67" s="165">
        <v>42214</v>
      </c>
      <c r="X67" s="12">
        <v>14.25</v>
      </c>
      <c r="Y67" s="12">
        <v>14.67</v>
      </c>
      <c r="Z67" s="12">
        <v>14.07</v>
      </c>
      <c r="AA67" s="12">
        <v>14.29</v>
      </c>
      <c r="AB67" s="117">
        <v>451800</v>
      </c>
      <c r="AC67" s="12">
        <v>14.29</v>
      </c>
      <c r="AD67" s="2">
        <f t="shared" ref="AD67:AD68" si="3">Y67-Z67</f>
        <v>0.59999999999999964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conditionalFormatting sqref="Q7">
    <cfRule type="expression" dxfId="9" priority="8">
      <formula>Q7&gt;0</formula>
    </cfRule>
    <cfRule type="expression" dxfId="8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7" priority="1">
      <formula>F12&gt;0</formula>
    </cfRule>
    <cfRule type="expression" dxfId="6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109</v>
      </c>
      <c r="U1" s="46"/>
      <c r="W1" s="130" t="s">
        <v>139</v>
      </c>
      <c r="X1" s="130" t="s">
        <v>140</v>
      </c>
      <c r="Y1" s="130" t="s">
        <v>141</v>
      </c>
      <c r="Z1" s="130" t="s">
        <v>142</v>
      </c>
      <c r="AA1" s="130" t="s">
        <v>143</v>
      </c>
      <c r="AB1" s="130" t="s">
        <v>144</v>
      </c>
      <c r="AC1" s="130" t="s">
        <v>145</v>
      </c>
      <c r="AD1" s="13" t="s">
        <v>169</v>
      </c>
      <c r="AE1" s="13" t="s">
        <v>171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42306</v>
      </c>
      <c r="X2" s="11">
        <v>85.75</v>
      </c>
      <c r="Y2" s="11">
        <v>87.89</v>
      </c>
      <c r="Z2" s="11">
        <v>78.83</v>
      </c>
      <c r="AA2" s="11">
        <v>79.09</v>
      </c>
      <c r="AB2" s="126">
        <v>1450800</v>
      </c>
      <c r="AC2" s="11">
        <v>79.09</v>
      </c>
      <c r="AD2">
        <f>Y2-Z2</f>
        <v>9.0600000000000023</v>
      </c>
      <c r="AE2" s="170">
        <f>AC2/AC3-1</f>
        <v>-7.734484367708816E-2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105.44899999999994</v>
      </c>
      <c r="T3" s="1">
        <v>42265</v>
      </c>
      <c r="U3" s="47" t="s">
        <v>158</v>
      </c>
      <c r="W3" s="132">
        <v>42305</v>
      </c>
      <c r="X3" s="11">
        <v>85.51</v>
      </c>
      <c r="Y3" s="11">
        <v>85.93</v>
      </c>
      <c r="Z3" s="11">
        <v>81.3</v>
      </c>
      <c r="AA3" s="11">
        <v>85.72</v>
      </c>
      <c r="AB3" s="126">
        <v>884300</v>
      </c>
      <c r="AC3" s="11">
        <v>85.72</v>
      </c>
      <c r="AD3">
        <f t="shared" ref="AD3:AD66" si="2">Y3-Z3</f>
        <v>4.6300000000000097</v>
      </c>
      <c r="AE3" s="170">
        <f t="shared" ref="AE3:AE66" si="3">AC3/AC4-1</f>
        <v>1.1679514132212354E-3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79.09</v>
      </c>
      <c r="T4" s="1">
        <v>42278</v>
      </c>
      <c r="U4" s="47" t="s">
        <v>119</v>
      </c>
      <c r="W4" s="132">
        <v>42304</v>
      </c>
      <c r="X4" s="11">
        <v>83.26</v>
      </c>
      <c r="Y4" s="11">
        <v>85.86</v>
      </c>
      <c r="Z4" s="11">
        <v>82.54</v>
      </c>
      <c r="AA4" s="11">
        <v>85.62</v>
      </c>
      <c r="AB4" s="126">
        <v>875300</v>
      </c>
      <c r="AC4" s="11">
        <v>85.62</v>
      </c>
      <c r="AD4">
        <f t="shared" si="2"/>
        <v>3.3199999999999932</v>
      </c>
      <c r="AE4" s="170">
        <f t="shared" si="3"/>
        <v>2.7727763773856662E-2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15818</v>
      </c>
      <c r="W5" s="132">
        <v>42303</v>
      </c>
      <c r="X5" s="11">
        <v>82.11</v>
      </c>
      <c r="Y5" s="11">
        <v>85.59</v>
      </c>
      <c r="Z5" s="11">
        <v>81.86</v>
      </c>
      <c r="AA5" s="11">
        <v>83.31</v>
      </c>
      <c r="AB5" s="126">
        <v>957800</v>
      </c>
      <c r="AC5" s="11">
        <v>83.31</v>
      </c>
      <c r="AD5">
        <f t="shared" si="2"/>
        <v>3.730000000000004</v>
      </c>
      <c r="AE5" s="170">
        <f t="shared" si="3"/>
        <v>2.5270758122744041E-3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21089.799999999988</v>
      </c>
      <c r="T6" s="204">
        <v>42315</v>
      </c>
      <c r="U6" s="108" t="s">
        <v>245</v>
      </c>
      <c r="W6" s="132">
        <v>42300</v>
      </c>
      <c r="X6" s="11">
        <v>77.52</v>
      </c>
      <c r="Y6" s="11">
        <v>83.59</v>
      </c>
      <c r="Z6" s="11">
        <v>77.52</v>
      </c>
      <c r="AA6" s="11">
        <v>83.1</v>
      </c>
      <c r="AB6" s="126">
        <v>1637500</v>
      </c>
      <c r="AC6" s="11">
        <v>83.1</v>
      </c>
      <c r="AD6">
        <f t="shared" si="2"/>
        <v>6.0700000000000074</v>
      </c>
      <c r="AE6" s="170">
        <f t="shared" si="3"/>
        <v>8.8123608746889959E-2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-5271.7999999999884</v>
      </c>
      <c r="R7" s="294" t="s">
        <v>255</v>
      </c>
      <c r="T7" s="1">
        <v>42320</v>
      </c>
      <c r="U7" s="47" t="s">
        <v>120</v>
      </c>
      <c r="W7" s="132">
        <v>42299</v>
      </c>
      <c r="X7" s="11">
        <v>80.5</v>
      </c>
      <c r="Y7" s="11">
        <v>83</v>
      </c>
      <c r="Z7" s="11">
        <v>75.75</v>
      </c>
      <c r="AA7" s="11">
        <v>76.37</v>
      </c>
      <c r="AB7" s="126">
        <v>1277700</v>
      </c>
      <c r="AC7" s="11">
        <v>76.37</v>
      </c>
      <c r="AD7">
        <f t="shared" si="2"/>
        <v>7.25</v>
      </c>
      <c r="AE7" s="170">
        <f t="shared" si="3"/>
        <v>-5.4592720970537245E-2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42298</v>
      </c>
      <c r="X8" s="11">
        <v>81.709999999999994</v>
      </c>
      <c r="Y8" s="11">
        <v>82.94</v>
      </c>
      <c r="Z8" s="11">
        <v>77</v>
      </c>
      <c r="AA8" s="11">
        <v>80.78</v>
      </c>
      <c r="AB8" s="126">
        <v>1414000</v>
      </c>
      <c r="AC8" s="11">
        <v>80.78</v>
      </c>
      <c r="AD8">
        <f t="shared" si="2"/>
        <v>5.9399999999999977</v>
      </c>
      <c r="AE8" s="170">
        <f t="shared" si="3"/>
        <v>1.8603497457523321E-3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42297</v>
      </c>
      <c r="X9" s="11">
        <v>83.59</v>
      </c>
      <c r="Y9" s="11">
        <v>86.83</v>
      </c>
      <c r="Z9" s="11">
        <v>80.22</v>
      </c>
      <c r="AA9" s="11">
        <v>80.63</v>
      </c>
      <c r="AB9" s="126">
        <v>1327700</v>
      </c>
      <c r="AC9" s="11">
        <v>80.63</v>
      </c>
      <c r="AD9">
        <f t="shared" si="2"/>
        <v>6.6099999999999994</v>
      </c>
      <c r="AE9" s="170">
        <f t="shared" si="3"/>
        <v>-1.4664548454112247E-2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W10" s="132">
        <v>42296</v>
      </c>
      <c r="X10" s="11">
        <v>85.24</v>
      </c>
      <c r="Y10" s="11">
        <v>91.91</v>
      </c>
      <c r="Z10" s="11">
        <v>70.569999999999993</v>
      </c>
      <c r="AA10" s="11">
        <v>81.83</v>
      </c>
      <c r="AB10" s="126">
        <v>6697200</v>
      </c>
      <c r="AC10" s="11">
        <v>81.83</v>
      </c>
      <c r="AD10">
        <f t="shared" si="2"/>
        <v>21.340000000000003</v>
      </c>
      <c r="AE10" s="170">
        <f t="shared" si="3"/>
        <v>-4.3706906626153952E-2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42293</v>
      </c>
      <c r="X11" s="11">
        <v>85.61</v>
      </c>
      <c r="Y11" s="11">
        <v>89.98</v>
      </c>
      <c r="Z11" s="11">
        <v>83.26</v>
      </c>
      <c r="AA11" s="11">
        <v>85.57</v>
      </c>
      <c r="AB11" s="126">
        <v>1362200</v>
      </c>
      <c r="AC11" s="11">
        <v>85.57</v>
      </c>
      <c r="AD11">
        <f t="shared" si="2"/>
        <v>6.7199999999999989</v>
      </c>
      <c r="AE11" s="170">
        <f t="shared" si="3"/>
        <v>-3.0292438541302813E-3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42292</v>
      </c>
      <c r="X12" s="11">
        <v>80.06</v>
      </c>
      <c r="Y12" s="11">
        <v>86.5</v>
      </c>
      <c r="Z12" s="11">
        <v>78.510000000000005</v>
      </c>
      <c r="AA12" s="11">
        <v>85.83</v>
      </c>
      <c r="AB12" s="126">
        <v>1699300</v>
      </c>
      <c r="AC12" s="11">
        <v>85.83</v>
      </c>
      <c r="AD12">
        <f t="shared" si="2"/>
        <v>7.9899999999999949</v>
      </c>
      <c r="AE12" s="170">
        <f t="shared" si="3"/>
        <v>6.015316205533594E-2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42291</v>
      </c>
      <c r="X13" s="11">
        <v>83</v>
      </c>
      <c r="Y13" s="11">
        <v>84.98</v>
      </c>
      <c r="Z13" s="11">
        <v>78.92</v>
      </c>
      <c r="AA13" s="11">
        <v>80.959999999999994</v>
      </c>
      <c r="AB13" s="126">
        <v>1330900</v>
      </c>
      <c r="AC13" s="11">
        <v>80.959999999999994</v>
      </c>
      <c r="AD13">
        <f t="shared" si="2"/>
        <v>6.0600000000000023</v>
      </c>
      <c r="AE13" s="170">
        <f t="shared" si="3"/>
        <v>-1.4800197335964604E-3</v>
      </c>
    </row>
    <row r="14" spans="1:31" x14ac:dyDescent="0.25">
      <c r="B14" s="1">
        <v>42286</v>
      </c>
      <c r="C14">
        <v>30</v>
      </c>
      <c r="D14" s="2">
        <v>89.5</v>
      </c>
      <c r="E14" s="2">
        <v>0</v>
      </c>
      <c r="F14" s="3">
        <f t="shared" si="1"/>
        <v>2685</v>
      </c>
      <c r="W14" s="132">
        <v>42290</v>
      </c>
      <c r="X14" s="11">
        <v>86.68</v>
      </c>
      <c r="Y14" s="11">
        <v>88.56</v>
      </c>
      <c r="Z14" s="11">
        <v>80.959999999999994</v>
      </c>
      <c r="AA14" s="11">
        <v>81.08</v>
      </c>
      <c r="AB14" s="126">
        <v>1191500</v>
      </c>
      <c r="AC14" s="11">
        <v>81.08</v>
      </c>
      <c r="AD14">
        <f t="shared" si="2"/>
        <v>7.6000000000000085</v>
      </c>
      <c r="AE14" s="170">
        <f t="shared" si="3"/>
        <v>-6.9543263713564452E-2</v>
      </c>
    </row>
    <row r="15" spans="1:31" x14ac:dyDescent="0.25">
      <c r="B15" s="1">
        <v>42299</v>
      </c>
      <c r="C15">
        <v>50</v>
      </c>
      <c r="D15" s="2">
        <v>74.3</v>
      </c>
      <c r="E15" s="2">
        <v>0</v>
      </c>
      <c r="F15" s="3">
        <f t="shared" si="1"/>
        <v>3715</v>
      </c>
      <c r="W15" s="132">
        <v>42289</v>
      </c>
      <c r="X15" s="11">
        <v>89.66</v>
      </c>
      <c r="Y15" s="11">
        <v>90.44</v>
      </c>
      <c r="Z15" s="11">
        <v>86.02</v>
      </c>
      <c r="AA15" s="11">
        <v>87.14</v>
      </c>
      <c r="AB15" s="126">
        <v>796600</v>
      </c>
      <c r="AC15" s="11">
        <v>87.14</v>
      </c>
      <c r="AD15">
        <f t="shared" si="2"/>
        <v>4.4200000000000017</v>
      </c>
      <c r="AE15" s="170">
        <f t="shared" si="3"/>
        <v>-1.8693693693693669E-2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42286</v>
      </c>
      <c r="X16" s="11">
        <v>88.57</v>
      </c>
      <c r="Y16" s="11">
        <v>90.5</v>
      </c>
      <c r="Z16" s="11">
        <v>85.55</v>
      </c>
      <c r="AA16" s="11">
        <v>88.8</v>
      </c>
      <c r="AB16" s="126">
        <v>1058800</v>
      </c>
      <c r="AC16" s="11">
        <v>88.8</v>
      </c>
      <c r="AD16">
        <f t="shared" si="2"/>
        <v>4.9500000000000028</v>
      </c>
      <c r="AE16" s="170">
        <f t="shared" si="3"/>
        <v>3.3898305084745228E-3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42285</v>
      </c>
      <c r="X17" s="11">
        <v>93.67</v>
      </c>
      <c r="Y17" s="11">
        <v>94.2</v>
      </c>
      <c r="Z17" s="11">
        <v>86.62</v>
      </c>
      <c r="AA17" s="11">
        <v>88.5</v>
      </c>
      <c r="AB17" s="126">
        <v>1269600</v>
      </c>
      <c r="AC17" s="11">
        <v>88.5</v>
      </c>
      <c r="AD17">
        <f t="shared" si="2"/>
        <v>7.5799999999999983</v>
      </c>
      <c r="AE17" s="170">
        <f t="shared" si="3"/>
        <v>-6.1505832449628817E-2</v>
      </c>
    </row>
    <row r="18" spans="1:31" x14ac:dyDescent="0.25">
      <c r="W18" s="132">
        <v>42284</v>
      </c>
      <c r="X18" s="11">
        <v>94.33</v>
      </c>
      <c r="Y18" s="11">
        <v>96.65</v>
      </c>
      <c r="Z18" s="11">
        <v>90.26</v>
      </c>
      <c r="AA18" s="11">
        <v>94.3</v>
      </c>
      <c r="AB18" s="126">
        <v>1129400</v>
      </c>
      <c r="AC18" s="11">
        <v>94.3</v>
      </c>
      <c r="AD18">
        <f t="shared" si="2"/>
        <v>6.3900000000000006</v>
      </c>
      <c r="AE18" s="170">
        <f t="shared" si="3"/>
        <v>-5.2742616033755185E-3</v>
      </c>
    </row>
    <row r="19" spans="1:31" x14ac:dyDescent="0.25">
      <c r="W19" s="132">
        <v>42283</v>
      </c>
      <c r="X19" s="11">
        <v>97.65</v>
      </c>
      <c r="Y19" s="11">
        <v>98.44</v>
      </c>
      <c r="Z19" s="11">
        <v>88.07</v>
      </c>
      <c r="AA19" s="11">
        <v>94.8</v>
      </c>
      <c r="AB19" s="126">
        <v>1192400</v>
      </c>
      <c r="AC19" s="11">
        <v>94.8</v>
      </c>
      <c r="AD19">
        <f t="shared" si="2"/>
        <v>10.370000000000005</v>
      </c>
      <c r="AE19" s="170">
        <f t="shared" si="3"/>
        <v>-3.7954130302415345E-2</v>
      </c>
    </row>
    <row r="20" spans="1:31" x14ac:dyDescent="0.25">
      <c r="W20" s="132">
        <v>42282</v>
      </c>
      <c r="X20" s="11">
        <v>100.9</v>
      </c>
      <c r="Y20" s="11">
        <v>106.95</v>
      </c>
      <c r="Z20" s="11">
        <v>95.58</v>
      </c>
      <c r="AA20" s="11">
        <v>98.54</v>
      </c>
      <c r="AB20" s="126">
        <v>2228600</v>
      </c>
      <c r="AC20" s="11">
        <v>98.54</v>
      </c>
      <c r="AD20">
        <f t="shared" si="2"/>
        <v>11.370000000000005</v>
      </c>
      <c r="AE20" s="170">
        <f t="shared" si="3"/>
        <v>4.7517805889231601E-2</v>
      </c>
    </row>
    <row r="21" spans="1:31" x14ac:dyDescent="0.25">
      <c r="W21" s="132">
        <v>42279</v>
      </c>
      <c r="X21" s="11">
        <v>86.1</v>
      </c>
      <c r="Y21" s="11">
        <v>95.31</v>
      </c>
      <c r="Z21" s="11">
        <v>85.45</v>
      </c>
      <c r="AA21" s="11">
        <v>94.07</v>
      </c>
      <c r="AB21" s="126">
        <v>1544500</v>
      </c>
      <c r="AC21" s="11">
        <v>94.07</v>
      </c>
      <c r="AD21">
        <f t="shared" si="2"/>
        <v>9.86</v>
      </c>
      <c r="AE21" s="170">
        <f t="shared" si="3"/>
        <v>4.9536985384357912E-2</v>
      </c>
    </row>
    <row r="22" spans="1:31" x14ac:dyDescent="0.25">
      <c r="A22" s="173" t="s">
        <v>85</v>
      </c>
      <c r="B22" s="174"/>
      <c r="C22" s="174">
        <f>SUM(C2:C17)</f>
        <v>800</v>
      </c>
      <c r="D22" s="175"/>
      <c r="E22" s="175"/>
      <c r="F22" s="175">
        <f>SUM(F2:F17)</f>
        <v>96494.45</v>
      </c>
      <c r="G22" s="174"/>
      <c r="H22" s="174">
        <f>SUM(H2:H9)</f>
        <v>600</v>
      </c>
      <c r="I22" s="175"/>
      <c r="J22" s="175"/>
      <c r="K22" s="175">
        <f>SUM(K2:K9)</f>
        <v>75404.650000000009</v>
      </c>
      <c r="L22" s="174"/>
      <c r="M22" s="174"/>
      <c r="W22" s="132">
        <v>42278</v>
      </c>
      <c r="X22" s="11">
        <v>85.55</v>
      </c>
      <c r="Y22" s="11">
        <v>89.93</v>
      </c>
      <c r="Z22" s="11">
        <v>83</v>
      </c>
      <c r="AA22" s="11">
        <v>89.63</v>
      </c>
      <c r="AB22" s="126">
        <v>1763600</v>
      </c>
      <c r="AC22" s="11">
        <v>89.63</v>
      </c>
      <c r="AD22">
        <f t="shared" si="2"/>
        <v>6.9300000000000068</v>
      </c>
      <c r="AE22" s="170">
        <f t="shared" si="3"/>
        <v>4.7691408533021562E-2</v>
      </c>
    </row>
    <row r="23" spans="1:31" x14ac:dyDescent="0.25">
      <c r="W23" s="132">
        <v>42277</v>
      </c>
      <c r="X23" s="11">
        <v>89.45</v>
      </c>
      <c r="Y23" s="11">
        <v>92.45</v>
      </c>
      <c r="Z23" s="11">
        <v>82.05</v>
      </c>
      <c r="AA23" s="11">
        <v>85.55</v>
      </c>
      <c r="AB23" s="126">
        <v>1840700</v>
      </c>
      <c r="AC23" s="11">
        <v>85.55</v>
      </c>
      <c r="AD23">
        <f t="shared" si="2"/>
        <v>10.400000000000006</v>
      </c>
      <c r="AE23" s="170">
        <f t="shared" si="3"/>
        <v>-1.598803772716817E-2</v>
      </c>
    </row>
    <row r="24" spans="1:31" x14ac:dyDescent="0.25">
      <c r="W24" s="132">
        <v>42276</v>
      </c>
      <c r="X24" s="11">
        <v>87.44</v>
      </c>
      <c r="Y24" s="11">
        <v>94.74</v>
      </c>
      <c r="Z24" s="11">
        <v>84</v>
      </c>
      <c r="AA24" s="11">
        <v>86.94</v>
      </c>
      <c r="AB24" s="126">
        <v>1682900</v>
      </c>
      <c r="AC24" s="11">
        <v>86.94</v>
      </c>
      <c r="AD24">
        <f t="shared" si="2"/>
        <v>10.739999999999995</v>
      </c>
      <c r="AE24" s="170">
        <f t="shared" si="3"/>
        <v>1.1503508570109844E-4</v>
      </c>
    </row>
    <row r="25" spans="1:31" x14ac:dyDescent="0.25">
      <c r="W25" s="132">
        <v>42275</v>
      </c>
      <c r="X25" s="11">
        <v>99.97</v>
      </c>
      <c r="Y25" s="11">
        <v>101.82</v>
      </c>
      <c r="Z25" s="11">
        <v>85.27</v>
      </c>
      <c r="AA25" s="11">
        <v>86.93</v>
      </c>
      <c r="AB25" s="126">
        <v>2588400</v>
      </c>
      <c r="AC25" s="11">
        <v>86.93</v>
      </c>
      <c r="AD25">
        <f t="shared" si="2"/>
        <v>16.549999999999997</v>
      </c>
      <c r="AE25" s="170">
        <f t="shared" si="3"/>
        <v>-0.13252170442071642</v>
      </c>
    </row>
    <row r="26" spans="1:31" x14ac:dyDescent="0.25">
      <c r="B26" s="260" t="s">
        <v>139</v>
      </c>
      <c r="C26" s="260" t="s">
        <v>261</v>
      </c>
      <c r="D26" s="261" t="s">
        <v>260</v>
      </c>
      <c r="E26" s="263" t="s">
        <v>262</v>
      </c>
      <c r="F26" s="264" t="s">
        <v>65</v>
      </c>
      <c r="W26" s="132">
        <v>42272</v>
      </c>
      <c r="X26" s="11">
        <v>112.28</v>
      </c>
      <c r="Y26" s="11">
        <v>113.26</v>
      </c>
      <c r="Z26" s="11">
        <v>96.28</v>
      </c>
      <c r="AA26" s="11">
        <v>100.21</v>
      </c>
      <c r="AB26" s="126">
        <v>1829100</v>
      </c>
      <c r="AC26" s="11">
        <v>100.21</v>
      </c>
      <c r="AD26">
        <f t="shared" si="2"/>
        <v>16.980000000000004</v>
      </c>
      <c r="AE26" s="170">
        <f t="shared" si="3"/>
        <v>-9.7369843271482681E-2</v>
      </c>
    </row>
    <row r="27" spans="1:31" x14ac:dyDescent="0.25">
      <c r="A27" s="1"/>
      <c r="B27" s="262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42271</v>
      </c>
      <c r="X27" s="11">
        <v>112.99</v>
      </c>
      <c r="Y27" s="11">
        <v>112.99</v>
      </c>
      <c r="Z27" s="11">
        <v>104.48</v>
      </c>
      <c r="AA27" s="11">
        <v>111.02</v>
      </c>
      <c r="AB27" s="126">
        <v>1081200</v>
      </c>
      <c r="AC27" s="11">
        <v>111.02</v>
      </c>
      <c r="AD27">
        <f t="shared" si="2"/>
        <v>8.5099999999999909</v>
      </c>
      <c r="AE27" s="170">
        <f t="shared" si="3"/>
        <v>-2.0728587809826338E-2</v>
      </c>
    </row>
    <row r="28" spans="1:31" x14ac:dyDescent="0.25">
      <c r="B28" s="262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42270</v>
      </c>
      <c r="X28" s="11">
        <v>120.3</v>
      </c>
      <c r="Y28" s="11">
        <v>120.5</v>
      </c>
      <c r="Z28" s="11">
        <v>112</v>
      </c>
      <c r="AA28" s="11">
        <v>113.37</v>
      </c>
      <c r="AB28" s="126">
        <v>1169800</v>
      </c>
      <c r="AC28" s="11">
        <v>113.37</v>
      </c>
      <c r="AD28">
        <f t="shared" si="2"/>
        <v>8.5</v>
      </c>
      <c r="AE28" s="170">
        <f t="shared" si="3"/>
        <v>-5.3988651535380461E-2</v>
      </c>
    </row>
    <row r="29" spans="1:31" x14ac:dyDescent="0.25">
      <c r="B29" s="262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42269</v>
      </c>
      <c r="X29" s="11">
        <v>125.17</v>
      </c>
      <c r="Y29" s="11">
        <v>127.03</v>
      </c>
      <c r="Z29" s="11">
        <v>117.51</v>
      </c>
      <c r="AA29" s="11">
        <v>119.84</v>
      </c>
      <c r="AB29" s="126">
        <v>1038100</v>
      </c>
      <c r="AC29" s="11">
        <v>119.84</v>
      </c>
      <c r="AD29">
        <f t="shared" si="2"/>
        <v>9.519999999999996</v>
      </c>
      <c r="AE29" s="170">
        <f t="shared" si="3"/>
        <v>-5.9635907093534168E-2</v>
      </c>
    </row>
    <row r="30" spans="1:31" x14ac:dyDescent="0.25">
      <c r="B30" s="12"/>
      <c r="C30" s="12"/>
      <c r="D30" s="53"/>
      <c r="E30" s="53"/>
      <c r="F30" s="53"/>
      <c r="W30" s="132">
        <v>42268</v>
      </c>
      <c r="X30" s="11">
        <v>142.5</v>
      </c>
      <c r="Y30" s="11">
        <v>143.08000000000001</v>
      </c>
      <c r="Z30" s="11">
        <v>123</v>
      </c>
      <c r="AA30" s="11">
        <v>127.44</v>
      </c>
      <c r="AB30" s="126">
        <v>1597000</v>
      </c>
      <c r="AC30" s="11">
        <v>127.44</v>
      </c>
      <c r="AD30">
        <f t="shared" si="2"/>
        <v>20.080000000000013</v>
      </c>
      <c r="AE30" s="170">
        <f t="shared" si="3"/>
        <v>-9.7066742241745718E-2</v>
      </c>
    </row>
    <row r="31" spans="1:31" x14ac:dyDescent="0.25">
      <c r="B31" s="12"/>
      <c r="C31" s="12"/>
      <c r="D31" s="53"/>
      <c r="E31" s="53"/>
      <c r="F31" s="53"/>
      <c r="W31" s="132">
        <v>42265</v>
      </c>
      <c r="X31" s="11">
        <v>136.94999999999999</v>
      </c>
      <c r="Y31" s="11">
        <v>142</v>
      </c>
      <c r="Z31" s="11">
        <v>136.16999999999999</v>
      </c>
      <c r="AA31" s="11">
        <v>141.13999999999999</v>
      </c>
      <c r="AB31" s="126">
        <v>1033700</v>
      </c>
      <c r="AC31" s="11">
        <v>141.13999999999999</v>
      </c>
      <c r="AD31">
        <f t="shared" si="2"/>
        <v>5.8300000000000125</v>
      </c>
      <c r="AE31" s="170">
        <f t="shared" si="3"/>
        <v>2.2161066048667299E-2</v>
      </c>
    </row>
    <row r="32" spans="1:31" x14ac:dyDescent="0.25">
      <c r="B32" s="12"/>
      <c r="C32" s="12"/>
      <c r="D32" s="53"/>
      <c r="E32" s="53"/>
      <c r="F32" s="53"/>
      <c r="W32" s="132">
        <v>42264</v>
      </c>
      <c r="X32" s="11">
        <v>131.69999999999999</v>
      </c>
      <c r="Y32" s="11">
        <v>140.68</v>
      </c>
      <c r="Z32" s="11">
        <v>130.61000000000001</v>
      </c>
      <c r="AA32" s="11">
        <v>138.08000000000001</v>
      </c>
      <c r="AB32" s="126">
        <v>555100</v>
      </c>
      <c r="AC32" s="11">
        <v>138.08000000000001</v>
      </c>
      <c r="AD32">
        <f t="shared" si="2"/>
        <v>10.069999999999993</v>
      </c>
      <c r="AE32" s="170">
        <f t="shared" si="3"/>
        <v>4.0307390944021915E-2</v>
      </c>
    </row>
    <row r="33" spans="2:31" x14ac:dyDescent="0.25">
      <c r="B33" s="12"/>
      <c r="C33" s="12"/>
      <c r="D33" s="53"/>
      <c r="E33" s="53"/>
      <c r="F33" s="53"/>
      <c r="W33" s="132">
        <v>42263</v>
      </c>
      <c r="X33" s="11">
        <v>132.15</v>
      </c>
      <c r="Y33" s="11">
        <v>133.94999999999999</v>
      </c>
      <c r="Z33" s="11">
        <v>129.06</v>
      </c>
      <c r="AA33" s="11">
        <v>132.72999999999999</v>
      </c>
      <c r="AB33" s="126">
        <v>389900</v>
      </c>
      <c r="AC33" s="11">
        <v>132.72999999999999</v>
      </c>
      <c r="AD33">
        <f t="shared" si="2"/>
        <v>4.8899999999999864</v>
      </c>
      <c r="AE33" s="170">
        <f t="shared" si="3"/>
        <v>1.6602520564485967E-3</v>
      </c>
    </row>
    <row r="34" spans="2:31" x14ac:dyDescent="0.25">
      <c r="B34" s="12"/>
      <c r="C34" s="12"/>
      <c r="D34" s="53"/>
      <c r="E34" s="53"/>
      <c r="F34" s="53"/>
      <c r="W34" s="132">
        <v>42262</v>
      </c>
      <c r="X34" s="11">
        <v>130.66999999999999</v>
      </c>
      <c r="Y34" s="11">
        <v>134.65</v>
      </c>
      <c r="Z34" s="11">
        <v>128.69999999999999</v>
      </c>
      <c r="AA34" s="11">
        <v>132.51</v>
      </c>
      <c r="AB34" s="126">
        <v>397900</v>
      </c>
      <c r="AC34" s="11">
        <v>132.51</v>
      </c>
      <c r="AD34">
        <f t="shared" si="2"/>
        <v>5.9500000000000171</v>
      </c>
      <c r="AE34" s="170">
        <f t="shared" si="3"/>
        <v>1.8445930366612684E-2</v>
      </c>
    </row>
    <row r="35" spans="2:31" x14ac:dyDescent="0.25">
      <c r="B35" s="12"/>
      <c r="C35" s="12"/>
      <c r="D35" s="53"/>
      <c r="E35" s="53"/>
      <c r="F35" s="53"/>
      <c r="W35" s="132">
        <v>42261</v>
      </c>
      <c r="X35" s="11">
        <v>133.35</v>
      </c>
      <c r="Y35" s="11">
        <v>133.77000000000001</v>
      </c>
      <c r="Z35" s="11">
        <v>129.82</v>
      </c>
      <c r="AA35" s="11">
        <v>130.11000000000001</v>
      </c>
      <c r="AB35" s="126">
        <v>333800</v>
      </c>
      <c r="AC35" s="11">
        <v>130.11000000000001</v>
      </c>
      <c r="AD35">
        <f t="shared" si="2"/>
        <v>3.9500000000000171</v>
      </c>
      <c r="AE35" s="170">
        <f t="shared" si="3"/>
        <v>-2.018224263875279E-2</v>
      </c>
    </row>
    <row r="36" spans="2:31" x14ac:dyDescent="0.25">
      <c r="B36" s="12"/>
      <c r="C36" s="12"/>
      <c r="D36" s="53"/>
      <c r="E36" s="53"/>
      <c r="F36" s="53"/>
      <c r="W36" s="132">
        <v>42258</v>
      </c>
      <c r="X36" s="11">
        <v>129.54</v>
      </c>
      <c r="Y36" s="11">
        <v>133.44999999999999</v>
      </c>
      <c r="Z36" s="11">
        <v>127.55</v>
      </c>
      <c r="AA36" s="11">
        <v>132.79</v>
      </c>
      <c r="AB36" s="126">
        <v>426500</v>
      </c>
      <c r="AC36" s="11">
        <v>132.79</v>
      </c>
      <c r="AD36">
        <f t="shared" si="2"/>
        <v>5.8999999999999915</v>
      </c>
      <c r="AE36" s="170">
        <f t="shared" si="3"/>
        <v>1.4361011381865296E-2</v>
      </c>
    </row>
    <row r="37" spans="2:31" x14ac:dyDescent="0.25">
      <c r="B37" s="4"/>
      <c r="C37" s="4"/>
      <c r="D37" s="3"/>
      <c r="E37" s="3"/>
      <c r="W37" s="132">
        <v>42257</v>
      </c>
      <c r="X37" s="11">
        <v>130.33000000000001</v>
      </c>
      <c r="Y37" s="11">
        <v>133.36000000000001</v>
      </c>
      <c r="Z37" s="11">
        <v>127.72</v>
      </c>
      <c r="AA37" s="11">
        <v>130.91</v>
      </c>
      <c r="AB37" s="126">
        <v>467200</v>
      </c>
      <c r="AC37" s="11">
        <v>130.91</v>
      </c>
      <c r="AD37">
        <f t="shared" si="2"/>
        <v>5.6400000000000148</v>
      </c>
      <c r="AE37" s="170">
        <f t="shared" si="3"/>
        <v>4.6044048806690441E-3</v>
      </c>
    </row>
    <row r="38" spans="2:31" x14ac:dyDescent="0.25">
      <c r="B38" s="4"/>
      <c r="C38" s="4"/>
      <c r="D38" s="3"/>
      <c r="E38" s="3"/>
      <c r="W38" s="132">
        <v>42256</v>
      </c>
      <c r="X38" s="11">
        <v>138.74</v>
      </c>
      <c r="Y38" s="11">
        <v>138.97999999999999</v>
      </c>
      <c r="Z38" s="11">
        <v>130.01</v>
      </c>
      <c r="AA38" s="11">
        <v>130.31</v>
      </c>
      <c r="AB38" s="126">
        <v>605700</v>
      </c>
      <c r="AC38" s="11">
        <v>130.31</v>
      </c>
      <c r="AD38">
        <f t="shared" si="2"/>
        <v>8.9699999999999989</v>
      </c>
      <c r="AE38" s="170">
        <f t="shared" si="3"/>
        <v>-5.6408399710354717E-2</v>
      </c>
    </row>
    <row r="39" spans="2:31" x14ac:dyDescent="0.25">
      <c r="B39" s="4"/>
      <c r="C39" s="4"/>
      <c r="D39" s="3"/>
      <c r="E39" s="3"/>
      <c r="W39" s="132">
        <v>42255</v>
      </c>
      <c r="X39" s="11">
        <v>132.54</v>
      </c>
      <c r="Y39" s="11">
        <v>138.83000000000001</v>
      </c>
      <c r="Z39" s="11">
        <v>130.01</v>
      </c>
      <c r="AA39" s="11">
        <v>138.1</v>
      </c>
      <c r="AB39" s="126">
        <v>1323500</v>
      </c>
      <c r="AC39" s="11">
        <v>138.1</v>
      </c>
      <c r="AD39">
        <f t="shared" si="2"/>
        <v>8.8200000000000216</v>
      </c>
      <c r="AE39" s="170">
        <f t="shared" si="3"/>
        <v>6.7893597278069873E-2</v>
      </c>
    </row>
    <row r="40" spans="2:31" x14ac:dyDescent="0.25">
      <c r="B40" s="4"/>
      <c r="C40" s="4"/>
      <c r="D40" s="3"/>
      <c r="E40" s="3"/>
      <c r="W40" s="132">
        <v>42251</v>
      </c>
      <c r="X40" s="11">
        <v>126.35</v>
      </c>
      <c r="Y40" s="11">
        <v>133.87</v>
      </c>
      <c r="Z40" s="11">
        <v>125.72</v>
      </c>
      <c r="AA40" s="11">
        <v>129.32</v>
      </c>
      <c r="AB40" s="126">
        <v>416600</v>
      </c>
      <c r="AC40" s="11">
        <v>129.32</v>
      </c>
      <c r="AD40">
        <f t="shared" si="2"/>
        <v>8.1500000000000057</v>
      </c>
      <c r="AE40" s="170">
        <f t="shared" si="3"/>
        <v>9.6814490943160081E-3</v>
      </c>
    </row>
    <row r="41" spans="2:31" x14ac:dyDescent="0.25">
      <c r="B41" s="4"/>
      <c r="C41" s="4"/>
      <c r="D41" s="3"/>
      <c r="E41" s="3"/>
      <c r="W41" s="132">
        <v>42250</v>
      </c>
      <c r="X41" s="11">
        <v>132.63999999999999</v>
      </c>
      <c r="Y41" s="11">
        <v>135.9</v>
      </c>
      <c r="Z41" s="11">
        <v>126.73</v>
      </c>
      <c r="AA41" s="11">
        <v>128.08000000000001</v>
      </c>
      <c r="AB41" s="126">
        <v>487400</v>
      </c>
      <c r="AC41" s="11">
        <v>128.08000000000001</v>
      </c>
      <c r="AD41">
        <f t="shared" si="2"/>
        <v>9.1700000000000017</v>
      </c>
      <c r="AE41" s="170">
        <f t="shared" si="3"/>
        <v>-2.8224582701062206E-2</v>
      </c>
    </row>
    <row r="42" spans="2:31" ht="20.25" thickBot="1" x14ac:dyDescent="0.35">
      <c r="B42" s="4"/>
      <c r="C42" s="4"/>
      <c r="D42" s="3"/>
      <c r="E42" s="3"/>
      <c r="O42" s="311" t="s">
        <v>81</v>
      </c>
      <c r="P42" s="311"/>
      <c r="T42" s="127" t="s">
        <v>107</v>
      </c>
      <c r="W42" s="132">
        <v>42249</v>
      </c>
      <c r="X42" s="11">
        <v>130.61000000000001</v>
      </c>
      <c r="Y42" s="11">
        <v>132.94</v>
      </c>
      <c r="Z42" s="11">
        <v>127.51</v>
      </c>
      <c r="AA42" s="11">
        <v>131.80000000000001</v>
      </c>
      <c r="AB42" s="126">
        <v>470300</v>
      </c>
      <c r="AC42" s="11">
        <v>131.80000000000001</v>
      </c>
      <c r="AD42">
        <f t="shared" si="2"/>
        <v>5.4299999999999926</v>
      </c>
      <c r="AE42" s="170">
        <f t="shared" si="3"/>
        <v>2.281545863728085E-2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86.999000000000009</v>
      </c>
      <c r="Q43" s="2"/>
      <c r="T43" s="171" t="s">
        <v>122</v>
      </c>
      <c r="U43" s="172">
        <v>85.72</v>
      </c>
      <c r="W43" s="132">
        <v>42248</v>
      </c>
      <c r="X43" s="11">
        <v>127.95</v>
      </c>
      <c r="Y43" s="11">
        <v>133.63</v>
      </c>
      <c r="Z43" s="11">
        <v>125</v>
      </c>
      <c r="AA43" s="11">
        <v>128.86000000000001</v>
      </c>
      <c r="AB43" s="126">
        <v>599400</v>
      </c>
      <c r="AC43" s="11">
        <v>128.86000000000001</v>
      </c>
      <c r="AD43">
        <f t="shared" si="2"/>
        <v>8.6299999999999955</v>
      </c>
      <c r="AE43" s="170">
        <f t="shared" si="3"/>
        <v>-3.1637484030961005E-2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86.208100000000016</v>
      </c>
      <c r="Q44" s="2"/>
      <c r="T44" s="130" t="s">
        <v>123</v>
      </c>
      <c r="U44" s="128">
        <v>85.75</v>
      </c>
      <c r="W44" s="132">
        <v>42247</v>
      </c>
      <c r="X44" s="11">
        <v>136.16999999999999</v>
      </c>
      <c r="Y44" s="11">
        <v>138.94</v>
      </c>
      <c r="Z44" s="11">
        <v>132.07</v>
      </c>
      <c r="AA44" s="11">
        <v>133.07</v>
      </c>
      <c r="AB44" s="126">
        <v>756700</v>
      </c>
      <c r="AC44" s="11">
        <v>133.07</v>
      </c>
      <c r="AD44">
        <f t="shared" si="2"/>
        <v>6.8700000000000045</v>
      </c>
      <c r="AE44" s="170">
        <f t="shared" si="3"/>
        <v>-3.2006983341820061E-2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85.417200000000008</v>
      </c>
      <c r="Q45" s="2"/>
      <c r="T45" s="130" t="s">
        <v>124</v>
      </c>
      <c r="U45" s="128" t="s">
        <v>382</v>
      </c>
      <c r="W45" s="132">
        <v>42244</v>
      </c>
      <c r="X45" s="11">
        <v>133.26</v>
      </c>
      <c r="Y45" s="11">
        <v>138.66999999999999</v>
      </c>
      <c r="Z45" s="11">
        <v>131.63999999999999</v>
      </c>
      <c r="AA45" s="11">
        <v>137.47</v>
      </c>
      <c r="AB45" s="126">
        <v>584700</v>
      </c>
      <c r="AC45" s="11">
        <v>137.47</v>
      </c>
      <c r="AD45">
        <f t="shared" si="2"/>
        <v>7.0300000000000011</v>
      </c>
      <c r="AE45" s="170">
        <f t="shared" si="3"/>
        <v>3.0818836232753277E-2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84.626300000000015</v>
      </c>
      <c r="Q46" s="2"/>
      <c r="T46" s="130" t="s">
        <v>125</v>
      </c>
      <c r="U46" s="128" t="s">
        <v>383</v>
      </c>
      <c r="W46" s="132">
        <v>42243</v>
      </c>
      <c r="X46" s="11">
        <v>130.83000000000001</v>
      </c>
      <c r="Y46" s="11">
        <v>134.97999999999999</v>
      </c>
      <c r="Z46" s="11">
        <v>129.51</v>
      </c>
      <c r="AA46" s="11">
        <v>133.36000000000001</v>
      </c>
      <c r="AB46" s="126">
        <v>722600</v>
      </c>
      <c r="AC46" s="11">
        <v>133.36000000000001</v>
      </c>
      <c r="AD46">
        <f t="shared" si="2"/>
        <v>5.4699999999999989</v>
      </c>
      <c r="AE46" s="170">
        <f t="shared" si="3"/>
        <v>2.8456852008946099E-2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83.835400000000007</v>
      </c>
      <c r="Q47" s="2"/>
      <c r="T47" s="130" t="s">
        <v>126</v>
      </c>
      <c r="U47" s="128">
        <v>189</v>
      </c>
      <c r="W47" s="132">
        <v>42242</v>
      </c>
      <c r="X47" s="11">
        <v>129.9</v>
      </c>
      <c r="Y47" s="11">
        <v>130</v>
      </c>
      <c r="Z47" s="11">
        <v>121.81</v>
      </c>
      <c r="AA47" s="11">
        <v>129.66999999999999</v>
      </c>
      <c r="AB47" s="126">
        <v>828300</v>
      </c>
      <c r="AC47" s="11">
        <v>129.66999999999999</v>
      </c>
      <c r="AD47">
        <f t="shared" si="2"/>
        <v>8.1899999999999977</v>
      </c>
      <c r="AE47" s="170">
        <f t="shared" si="3"/>
        <v>3.6779403534020982E-2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83.044500000000014</v>
      </c>
      <c r="Q48" s="2"/>
      <c r="T48" s="130" t="s">
        <v>127</v>
      </c>
      <c r="U48" s="128">
        <v>0.78248700000000004</v>
      </c>
      <c r="W48" s="132">
        <v>42241</v>
      </c>
      <c r="X48" s="11">
        <v>125.73</v>
      </c>
      <c r="Y48" s="11">
        <v>127.98</v>
      </c>
      <c r="Z48" s="11">
        <v>122.36</v>
      </c>
      <c r="AA48" s="11">
        <v>125.07</v>
      </c>
      <c r="AB48" s="126">
        <v>864800</v>
      </c>
      <c r="AC48" s="11">
        <v>125.07</v>
      </c>
      <c r="AD48">
        <f t="shared" si="2"/>
        <v>5.6200000000000045</v>
      </c>
      <c r="AE48" s="170">
        <f t="shared" si="3"/>
        <v>4.2163153070577275E-2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82.253600000000006</v>
      </c>
      <c r="Q49" s="2"/>
      <c r="T49" s="130" t="s">
        <v>128</v>
      </c>
      <c r="U49" s="128" t="s">
        <v>172</v>
      </c>
      <c r="W49" s="132">
        <v>42240</v>
      </c>
      <c r="X49" s="11">
        <v>115.96</v>
      </c>
      <c r="Y49" s="11">
        <v>120.01</v>
      </c>
      <c r="Z49" s="11">
        <v>113.5</v>
      </c>
      <c r="AA49" s="11">
        <v>120.01</v>
      </c>
      <c r="AB49" s="126">
        <v>1180800</v>
      </c>
      <c r="AC49" s="11">
        <v>120.01</v>
      </c>
      <c r="AD49">
        <f t="shared" si="2"/>
        <v>6.5100000000000051</v>
      </c>
      <c r="AE49" s="170">
        <f t="shared" si="3"/>
        <v>-3.0535584457549114E-2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81.462700000000012</v>
      </c>
      <c r="Q50" s="2"/>
      <c r="T50" s="130"/>
      <c r="U50" s="128"/>
      <c r="W50" s="132">
        <v>42237</v>
      </c>
      <c r="X50" s="11">
        <v>118.85</v>
      </c>
      <c r="Y50" s="11">
        <v>128.71</v>
      </c>
      <c r="Z50" s="11">
        <v>117.56</v>
      </c>
      <c r="AA50" s="11">
        <v>123.79</v>
      </c>
      <c r="AB50" s="126">
        <v>985100</v>
      </c>
      <c r="AC50" s="11">
        <v>123.79</v>
      </c>
      <c r="AD50">
        <f t="shared" si="2"/>
        <v>11.150000000000006</v>
      </c>
      <c r="AE50" s="170">
        <f t="shared" si="3"/>
        <v>2.0948453608247375E-2</v>
      </c>
    </row>
    <row r="51" spans="2:31" x14ac:dyDescent="0.25">
      <c r="O51" s="105">
        <v>1.02</v>
      </c>
      <c r="P51" s="105">
        <f t="shared" si="4"/>
        <v>80.671800000000005</v>
      </c>
      <c r="Q51" s="2"/>
      <c r="T51" s="130" t="s">
        <v>129</v>
      </c>
      <c r="U51" s="128" t="s">
        <v>384</v>
      </c>
      <c r="W51" s="132">
        <v>42236</v>
      </c>
      <c r="X51" s="11">
        <v>126.35</v>
      </c>
      <c r="Y51" s="11">
        <v>131.47</v>
      </c>
      <c r="Z51" s="11">
        <v>121.11</v>
      </c>
      <c r="AA51" s="11">
        <v>121.25</v>
      </c>
      <c r="AB51" s="126">
        <v>916100</v>
      </c>
      <c r="AC51" s="11">
        <v>121.25</v>
      </c>
      <c r="AD51">
        <f t="shared" si="2"/>
        <v>10.36</v>
      </c>
      <c r="AE51" s="170">
        <f t="shared" si="3"/>
        <v>-4.5350759782694317E-2</v>
      </c>
    </row>
    <row r="52" spans="2:31" x14ac:dyDescent="0.25">
      <c r="O52" s="105">
        <v>1.01</v>
      </c>
      <c r="P52" s="105">
        <f t="shared" si="4"/>
        <v>79.880900000000011</v>
      </c>
      <c r="Q52" s="2"/>
      <c r="T52" s="130" t="s">
        <v>130</v>
      </c>
      <c r="U52" s="128" t="s">
        <v>242</v>
      </c>
      <c r="W52" s="132">
        <v>42235</v>
      </c>
      <c r="X52" s="11">
        <v>128.41</v>
      </c>
      <c r="Y52" s="11">
        <v>130.5</v>
      </c>
      <c r="Z52" s="11">
        <v>122.51</v>
      </c>
      <c r="AA52" s="11">
        <v>127.01</v>
      </c>
      <c r="AB52" s="126">
        <v>738600</v>
      </c>
      <c r="AC52" s="11">
        <v>127.01</v>
      </c>
      <c r="AD52">
        <f t="shared" si="2"/>
        <v>7.9899999999999949</v>
      </c>
      <c r="AE52" s="170">
        <f t="shared" si="3"/>
        <v>-2.006018054162495E-2</v>
      </c>
    </row>
    <row r="53" spans="2:31" x14ac:dyDescent="0.25">
      <c r="O53" s="105">
        <v>1</v>
      </c>
      <c r="P53" s="105">
        <f t="shared" si="4"/>
        <v>79.09</v>
      </c>
      <c r="Q53" s="2"/>
      <c r="T53" s="130" t="s">
        <v>131</v>
      </c>
      <c r="U53" s="129">
        <v>1467081</v>
      </c>
      <c r="W53" s="132">
        <v>42234</v>
      </c>
      <c r="X53" s="11">
        <v>130.01</v>
      </c>
      <c r="Y53" s="11">
        <v>134</v>
      </c>
      <c r="Z53" s="11">
        <v>128.81</v>
      </c>
      <c r="AA53" s="11">
        <v>129.61000000000001</v>
      </c>
      <c r="AB53" s="126">
        <v>481300</v>
      </c>
      <c r="AC53" s="11">
        <v>129.61000000000001</v>
      </c>
      <c r="AD53">
        <f t="shared" si="2"/>
        <v>5.1899999999999977</v>
      </c>
      <c r="AE53" s="170">
        <f t="shared" si="3"/>
        <v>-1.5794669299111441E-2</v>
      </c>
    </row>
    <row r="54" spans="2:31" x14ac:dyDescent="0.25">
      <c r="O54" s="105">
        <v>0.99</v>
      </c>
      <c r="P54" s="105">
        <f t="shared" si="4"/>
        <v>78.299099999999996</v>
      </c>
      <c r="Q54" s="2"/>
      <c r="T54" s="130" t="s">
        <v>135</v>
      </c>
      <c r="U54" s="129">
        <v>1159120</v>
      </c>
      <c r="W54" s="132">
        <v>42233</v>
      </c>
      <c r="X54" s="11">
        <v>127.48</v>
      </c>
      <c r="Y54" s="11">
        <v>133.37</v>
      </c>
      <c r="Z54" s="11">
        <v>124.51</v>
      </c>
      <c r="AA54" s="11">
        <v>131.69</v>
      </c>
      <c r="AB54" s="126">
        <v>728300</v>
      </c>
      <c r="AC54" s="11">
        <v>131.69</v>
      </c>
      <c r="AD54">
        <f t="shared" si="2"/>
        <v>8.86</v>
      </c>
      <c r="AE54" s="170">
        <f t="shared" si="3"/>
        <v>3.027695196369895E-2</v>
      </c>
    </row>
    <row r="55" spans="2:31" x14ac:dyDescent="0.25">
      <c r="O55" s="105">
        <v>0.98</v>
      </c>
      <c r="P55" s="105">
        <f t="shared" si="4"/>
        <v>77.508200000000002</v>
      </c>
      <c r="Q55" s="2"/>
      <c r="T55" s="130" t="s">
        <v>132</v>
      </c>
      <c r="U55" s="128" t="s">
        <v>385</v>
      </c>
      <c r="W55" s="132">
        <v>42230</v>
      </c>
      <c r="X55" s="11">
        <v>131.9</v>
      </c>
      <c r="Y55" s="11">
        <v>132.99</v>
      </c>
      <c r="Z55" s="11">
        <v>123.1</v>
      </c>
      <c r="AA55" s="11">
        <v>127.82</v>
      </c>
      <c r="AB55" s="126">
        <v>828100</v>
      </c>
      <c r="AC55" s="11">
        <v>127.82</v>
      </c>
      <c r="AD55">
        <f t="shared" si="2"/>
        <v>9.8900000000000148</v>
      </c>
      <c r="AE55" s="170">
        <f t="shared" si="3"/>
        <v>-3.1005988931847472E-2</v>
      </c>
    </row>
    <row r="56" spans="2:31" x14ac:dyDescent="0.25">
      <c r="O56" s="105">
        <v>0.97</v>
      </c>
      <c r="P56" s="105">
        <f t="shared" si="4"/>
        <v>76.717299999999994</v>
      </c>
      <c r="T56" s="130" t="s">
        <v>136</v>
      </c>
      <c r="U56" s="128" t="s">
        <v>172</v>
      </c>
      <c r="W56" s="132">
        <v>42229</v>
      </c>
      <c r="X56" s="11">
        <v>135.36000000000001</v>
      </c>
      <c r="Y56" s="11">
        <v>139.13</v>
      </c>
      <c r="Z56" s="11">
        <v>130.77000000000001</v>
      </c>
      <c r="AA56" s="11">
        <v>131.91</v>
      </c>
      <c r="AB56" s="126">
        <v>447200</v>
      </c>
      <c r="AC56" s="11">
        <v>131.91</v>
      </c>
      <c r="AD56">
        <f t="shared" si="2"/>
        <v>8.3599999999999852</v>
      </c>
      <c r="AE56" s="170">
        <f t="shared" si="3"/>
        <v>-2.1874536556429014E-2</v>
      </c>
    </row>
    <row r="57" spans="2:31" x14ac:dyDescent="0.25">
      <c r="O57" s="105">
        <v>0.96</v>
      </c>
      <c r="P57" s="105">
        <f t="shared" si="4"/>
        <v>75.926400000000001</v>
      </c>
      <c r="T57" s="130" t="s">
        <v>137</v>
      </c>
      <c r="U57" s="128">
        <v>-3.68</v>
      </c>
      <c r="W57" s="132">
        <v>42228</v>
      </c>
      <c r="X57" s="11">
        <v>133.03</v>
      </c>
      <c r="Y57" s="11">
        <v>140</v>
      </c>
      <c r="Z57" s="11">
        <v>124.73</v>
      </c>
      <c r="AA57" s="11">
        <v>134.86000000000001</v>
      </c>
      <c r="AB57" s="126">
        <v>1701600</v>
      </c>
      <c r="AC57" s="11">
        <v>134.86000000000001</v>
      </c>
      <c r="AD57">
        <f t="shared" si="2"/>
        <v>15.269999999999996</v>
      </c>
      <c r="AE57" s="170">
        <f t="shared" si="3"/>
        <v>-7.5796600191329055E-3</v>
      </c>
    </row>
    <row r="58" spans="2:31" x14ac:dyDescent="0.25">
      <c r="O58" s="105">
        <v>0.95</v>
      </c>
      <c r="P58" s="105">
        <f t="shared" si="4"/>
        <v>75.135499999999993</v>
      </c>
      <c r="T58" s="130" t="s">
        <v>133</v>
      </c>
      <c r="U58" s="128" t="s">
        <v>151</v>
      </c>
      <c r="W58" s="132">
        <v>42227</v>
      </c>
      <c r="X58" s="11">
        <v>136.02000000000001</v>
      </c>
      <c r="Y58" s="11">
        <v>143.30000000000001</v>
      </c>
      <c r="Z58" s="11">
        <v>132.01</v>
      </c>
      <c r="AA58" s="11">
        <v>135.88999999999999</v>
      </c>
      <c r="AB58" s="126">
        <v>978000</v>
      </c>
      <c r="AC58" s="11">
        <v>135.88999999999999</v>
      </c>
      <c r="AD58">
        <f t="shared" si="2"/>
        <v>11.29000000000002</v>
      </c>
      <c r="AE58" s="170">
        <f t="shared" si="3"/>
        <v>-2.398908281261225E-2</v>
      </c>
    </row>
    <row r="59" spans="2:31" x14ac:dyDescent="0.25">
      <c r="O59" s="105">
        <v>0.94</v>
      </c>
      <c r="P59" s="105">
        <f t="shared" si="4"/>
        <v>74.3446</v>
      </c>
      <c r="W59" s="132">
        <v>42226</v>
      </c>
      <c r="X59" s="11">
        <v>153.4</v>
      </c>
      <c r="Y59" s="11">
        <v>153.99</v>
      </c>
      <c r="Z59" s="11">
        <v>136.01</v>
      </c>
      <c r="AA59" s="11">
        <v>139.22999999999999</v>
      </c>
      <c r="AB59" s="126">
        <v>2165900</v>
      </c>
      <c r="AC59" s="11">
        <v>139.22999999999999</v>
      </c>
      <c r="AD59">
        <f t="shared" si="2"/>
        <v>17.980000000000018</v>
      </c>
      <c r="AE59" s="170">
        <f t="shared" si="3"/>
        <v>-0.10081374321880665</v>
      </c>
    </row>
    <row r="60" spans="2:31" x14ac:dyDescent="0.25">
      <c r="O60" s="105">
        <v>0.93</v>
      </c>
      <c r="P60" s="105">
        <f t="shared" si="4"/>
        <v>73.553700000000006</v>
      </c>
      <c r="W60" s="132">
        <v>42223</v>
      </c>
      <c r="X60" s="11">
        <v>154.75</v>
      </c>
      <c r="Y60" s="11">
        <v>157.5</v>
      </c>
      <c r="Z60" s="11">
        <v>129.01</v>
      </c>
      <c r="AA60" s="11">
        <v>154.84</v>
      </c>
      <c r="AB60" s="126">
        <v>3877000</v>
      </c>
      <c r="AC60" s="11">
        <v>154.84</v>
      </c>
      <c r="AD60">
        <f t="shared" si="2"/>
        <v>28.490000000000009</v>
      </c>
      <c r="AE60" s="170">
        <f t="shared" si="3"/>
        <v>-1.2688898807626137E-2</v>
      </c>
    </row>
    <row r="61" spans="2:31" x14ac:dyDescent="0.25">
      <c r="O61" s="105">
        <v>0.92</v>
      </c>
      <c r="P61" s="105">
        <f t="shared" si="4"/>
        <v>72.762800000000013</v>
      </c>
      <c r="W61" s="132">
        <v>42222</v>
      </c>
      <c r="X61" s="11">
        <v>167</v>
      </c>
      <c r="Y61" s="11">
        <v>168.03</v>
      </c>
      <c r="Z61" s="11">
        <v>154.75</v>
      </c>
      <c r="AA61" s="11">
        <v>156.83000000000001</v>
      </c>
      <c r="AB61" s="126">
        <v>573300</v>
      </c>
      <c r="AC61" s="11">
        <v>156.83000000000001</v>
      </c>
      <c r="AD61">
        <f t="shared" si="2"/>
        <v>13.280000000000001</v>
      </c>
      <c r="AE61" s="170">
        <f t="shared" si="3"/>
        <v>-5.8134646567773562E-2</v>
      </c>
    </row>
    <row r="62" spans="2:31" x14ac:dyDescent="0.25">
      <c r="O62" s="105">
        <v>0.91</v>
      </c>
      <c r="P62" s="105">
        <f t="shared" si="4"/>
        <v>71.971900000000005</v>
      </c>
      <c r="W62" s="132">
        <v>42221</v>
      </c>
      <c r="X62" s="11">
        <v>164.4</v>
      </c>
      <c r="Y62" s="11">
        <v>169.16</v>
      </c>
      <c r="Z62" s="11">
        <v>162.78</v>
      </c>
      <c r="AA62" s="11">
        <v>166.51</v>
      </c>
      <c r="AB62" s="126">
        <v>470000</v>
      </c>
      <c r="AC62" s="11">
        <v>166.51</v>
      </c>
      <c r="AD62">
        <f t="shared" si="2"/>
        <v>6.3799999999999955</v>
      </c>
      <c r="AE62" s="170">
        <f t="shared" si="3"/>
        <v>1.2403477837903631E-2</v>
      </c>
    </row>
    <row r="63" spans="2:31" x14ac:dyDescent="0.25">
      <c r="O63" s="105">
        <v>0.9</v>
      </c>
      <c r="P63" s="105">
        <f t="shared" si="4"/>
        <v>71.181000000000012</v>
      </c>
      <c r="W63" s="132">
        <v>42220</v>
      </c>
      <c r="X63" s="11">
        <v>165.65</v>
      </c>
      <c r="Y63" s="11">
        <v>166.42</v>
      </c>
      <c r="Z63" s="11">
        <v>162.21</v>
      </c>
      <c r="AA63" s="11">
        <v>164.47</v>
      </c>
      <c r="AB63" s="126">
        <v>324700</v>
      </c>
      <c r="AC63" s="11">
        <v>164.47</v>
      </c>
      <c r="AD63">
        <f t="shared" si="2"/>
        <v>4.2099999999999795</v>
      </c>
      <c r="AE63" s="170">
        <f t="shared" si="3"/>
        <v>-7.897934386390526E-4</v>
      </c>
    </row>
    <row r="64" spans="2:31" x14ac:dyDescent="0.25">
      <c r="W64" s="132">
        <v>42219</v>
      </c>
      <c r="X64" s="11">
        <v>165.71</v>
      </c>
      <c r="Y64" s="11">
        <v>167.49</v>
      </c>
      <c r="Z64" s="11">
        <v>162.32</v>
      </c>
      <c r="AA64" s="11">
        <v>164.6</v>
      </c>
      <c r="AB64" s="126">
        <v>479900</v>
      </c>
      <c r="AC64" s="11">
        <v>164.6</v>
      </c>
      <c r="AD64">
        <f t="shared" si="2"/>
        <v>5.1700000000000159</v>
      </c>
      <c r="AE64" s="170">
        <f t="shared" si="3"/>
        <v>-7.4172345172768273E-3</v>
      </c>
    </row>
    <row r="65" spans="23:31" x14ac:dyDescent="0.25">
      <c r="W65" s="132">
        <v>42216</v>
      </c>
      <c r="X65" s="11">
        <v>159.58000000000001</v>
      </c>
      <c r="Y65" s="11">
        <v>168.2</v>
      </c>
      <c r="Z65" s="11">
        <v>156.03</v>
      </c>
      <c r="AA65" s="11">
        <v>165.83</v>
      </c>
      <c r="AB65" s="126">
        <v>677000</v>
      </c>
      <c r="AC65" s="11">
        <v>165.83</v>
      </c>
      <c r="AD65">
        <f t="shared" si="2"/>
        <v>12.169999999999987</v>
      </c>
      <c r="AE65" s="170">
        <f t="shared" si="3"/>
        <v>4.1842055663755984E-2</v>
      </c>
    </row>
    <row r="66" spans="23:31" x14ac:dyDescent="0.25">
      <c r="W66" s="132">
        <v>42215</v>
      </c>
      <c r="X66" s="11">
        <v>159</v>
      </c>
      <c r="Y66" s="11">
        <v>160</v>
      </c>
      <c r="Z66" s="11">
        <v>153.63</v>
      </c>
      <c r="AA66" s="11">
        <v>159.16999999999999</v>
      </c>
      <c r="AB66" s="126">
        <v>384300</v>
      </c>
      <c r="AC66" s="11">
        <v>159.16999999999999</v>
      </c>
      <c r="AD66">
        <f t="shared" si="2"/>
        <v>6.3700000000000045</v>
      </c>
      <c r="AE66" s="170">
        <f t="shared" si="3"/>
        <v>9.4327757514767185E-4</v>
      </c>
    </row>
    <row r="67" spans="23:31" x14ac:dyDescent="0.25">
      <c r="W67" s="132">
        <v>42214</v>
      </c>
      <c r="X67" s="11">
        <v>160.63999999999999</v>
      </c>
      <c r="Y67" s="11">
        <v>160.66999999999999</v>
      </c>
      <c r="Z67" s="11">
        <v>155.31</v>
      </c>
      <c r="AA67" s="11">
        <v>159.02000000000001</v>
      </c>
      <c r="AB67" s="126">
        <v>445100</v>
      </c>
      <c r="AC67" s="11">
        <v>159.02000000000001</v>
      </c>
      <c r="AD67">
        <f>Y67-Z67</f>
        <v>5.3599999999999852</v>
      </c>
      <c r="AE67" s="170" t="e">
        <f>AC67/AC68-1</f>
        <v>#DIV/0!</v>
      </c>
    </row>
    <row r="68" spans="23:31" x14ac:dyDescent="0.25">
      <c r="W68" s="11" t="s">
        <v>147</v>
      </c>
      <c r="X68" s="11"/>
      <c r="Y68" s="11"/>
      <c r="Z68" s="11"/>
      <c r="AA68" s="11"/>
      <c r="AB68" s="11"/>
      <c r="AC68" s="11"/>
      <c r="AD68">
        <f>Y68-Z68</f>
        <v>0</v>
      </c>
      <c r="AE68" s="170" t="e">
        <f>AC68/AC69-1</f>
        <v>#DIV/0!</v>
      </c>
    </row>
  </sheetData>
  <mergeCells count="1">
    <mergeCell ref="O42:P42"/>
  </mergeCells>
  <conditionalFormatting sqref="Q7">
    <cfRule type="expression" dxfId="5" priority="10">
      <formula>Q7&gt;0</formula>
    </cfRule>
    <cfRule type="expression" dxfId="4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" priority="1">
      <formula>F27&gt;0</formula>
    </cfRule>
    <cfRule type="expression" dxfId="2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2015-10-30T11:37:59Z</dcterms:modified>
</cp:coreProperties>
</file>