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3" i="38" l="1"/>
  <c r="E373" i="38"/>
  <c r="G373" i="38"/>
  <c r="H373" i="38"/>
  <c r="K373" i="38"/>
  <c r="L373" i="38" s="1"/>
  <c r="M373" i="38"/>
  <c r="N373" i="38" s="1"/>
  <c r="R373" i="38"/>
  <c r="U373" i="38"/>
  <c r="N54" i="35"/>
  <c r="N56" i="35"/>
  <c r="N52" i="35"/>
  <c r="N21" i="35"/>
  <c r="N38" i="35"/>
  <c r="N14" i="35"/>
  <c r="N58" i="35"/>
  <c r="N7" i="35"/>
  <c r="N11" i="35"/>
  <c r="N35" i="35"/>
  <c r="N51" i="35"/>
  <c r="N34" i="35"/>
  <c r="N31" i="35"/>
  <c r="N53" i="35"/>
  <c r="N27" i="35"/>
  <c r="N47" i="35"/>
  <c r="N26" i="35"/>
  <c r="N17" i="35"/>
  <c r="N48" i="35"/>
  <c r="N12" i="35"/>
  <c r="N9" i="35"/>
  <c r="N43" i="35"/>
  <c r="N23" i="35"/>
  <c r="N15" i="35"/>
  <c r="N33" i="35"/>
  <c r="N50" i="35"/>
  <c r="N49" i="35"/>
  <c r="N46" i="35"/>
  <c r="N55" i="35"/>
  <c r="N39" i="35"/>
  <c r="N40" i="35"/>
  <c r="N41" i="35"/>
  <c r="N5" i="35"/>
  <c r="N57" i="35"/>
  <c r="N20" i="35"/>
  <c r="N18" i="35"/>
  <c r="N22" i="35"/>
  <c r="N10" i="35"/>
  <c r="N3" i="35"/>
  <c r="N42" i="35"/>
  <c r="N36" i="35"/>
  <c r="N4" i="35"/>
  <c r="N2" i="35"/>
  <c r="N13" i="35"/>
  <c r="N25" i="35"/>
  <c r="N30" i="35"/>
  <c r="N32" i="35"/>
  <c r="N44" i="35"/>
  <c r="N8" i="35"/>
  <c r="N37" i="35"/>
  <c r="N19" i="35"/>
  <c r="N16" i="35"/>
  <c r="N28" i="35"/>
  <c r="N24" i="35"/>
  <c r="N6" i="35"/>
  <c r="N45" i="35"/>
  <c r="N29" i="35"/>
  <c r="O373" i="38" l="1"/>
  <c r="P373" i="38" s="1"/>
  <c r="V373" i="38"/>
  <c r="W373" i="38" s="1"/>
  <c r="T373" i="38"/>
  <c r="F58" i="40"/>
  <c r="G58" i="40"/>
  <c r="H58" i="40"/>
  <c r="F27" i="72"/>
  <c r="G27" i="72"/>
  <c r="H27" i="72"/>
  <c r="H26" i="72"/>
  <c r="G26" i="72"/>
  <c r="F26" i="72"/>
  <c r="H25" i="72"/>
  <c r="G25" i="72"/>
  <c r="F25" i="72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D372" i="38"/>
  <c r="E372" i="38"/>
  <c r="G372" i="38"/>
  <c r="H372" i="38"/>
  <c r="K372" i="38"/>
  <c r="L372" i="38"/>
  <c r="O372" i="38" s="1"/>
  <c r="P372" i="38" s="1"/>
  <c r="M372" i="38"/>
  <c r="T372" i="38" s="1"/>
  <c r="N372" i="38"/>
  <c r="R372" i="38"/>
  <c r="U372" i="38"/>
  <c r="V372" i="38" l="1"/>
  <c r="W372" i="38" s="1"/>
  <c r="F40" i="25"/>
  <c r="G40" i="25"/>
  <c r="H40" i="25"/>
  <c r="D371" i="38"/>
  <c r="E371" i="38"/>
  <c r="G371" i="38"/>
  <c r="H371" i="38"/>
  <c r="K371" i="38"/>
  <c r="L371" i="38"/>
  <c r="O371" i="38" s="1"/>
  <c r="P371" i="38" s="1"/>
  <c r="M371" i="38"/>
  <c r="T371" i="38" s="1"/>
  <c r="N371" i="38"/>
  <c r="R371" i="38"/>
  <c r="U371" i="38"/>
  <c r="V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W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K85" i="53"/>
  <c r="H85" i="53"/>
  <c r="K81" i="53"/>
  <c r="F81" i="53"/>
  <c r="D370" i="38"/>
  <c r="E370" i="38"/>
  <c r="G370" i="38"/>
  <c r="H370" i="38"/>
  <c r="K370" i="38"/>
  <c r="L370" i="38" s="1"/>
  <c r="V370" i="38" s="1"/>
  <c r="M370" i="38"/>
  <c r="T370" i="38" s="1"/>
  <c r="N370" i="38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M93" i="68"/>
  <c r="K93" i="68"/>
  <c r="H93" i="68"/>
  <c r="F93" i="68"/>
  <c r="C93" i="68"/>
  <c r="W370" i="38" l="1"/>
  <c r="O370" i="38"/>
  <c r="P370" i="38" s="1"/>
  <c r="U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3" i="25"/>
  <c r="U2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80" i="25"/>
  <c r="H580" i="25"/>
  <c r="F580" i="25"/>
  <c r="K580" i="25"/>
  <c r="C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8"/>
  <c r="H72" i="59"/>
  <c r="C85" i="64"/>
  <c r="H19" i="58"/>
  <c r="F65" i="71"/>
  <c r="M19" i="70"/>
  <c r="K19" i="62"/>
  <c r="H19" i="76"/>
  <c r="H19" i="34"/>
  <c r="C72" i="59"/>
  <c r="M103" i="58"/>
  <c r="F19" i="55"/>
  <c r="C19" i="45"/>
  <c r="M86" i="53"/>
  <c r="F489" i="17"/>
  <c r="K132" i="61"/>
  <c r="H19" i="60"/>
  <c r="H132" i="45"/>
  <c r="C19" i="55"/>
  <c r="F154" i="61"/>
  <c r="F19" i="53"/>
  <c r="K86" i="53"/>
  <c r="C30" i="49"/>
  <c r="C72" i="70"/>
  <c r="M19" i="71"/>
  <c r="C19" i="58"/>
  <c r="M19" i="3"/>
  <c r="K30" i="49"/>
  <c r="H19" i="61"/>
  <c r="F19" i="64"/>
  <c r="C120" i="57"/>
  <c r="F85" i="64"/>
  <c r="K65" i="63"/>
  <c r="C111" i="54"/>
  <c r="C86" i="53"/>
  <c r="M100" i="34"/>
  <c r="F120" i="57"/>
  <c r="F19" i="59"/>
  <c r="K80" i="41"/>
  <c r="M19" i="34"/>
  <c r="H19" i="75"/>
  <c r="H19" i="55"/>
  <c r="F72" i="70"/>
  <c r="F30" i="49"/>
  <c r="F19" i="57"/>
  <c r="H489" i="17"/>
  <c r="H85" i="64"/>
  <c r="C19" i="71"/>
  <c r="H72" i="70"/>
  <c r="K19" i="66"/>
  <c r="F63" i="66"/>
  <c r="M19" i="66"/>
  <c r="K19" i="63"/>
  <c r="M120" i="57"/>
  <c r="C19" i="76"/>
  <c r="C19" i="3"/>
  <c r="H19" i="41"/>
  <c r="K72" i="70"/>
  <c r="H19" i="62"/>
  <c r="H103" i="58"/>
  <c r="C19" i="66"/>
  <c r="F100" i="34"/>
  <c r="F19" i="73"/>
  <c r="K90" i="72"/>
  <c r="F90" i="72"/>
  <c r="H72" i="76"/>
  <c r="H19" i="63"/>
  <c r="F19" i="76"/>
  <c r="C19" i="70"/>
  <c r="C65" i="71"/>
  <c r="C80" i="41"/>
  <c r="K19" i="60"/>
  <c r="C19" i="72"/>
  <c r="H90" i="72"/>
  <c r="M63" i="66"/>
  <c r="M94" i="52"/>
  <c r="M132" i="61"/>
  <c r="C154" i="61"/>
  <c r="H19" i="3"/>
  <c r="H19" i="45"/>
  <c r="H30" i="49"/>
  <c r="F80" i="41"/>
  <c r="H100" i="34"/>
  <c r="M65" i="71"/>
  <c r="C19" i="68"/>
  <c r="H120" i="57"/>
  <c r="H19" i="64"/>
  <c r="M156" i="49"/>
  <c r="C132" i="45"/>
  <c r="M19" i="55"/>
  <c r="M489" i="17"/>
  <c r="F19" i="68"/>
  <c r="M19" i="57"/>
  <c r="H19" i="70"/>
  <c r="M19" i="60"/>
  <c r="K72" i="59"/>
  <c r="K65" i="71"/>
  <c r="K19" i="64"/>
  <c r="M32" i="31"/>
  <c r="F19" i="70"/>
  <c r="F86" i="53"/>
  <c r="C19" i="53"/>
  <c r="F19" i="3"/>
  <c r="M19" i="54"/>
  <c r="M19" i="61"/>
  <c r="H65" i="63"/>
  <c r="K103" i="58"/>
  <c r="M119" i="7"/>
  <c r="H19" i="73"/>
  <c r="F94" i="52"/>
  <c r="C19" i="64"/>
  <c r="K132" i="45"/>
  <c r="H67" i="60"/>
  <c r="M19" i="63"/>
  <c r="M19" i="64"/>
  <c r="C489" i="17"/>
  <c r="M19" i="41"/>
  <c r="F65" i="63"/>
  <c r="K19" i="58"/>
  <c r="F72" i="76"/>
  <c r="H29" i="51"/>
  <c r="M85" i="64"/>
  <c r="C132" i="61"/>
  <c r="K19" i="34"/>
  <c r="H86" i="53"/>
  <c r="C19" i="52"/>
  <c r="C119" i="7"/>
  <c r="M65" i="63"/>
  <c r="C19" i="63"/>
  <c r="H19" i="52"/>
  <c r="K72" i="76"/>
  <c r="K100" i="34"/>
  <c r="C19" i="73"/>
  <c r="K19" i="75"/>
  <c r="K19" i="71"/>
  <c r="K19" i="61"/>
  <c r="H156" i="49"/>
  <c r="F19" i="54"/>
  <c r="F19" i="41"/>
  <c r="M72" i="70"/>
  <c r="K19" i="53"/>
  <c r="M72" i="76"/>
  <c r="K19" i="54"/>
  <c r="M19" i="52"/>
  <c r="M30" i="49"/>
  <c r="F19" i="45"/>
  <c r="C19" i="61"/>
  <c r="F19" i="69"/>
  <c r="K156" i="49"/>
  <c r="C19" i="60"/>
  <c r="F32" i="31"/>
  <c r="M32" i="25"/>
  <c r="K19" i="73"/>
  <c r="H132" i="61"/>
  <c r="F67" i="60"/>
  <c r="C100" i="34"/>
  <c r="K19" i="72"/>
  <c r="M19" i="40"/>
  <c r="K63" i="66"/>
  <c r="C19" i="40"/>
  <c r="H19" i="72"/>
  <c r="H80" i="41"/>
  <c r="C19" i="59"/>
  <c r="H19" i="66"/>
  <c r="F132" i="61"/>
  <c r="C19" i="41"/>
  <c r="H111" i="54"/>
  <c r="M19" i="59"/>
  <c r="F19" i="60"/>
  <c r="K19" i="45"/>
  <c r="M19" i="58"/>
  <c r="C65" i="63"/>
  <c r="F72" i="59"/>
  <c r="K94" i="52"/>
  <c r="F19" i="66"/>
  <c r="K19" i="52"/>
  <c r="H154" i="61"/>
  <c r="F119" i="7"/>
  <c r="F19" i="34"/>
  <c r="F19" i="52"/>
  <c r="C19" i="57"/>
  <c r="K32" i="31"/>
  <c r="F132" i="45"/>
  <c r="M90" i="72"/>
  <c r="C32" i="31"/>
  <c r="C156" i="49"/>
  <c r="F156" i="49"/>
  <c r="M80" i="41"/>
  <c r="M19" i="75"/>
  <c r="K154" i="61"/>
  <c r="C19" i="62"/>
  <c r="F19" i="63"/>
  <c r="M67" i="60"/>
  <c r="M132" i="45"/>
  <c r="M19" i="76"/>
  <c r="C94" i="52"/>
  <c r="F103" i="58"/>
  <c r="F19" i="61"/>
  <c r="H19" i="71"/>
  <c r="K19" i="70"/>
  <c r="K19" i="40"/>
  <c r="H19" i="54"/>
  <c r="K67" i="60"/>
  <c r="M19" i="62"/>
  <c r="C72" i="76"/>
  <c r="K19" i="57"/>
  <c r="M19" i="53"/>
  <c r="K85" i="64"/>
  <c r="H65" i="71"/>
  <c r="C19" i="34"/>
  <c r="K29" i="51"/>
  <c r="M19" i="69"/>
  <c r="F19" i="40"/>
  <c r="M19" i="68"/>
  <c r="F19" i="62"/>
  <c r="C90" i="72"/>
  <c r="F19" i="72"/>
  <c r="M111" i="54"/>
  <c r="C103" i="58"/>
  <c r="M154" i="61"/>
  <c r="K19" i="76"/>
  <c r="K19" i="59"/>
  <c r="H19" i="53"/>
  <c r="H32" i="31"/>
  <c r="K111" i="54"/>
  <c r="C19" i="54"/>
  <c r="F19" i="71"/>
  <c r="M72" i="59"/>
  <c r="K19" i="3"/>
  <c r="C19" i="69"/>
  <c r="M23" i="17"/>
  <c r="F111" i="54"/>
  <c r="K19" i="55"/>
  <c r="H94" i="52"/>
  <c r="K489" i="17"/>
  <c r="C63" i="66"/>
  <c r="C67" i="60"/>
  <c r="K19" i="69"/>
  <c r="H19" i="40"/>
  <c r="K120" i="57"/>
  <c r="M19" i="72"/>
  <c r="H63" i="66"/>
  <c r="H19" i="57"/>
  <c r="K19" i="41"/>
  <c r="H19" i="69"/>
  <c r="H19" i="59"/>
  <c r="M19" i="73"/>
  <c r="K19" i="68"/>
  <c r="H19" i="68"/>
  <c r="F32" i="25"/>
  <c r="C32" i="25"/>
  <c r="M29" i="51"/>
  <c r="M19" i="45"/>
  <c r="C82" i="50"/>
  <c r="K82" i="50"/>
  <c r="C103" i="50"/>
  <c r="C19" i="50"/>
  <c r="M19" i="50"/>
  <c r="H19" i="50"/>
  <c r="H82" i="50"/>
  <c r="F19" i="50"/>
  <c r="M103" i="50"/>
  <c r="K103" i="50"/>
  <c r="H103" i="50"/>
  <c r="K19" i="50"/>
  <c r="F103" i="50"/>
  <c r="M82" i="50"/>
  <c r="F82" i="50"/>
  <c r="K32" i="25"/>
  <c r="H32" i="25"/>
  <c r="K119" i="7"/>
  <c r="H119" i="7"/>
  <c r="F19" i="75"/>
  <c r="C19" i="75"/>
  <c r="F29" i="51"/>
  <c r="C29" i="51"/>
  <c r="F23" i="17"/>
  <c r="C23" i="17"/>
  <c r="K23" i="17"/>
  <c r="H23" i="17"/>
  <c r="O104" i="38" l="1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5" i="45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3" i="49"/>
  <c r="Q6" i="49" s="1"/>
  <c r="Q2" i="25"/>
  <c r="Q9" i="26" l="1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M84" i="50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Q9" i="64" s="1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7" i="26" l="1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<sst xmlns="http://schemas.openxmlformats.org/spreadsheetml/2006/main" count="5703" uniqueCount="755">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</sst>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89"/>
      <tableStyleElement type="headerRow" dxfId="118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3440"/>
        <c:axId val="515203832"/>
      </c:scatterChart>
      <c:valAx>
        <c:axId val="515203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3832"/>
        <c:crosses val="autoZero"/>
        <c:crossBetween val="midCat"/>
      </c:valAx>
      <c:valAx>
        <c:axId val="5152038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4616"/>
        <c:axId val="515205008"/>
      </c:scatterChart>
      <c:valAx>
        <c:axId val="515204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5008"/>
        <c:crosses val="autoZero"/>
        <c:crossBetween val="midCat"/>
      </c:valAx>
      <c:valAx>
        <c:axId val="5152050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5792"/>
        <c:axId val="515206184"/>
      </c:scatterChart>
      <c:valAx>
        <c:axId val="515205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6184"/>
        <c:crosses val="autoZero"/>
        <c:crossBetween val="midCat"/>
      </c:valAx>
      <c:valAx>
        <c:axId val="5152061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6968"/>
        <c:axId val="515207360"/>
      </c:scatterChart>
      <c:valAx>
        <c:axId val="5152069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7360"/>
        <c:crosses val="autoZero"/>
        <c:crossBetween val="midCat"/>
      </c:valAx>
      <c:valAx>
        <c:axId val="5152073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9320"/>
        <c:axId val="515208928"/>
      </c:scatterChart>
      <c:valAx>
        <c:axId val="5152093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8928"/>
        <c:crosses val="autoZero"/>
        <c:crossBetween val="midCat"/>
      </c:valAx>
      <c:valAx>
        <c:axId val="515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08144"/>
        <c:axId val="515209712"/>
      </c:scatterChart>
      <c:valAx>
        <c:axId val="5152081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9712"/>
        <c:crosses val="autoZero"/>
        <c:crossBetween val="midCat"/>
      </c:valAx>
      <c:valAx>
        <c:axId val="5152097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10496"/>
        <c:axId val="515210888"/>
      </c:scatterChart>
      <c:valAx>
        <c:axId val="515210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0888"/>
        <c:crosses val="autoZero"/>
        <c:crossBetween val="midCat"/>
      </c:valAx>
      <c:valAx>
        <c:axId val="515210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0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2848"/>
        <c:axId val="515213240"/>
      </c:lineChart>
      <c:dateAx>
        <c:axId val="51521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3240"/>
        <c:crosses val="autoZero"/>
        <c:auto val="1"/>
        <c:lblOffset val="100"/>
        <c:baseTimeUnit val="days"/>
      </c:dateAx>
      <c:valAx>
        <c:axId val="515213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5200"/>
        <c:axId val="515215592"/>
      </c:lineChart>
      <c:dateAx>
        <c:axId val="51521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5592"/>
        <c:crosses val="autoZero"/>
        <c:auto val="1"/>
        <c:lblOffset val="100"/>
        <c:baseTimeUnit val="days"/>
      </c:dateAx>
      <c:valAx>
        <c:axId val="515215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7552"/>
        <c:axId val="515217944"/>
      </c:lineChart>
      <c:dateAx>
        <c:axId val="51521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7944"/>
        <c:crosses val="autoZero"/>
        <c:auto val="1"/>
        <c:lblOffset val="100"/>
        <c:baseTimeUnit val="days"/>
      </c:dateAx>
      <c:valAx>
        <c:axId val="515217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75888"/>
        <c:axId val="651776280"/>
      </c:lineChart>
      <c:dateAx>
        <c:axId val="65177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6280"/>
        <c:crosses val="autoZero"/>
        <c:auto val="1"/>
        <c:lblOffset val="100"/>
        <c:baseTimeUnit val="days"/>
      </c:dateAx>
      <c:valAx>
        <c:axId val="6517762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78240"/>
        <c:axId val="651778632"/>
      </c:lineChart>
      <c:dateAx>
        <c:axId val="65177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8632"/>
        <c:crosses val="autoZero"/>
        <c:auto val="1"/>
        <c:lblOffset val="100"/>
        <c:baseTimeUnit val="days"/>
      </c:dateAx>
      <c:valAx>
        <c:axId val="6517786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80592"/>
        <c:axId val="651780984"/>
      </c:lineChart>
      <c:dateAx>
        <c:axId val="65178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0984"/>
        <c:crosses val="autoZero"/>
        <c:auto val="1"/>
        <c:lblOffset val="100"/>
        <c:baseTimeUnit val="days"/>
      </c:dateAx>
      <c:valAx>
        <c:axId val="651780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82944"/>
        <c:axId val="651783336"/>
      </c:lineChart>
      <c:dateAx>
        <c:axId val="65178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3336"/>
        <c:crosses val="autoZero"/>
        <c:auto val="1"/>
        <c:lblOffset val="100"/>
        <c:baseTimeUnit val="days"/>
      </c:dateAx>
      <c:valAx>
        <c:axId val="65178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85296"/>
        <c:axId val="651785688"/>
      </c:lineChart>
      <c:dateAx>
        <c:axId val="651785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5688"/>
        <c:crosses val="autoZero"/>
        <c:auto val="1"/>
        <c:lblOffset val="100"/>
        <c:baseTimeUnit val="days"/>
      </c:dateAx>
      <c:valAx>
        <c:axId val="651785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87648"/>
        <c:axId val="651788040"/>
      </c:lineChart>
      <c:dateAx>
        <c:axId val="65178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8040"/>
        <c:crosses val="autoZero"/>
        <c:auto val="1"/>
        <c:lblOffset val="100"/>
        <c:baseTimeUnit val="days"/>
      </c:dateAx>
      <c:valAx>
        <c:axId val="65178804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8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90000"/>
        <c:axId val="651790392"/>
      </c:lineChart>
      <c:dateAx>
        <c:axId val="65179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90392"/>
        <c:crosses val="autoZero"/>
        <c:auto val="1"/>
        <c:lblOffset val="100"/>
        <c:baseTimeUnit val="days"/>
      </c:dateAx>
      <c:valAx>
        <c:axId val="651790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9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46744"/>
        <c:axId val="653047136"/>
      </c:lineChart>
      <c:dateAx>
        <c:axId val="65304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7136"/>
        <c:crosses val="autoZero"/>
        <c:auto val="1"/>
        <c:lblOffset val="100"/>
        <c:baseTimeUnit val="days"/>
      </c:dateAx>
      <c:valAx>
        <c:axId val="653047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49096"/>
        <c:axId val="653049488"/>
      </c:lineChart>
      <c:dateAx>
        <c:axId val="65304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9488"/>
        <c:crosses val="autoZero"/>
        <c:auto val="1"/>
        <c:lblOffset val="100"/>
        <c:baseTimeUnit val="days"/>
      </c:dateAx>
      <c:valAx>
        <c:axId val="6530494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1448"/>
        <c:axId val="653051840"/>
      </c:lineChart>
      <c:dateAx>
        <c:axId val="65305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1840"/>
        <c:crosses val="autoZero"/>
        <c:auto val="1"/>
        <c:lblOffset val="100"/>
        <c:baseTimeUnit val="days"/>
      </c:dateAx>
      <c:valAx>
        <c:axId val="653051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4192"/>
        <c:axId val="653054584"/>
      </c:lineChart>
      <c:dateAx>
        <c:axId val="6530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4584"/>
        <c:crosses val="autoZero"/>
        <c:auto val="1"/>
        <c:lblOffset val="100"/>
        <c:baseTimeUnit val="days"/>
      </c:dateAx>
      <c:valAx>
        <c:axId val="653054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6544"/>
        <c:axId val="653056936"/>
      </c:lineChart>
      <c:dateAx>
        <c:axId val="6530565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6936"/>
        <c:crosses val="autoZero"/>
        <c:auto val="1"/>
        <c:lblOffset val="100"/>
        <c:baseTimeUnit val="days"/>
      </c:dateAx>
      <c:valAx>
        <c:axId val="6530569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8896"/>
        <c:axId val="653059288"/>
      </c:lineChart>
      <c:dateAx>
        <c:axId val="65305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9288"/>
        <c:crosses val="autoZero"/>
        <c:auto val="1"/>
        <c:lblOffset val="100"/>
        <c:baseTimeUnit val="days"/>
      </c:dateAx>
      <c:valAx>
        <c:axId val="6530592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60856"/>
        <c:axId val="664398728"/>
      </c:lineChart>
      <c:dateAx>
        <c:axId val="65306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98728"/>
        <c:crosses val="autoZero"/>
        <c:auto val="1"/>
        <c:lblOffset val="100"/>
        <c:baseTimeUnit val="days"/>
      </c:dateAx>
      <c:valAx>
        <c:axId val="6643987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00688"/>
        <c:axId val="664401080"/>
      </c:lineChart>
      <c:dateAx>
        <c:axId val="66440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1080"/>
        <c:crosses val="autoZero"/>
        <c:auto val="1"/>
        <c:lblOffset val="100"/>
        <c:baseTimeUnit val="days"/>
      </c:dateAx>
      <c:valAx>
        <c:axId val="66440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11.86</c:v>
                </c:pt>
                <c:pt idx="1">
                  <c:v>11.86</c:v>
                </c:pt>
                <c:pt idx="2">
                  <c:v>11.62</c:v>
                </c:pt>
                <c:pt idx="3">
                  <c:v>11.71</c:v>
                </c:pt>
                <c:pt idx="4">
                  <c:v>11.7</c:v>
                </c:pt>
                <c:pt idx="5">
                  <c:v>11.76</c:v>
                </c:pt>
                <c:pt idx="6">
                  <c:v>11.8</c:v>
                </c:pt>
                <c:pt idx="7">
                  <c:v>11.79</c:v>
                </c:pt>
                <c:pt idx="8">
                  <c:v>11.74</c:v>
                </c:pt>
                <c:pt idx="9">
                  <c:v>11.47</c:v>
                </c:pt>
                <c:pt idx="10">
                  <c:v>11.56</c:v>
                </c:pt>
                <c:pt idx="11">
                  <c:v>11.69</c:v>
                </c:pt>
                <c:pt idx="12">
                  <c:v>11.36</c:v>
                </c:pt>
                <c:pt idx="13">
                  <c:v>11.71</c:v>
                </c:pt>
                <c:pt idx="14">
                  <c:v>11.65</c:v>
                </c:pt>
                <c:pt idx="15">
                  <c:v>11.08</c:v>
                </c:pt>
                <c:pt idx="16">
                  <c:v>11.42</c:v>
                </c:pt>
                <c:pt idx="17">
                  <c:v>11.1</c:v>
                </c:pt>
                <c:pt idx="18">
                  <c:v>11.12</c:v>
                </c:pt>
                <c:pt idx="19">
                  <c:v>11.65</c:v>
                </c:pt>
                <c:pt idx="20">
                  <c:v>11.51</c:v>
                </c:pt>
                <c:pt idx="21">
                  <c:v>11.47</c:v>
                </c:pt>
                <c:pt idx="22">
                  <c:v>11.8</c:v>
                </c:pt>
                <c:pt idx="23">
                  <c:v>11.55</c:v>
                </c:pt>
                <c:pt idx="24">
                  <c:v>11.77</c:v>
                </c:pt>
                <c:pt idx="25">
                  <c:v>11.77</c:v>
                </c:pt>
                <c:pt idx="26">
                  <c:v>11.81</c:v>
                </c:pt>
                <c:pt idx="27">
                  <c:v>11.84</c:v>
                </c:pt>
                <c:pt idx="28">
                  <c:v>11.71</c:v>
                </c:pt>
                <c:pt idx="29">
                  <c:v>12.07</c:v>
                </c:pt>
                <c:pt idx="30">
                  <c:v>12.19</c:v>
                </c:pt>
                <c:pt idx="31">
                  <c:v>12.2</c:v>
                </c:pt>
                <c:pt idx="32">
                  <c:v>12.41</c:v>
                </c:pt>
                <c:pt idx="33">
                  <c:v>12.23</c:v>
                </c:pt>
                <c:pt idx="34">
                  <c:v>12.13</c:v>
                </c:pt>
                <c:pt idx="35">
                  <c:v>12.12</c:v>
                </c:pt>
                <c:pt idx="36">
                  <c:v>11.85</c:v>
                </c:pt>
                <c:pt idx="37">
                  <c:v>11.83</c:v>
                </c:pt>
                <c:pt idx="38">
                  <c:v>12.07</c:v>
                </c:pt>
                <c:pt idx="39">
                  <c:v>11.66</c:v>
                </c:pt>
                <c:pt idx="40">
                  <c:v>11.7</c:v>
                </c:pt>
                <c:pt idx="41">
                  <c:v>11.45</c:v>
                </c:pt>
                <c:pt idx="42">
                  <c:v>11.43</c:v>
                </c:pt>
                <c:pt idx="43">
                  <c:v>11.64</c:v>
                </c:pt>
                <c:pt idx="44">
                  <c:v>11.46</c:v>
                </c:pt>
                <c:pt idx="45">
                  <c:v>11.71</c:v>
                </c:pt>
                <c:pt idx="46">
                  <c:v>11.64</c:v>
                </c:pt>
                <c:pt idx="47">
                  <c:v>11.54</c:v>
                </c:pt>
                <c:pt idx="48">
                  <c:v>11.51</c:v>
                </c:pt>
                <c:pt idx="49">
                  <c:v>11.47</c:v>
                </c:pt>
                <c:pt idx="50">
                  <c:v>11.67</c:v>
                </c:pt>
                <c:pt idx="51">
                  <c:v>11.56</c:v>
                </c:pt>
                <c:pt idx="52">
                  <c:v>11.5</c:v>
                </c:pt>
                <c:pt idx="53">
                  <c:v>11.36</c:v>
                </c:pt>
                <c:pt idx="54">
                  <c:v>11.56</c:v>
                </c:pt>
                <c:pt idx="55">
                  <c:v>11.43</c:v>
                </c:pt>
                <c:pt idx="56">
                  <c:v>11.66</c:v>
                </c:pt>
                <c:pt idx="57">
                  <c:v>11.28</c:v>
                </c:pt>
                <c:pt idx="58">
                  <c:v>11.06</c:v>
                </c:pt>
                <c:pt idx="59">
                  <c:v>11.1</c:v>
                </c:pt>
                <c:pt idx="60">
                  <c:v>10.83</c:v>
                </c:pt>
                <c:pt idx="61">
                  <c:v>10.5</c:v>
                </c:pt>
                <c:pt idx="62">
                  <c:v>10.41</c:v>
                </c:pt>
                <c:pt idx="63">
                  <c:v>11.15</c:v>
                </c:pt>
                <c:pt idx="64">
                  <c:v>11.53</c:v>
                </c:pt>
                <c:pt idx="65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03040"/>
        <c:axId val="664403432"/>
      </c:lineChart>
      <c:dateAx>
        <c:axId val="66440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3432"/>
        <c:crosses val="autoZero"/>
        <c:auto val="1"/>
        <c:lblOffset val="100"/>
        <c:baseTimeUnit val="days"/>
      </c:dateAx>
      <c:valAx>
        <c:axId val="6644034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05392"/>
        <c:axId val="664405784"/>
      </c:lineChart>
      <c:dateAx>
        <c:axId val="66440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5784"/>
        <c:crosses val="autoZero"/>
        <c:auto val="1"/>
        <c:lblOffset val="100"/>
        <c:baseTimeUnit val="days"/>
      </c:dateAx>
      <c:valAx>
        <c:axId val="664405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07744"/>
        <c:axId val="664408136"/>
      </c:lineChart>
      <c:dateAx>
        <c:axId val="66440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8136"/>
        <c:crosses val="autoZero"/>
        <c:auto val="1"/>
        <c:lblOffset val="100"/>
        <c:baseTimeUnit val="days"/>
      </c:dateAx>
      <c:valAx>
        <c:axId val="6644081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0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10096"/>
        <c:axId val="664410488"/>
      </c:lineChart>
      <c:dateAx>
        <c:axId val="66441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10488"/>
        <c:crosses val="autoZero"/>
        <c:auto val="1"/>
        <c:lblOffset val="100"/>
        <c:baseTimeUnit val="days"/>
      </c:dateAx>
      <c:valAx>
        <c:axId val="6644104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1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12448"/>
        <c:axId val="664412840"/>
      </c:lineChart>
      <c:catAx>
        <c:axId val="66441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12840"/>
        <c:crosses val="autoZero"/>
        <c:auto val="1"/>
        <c:lblAlgn val="ctr"/>
        <c:lblOffset val="100"/>
        <c:noMultiLvlLbl val="0"/>
      </c:catAx>
      <c:valAx>
        <c:axId val="664412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77112"/>
        <c:axId val="683877504"/>
      </c:lineChart>
      <c:catAx>
        <c:axId val="683877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77504"/>
        <c:crosses val="autoZero"/>
        <c:auto val="1"/>
        <c:lblAlgn val="ctr"/>
        <c:lblOffset val="100"/>
        <c:noMultiLvlLbl val="0"/>
      </c:catAx>
      <c:valAx>
        <c:axId val="683877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7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79464"/>
        <c:axId val="683879856"/>
      </c:lineChart>
      <c:dateAx>
        <c:axId val="68387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79856"/>
        <c:crosses val="autoZero"/>
        <c:auto val="1"/>
        <c:lblOffset val="100"/>
        <c:baseTimeUnit val="days"/>
      </c:dateAx>
      <c:valAx>
        <c:axId val="6838798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81816"/>
        <c:axId val="683882208"/>
      </c:lineChart>
      <c:dateAx>
        <c:axId val="68388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2208"/>
        <c:crosses val="autoZero"/>
        <c:auto val="1"/>
        <c:lblOffset val="100"/>
        <c:baseTimeUnit val="days"/>
      </c:dateAx>
      <c:valAx>
        <c:axId val="683882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84168"/>
        <c:axId val="683884560"/>
      </c:lineChart>
      <c:catAx>
        <c:axId val="68388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4560"/>
        <c:crosses val="autoZero"/>
        <c:auto val="1"/>
        <c:lblAlgn val="ctr"/>
        <c:lblOffset val="100"/>
        <c:noMultiLvlLbl val="0"/>
      </c:catAx>
      <c:valAx>
        <c:axId val="683884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86520"/>
        <c:axId val="683886912"/>
      </c:lineChart>
      <c:dateAx>
        <c:axId val="68388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6912"/>
        <c:crosses val="autoZero"/>
        <c:auto val="1"/>
        <c:lblOffset val="100"/>
        <c:baseTimeUnit val="days"/>
      </c:dateAx>
      <c:valAx>
        <c:axId val="683886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88872"/>
        <c:axId val="683889264"/>
      </c:lineChart>
      <c:catAx>
        <c:axId val="683888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9264"/>
        <c:crosses val="autoZero"/>
        <c:auto val="1"/>
        <c:lblAlgn val="ctr"/>
        <c:lblOffset val="100"/>
        <c:noMultiLvlLbl val="0"/>
      </c:catAx>
      <c:valAx>
        <c:axId val="683889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8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891224"/>
        <c:axId val="683891616"/>
      </c:lineChart>
      <c:dateAx>
        <c:axId val="683891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91616"/>
        <c:crosses val="autoZero"/>
        <c:auto val="1"/>
        <c:lblOffset val="100"/>
        <c:baseTimeUnit val="days"/>
      </c:dateAx>
      <c:valAx>
        <c:axId val="6838916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9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29184"/>
        <c:axId val="721829576"/>
      </c:lineChart>
      <c:dateAx>
        <c:axId val="72182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29576"/>
        <c:crosses val="autoZero"/>
        <c:auto val="1"/>
        <c:lblOffset val="100"/>
        <c:baseTimeUnit val="days"/>
      </c:dateAx>
      <c:valAx>
        <c:axId val="721829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2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1536"/>
        <c:axId val="721831928"/>
      </c:lineChart>
      <c:dateAx>
        <c:axId val="72183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1928"/>
        <c:crosses val="autoZero"/>
        <c:auto val="1"/>
        <c:lblOffset val="100"/>
        <c:baseTimeUnit val="days"/>
      </c:dateAx>
      <c:valAx>
        <c:axId val="721831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3888"/>
        <c:axId val="721834280"/>
      </c:lineChart>
      <c:dateAx>
        <c:axId val="721833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4280"/>
        <c:crosses val="autoZero"/>
        <c:auto val="1"/>
        <c:lblOffset val="100"/>
        <c:baseTimeUnit val="days"/>
      </c:dateAx>
      <c:valAx>
        <c:axId val="721834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6240"/>
        <c:axId val="721836632"/>
      </c:lineChart>
      <c:dateAx>
        <c:axId val="72183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6632"/>
        <c:crosses val="autoZero"/>
        <c:auto val="1"/>
        <c:lblOffset val="100"/>
        <c:baseTimeUnit val="days"/>
      </c:dateAx>
      <c:valAx>
        <c:axId val="7218366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8592"/>
        <c:axId val="721838984"/>
      </c:lineChart>
      <c:dateAx>
        <c:axId val="72183859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8984"/>
        <c:crosses val="autoZero"/>
        <c:auto val="0"/>
        <c:lblOffset val="100"/>
        <c:baseTimeUnit val="days"/>
      </c:dateAx>
      <c:valAx>
        <c:axId val="721838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0944"/>
        <c:axId val="721841336"/>
      </c:lineChart>
      <c:dateAx>
        <c:axId val="72184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1336"/>
        <c:crosses val="autoZero"/>
        <c:auto val="1"/>
        <c:lblOffset val="100"/>
        <c:baseTimeUnit val="days"/>
      </c:dateAx>
      <c:valAx>
        <c:axId val="7218413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3296"/>
        <c:axId val="721843688"/>
      </c:lineChart>
      <c:dateAx>
        <c:axId val="72184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3688"/>
        <c:crosses val="autoZero"/>
        <c:auto val="1"/>
        <c:lblOffset val="100"/>
        <c:baseTimeUnit val="days"/>
      </c:dateAx>
      <c:valAx>
        <c:axId val="72184368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844472"/>
        <c:axId val="721384424"/>
      </c:scatterChart>
      <c:valAx>
        <c:axId val="72184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84424"/>
        <c:crosses val="autoZero"/>
        <c:crossBetween val="midCat"/>
      </c:valAx>
      <c:valAx>
        <c:axId val="721384424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85992"/>
        <c:axId val="721386384"/>
      </c:lineChart>
      <c:dateAx>
        <c:axId val="72138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86384"/>
        <c:crosses val="autoZero"/>
        <c:auto val="1"/>
        <c:lblOffset val="100"/>
        <c:baseTimeUnit val="days"/>
      </c:dateAx>
      <c:valAx>
        <c:axId val="7213863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8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88344"/>
        <c:axId val="721388736"/>
      </c:lineChart>
      <c:dateAx>
        <c:axId val="721388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88736"/>
        <c:crosses val="autoZero"/>
        <c:auto val="1"/>
        <c:lblOffset val="100"/>
        <c:baseTimeUnit val="days"/>
      </c:dateAx>
      <c:valAx>
        <c:axId val="7213887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8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90696"/>
        <c:axId val="721391088"/>
      </c:lineChart>
      <c:dateAx>
        <c:axId val="721390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1088"/>
        <c:crosses val="autoZero"/>
        <c:auto val="1"/>
        <c:lblOffset val="100"/>
        <c:baseTimeUnit val="days"/>
      </c:dateAx>
      <c:valAx>
        <c:axId val="7213910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93048"/>
        <c:axId val="721393440"/>
      </c:lineChart>
      <c:catAx>
        <c:axId val="72139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3440"/>
        <c:crosses val="autoZero"/>
        <c:auto val="1"/>
        <c:lblAlgn val="ctr"/>
        <c:lblOffset val="100"/>
        <c:noMultiLvlLbl val="0"/>
      </c:catAx>
      <c:valAx>
        <c:axId val="72139344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95400"/>
        <c:axId val="721395792"/>
      </c:lineChart>
      <c:catAx>
        <c:axId val="721395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5792"/>
        <c:crosses val="autoZero"/>
        <c:auto val="1"/>
        <c:lblAlgn val="ctr"/>
        <c:lblOffset val="100"/>
        <c:noMultiLvlLbl val="0"/>
      </c:catAx>
      <c:valAx>
        <c:axId val="721395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397752"/>
        <c:axId val="721398144"/>
      </c:lineChart>
      <c:catAx>
        <c:axId val="721397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8144"/>
        <c:crosses val="autoZero"/>
        <c:auto val="1"/>
        <c:lblAlgn val="ctr"/>
        <c:lblOffset val="100"/>
        <c:noMultiLvlLbl val="0"/>
      </c:catAx>
      <c:valAx>
        <c:axId val="721398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39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400104"/>
        <c:axId val="734534376"/>
      </c:lineChart>
      <c:dateAx>
        <c:axId val="72140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34376"/>
        <c:crosses val="autoZero"/>
        <c:auto val="1"/>
        <c:lblOffset val="100"/>
        <c:baseTimeUnit val="days"/>
      </c:dateAx>
      <c:valAx>
        <c:axId val="734534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40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36336"/>
        <c:axId val="734536728"/>
      </c:lineChart>
      <c:dateAx>
        <c:axId val="73453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36728"/>
        <c:crosses val="autoZero"/>
        <c:auto val="1"/>
        <c:lblOffset val="100"/>
        <c:baseTimeUnit val="days"/>
      </c:dateAx>
      <c:valAx>
        <c:axId val="7345367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3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38688"/>
        <c:axId val="734539080"/>
      </c:lineChart>
      <c:dateAx>
        <c:axId val="73453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39080"/>
        <c:crosses val="autoZero"/>
        <c:auto val="1"/>
        <c:lblOffset val="100"/>
        <c:baseTimeUnit val="days"/>
      </c:dateAx>
      <c:valAx>
        <c:axId val="7345390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3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41040"/>
        <c:axId val="734541432"/>
      </c:lineChart>
      <c:dateAx>
        <c:axId val="73454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1432"/>
        <c:crosses val="autoZero"/>
        <c:auto val="1"/>
        <c:lblOffset val="100"/>
        <c:baseTimeUnit val="days"/>
      </c:dateAx>
      <c:valAx>
        <c:axId val="7345414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43392"/>
        <c:axId val="734543784"/>
      </c:lineChart>
      <c:dateAx>
        <c:axId val="73454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784"/>
        <c:crosses val="autoZero"/>
        <c:auto val="1"/>
        <c:lblOffset val="100"/>
        <c:baseTimeUnit val="days"/>
      </c:dateAx>
      <c:valAx>
        <c:axId val="7345437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45744"/>
        <c:axId val="734546136"/>
      </c:lineChart>
      <c:dateAx>
        <c:axId val="734545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6136"/>
        <c:crosses val="autoZero"/>
        <c:auto val="1"/>
        <c:lblOffset val="100"/>
        <c:baseTimeUnit val="days"/>
      </c:dateAx>
      <c:valAx>
        <c:axId val="7345461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48096"/>
        <c:axId val="734548488"/>
      </c:lineChart>
      <c:catAx>
        <c:axId val="734548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8488"/>
        <c:crosses val="autoZero"/>
        <c:auto val="1"/>
        <c:lblAlgn val="ctr"/>
        <c:lblOffset val="100"/>
        <c:noMultiLvlLbl val="0"/>
      </c:catAx>
      <c:valAx>
        <c:axId val="7345484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4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50448"/>
        <c:axId val="734550840"/>
      </c:lineChart>
      <c:dateAx>
        <c:axId val="73455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0840"/>
        <c:crosses val="autoZero"/>
        <c:auto val="1"/>
        <c:lblOffset val="100"/>
        <c:baseTimeUnit val="days"/>
      </c:dateAx>
      <c:valAx>
        <c:axId val="734550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52800"/>
        <c:axId val="734553192"/>
      </c:lineChart>
      <c:dateAx>
        <c:axId val="73455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3192"/>
        <c:crosses val="autoZero"/>
        <c:auto val="1"/>
        <c:lblOffset val="100"/>
        <c:baseTimeUnit val="days"/>
      </c:dateAx>
      <c:valAx>
        <c:axId val="734553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55152"/>
        <c:axId val="734555544"/>
      </c:lineChart>
      <c:catAx>
        <c:axId val="734555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5544"/>
        <c:crosses val="autoZero"/>
        <c:auto val="1"/>
        <c:lblAlgn val="ctr"/>
        <c:lblOffset val="100"/>
        <c:noMultiLvlLbl val="0"/>
      </c:catAx>
      <c:valAx>
        <c:axId val="734555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160.16</c:v>
                </c:pt>
                <c:pt idx="1">
                  <c:v>159.19999999999999</c:v>
                </c:pt>
                <c:pt idx="2">
                  <c:v>159.82</c:v>
                </c:pt>
                <c:pt idx="3">
                  <c:v>157.68</c:v>
                </c:pt>
                <c:pt idx="4">
                  <c:v>158.47999999999999</c:v>
                </c:pt>
                <c:pt idx="5">
                  <c:v>158.97999999999999</c:v>
                </c:pt>
                <c:pt idx="6">
                  <c:v>158.72999999999999</c:v>
                </c:pt>
                <c:pt idx="7">
                  <c:v>158.02000000000001</c:v>
                </c:pt>
                <c:pt idx="8">
                  <c:v>158.63</c:v>
                </c:pt>
                <c:pt idx="9">
                  <c:v>158.63999999999999</c:v>
                </c:pt>
                <c:pt idx="10">
                  <c:v>157.71</c:v>
                </c:pt>
                <c:pt idx="11">
                  <c:v>158.26</c:v>
                </c:pt>
                <c:pt idx="12">
                  <c:v>157.28</c:v>
                </c:pt>
                <c:pt idx="13">
                  <c:v>156.35</c:v>
                </c:pt>
                <c:pt idx="14">
                  <c:v>154.88999999999999</c:v>
                </c:pt>
                <c:pt idx="15">
                  <c:v>154.74</c:v>
                </c:pt>
                <c:pt idx="16">
                  <c:v>153.5</c:v>
                </c:pt>
                <c:pt idx="17">
                  <c:v>153.01</c:v>
                </c:pt>
                <c:pt idx="18">
                  <c:v>152.08000000000001</c:v>
                </c:pt>
                <c:pt idx="19">
                  <c:v>151.43</c:v>
                </c:pt>
                <c:pt idx="20">
                  <c:v>151.66999999999999</c:v>
                </c:pt>
                <c:pt idx="21">
                  <c:v>152.94</c:v>
                </c:pt>
                <c:pt idx="22">
                  <c:v>152.38999999999999</c:v>
                </c:pt>
                <c:pt idx="23">
                  <c:v>143.29</c:v>
                </c:pt>
                <c:pt idx="24">
                  <c:v>145.44999999999999</c:v>
                </c:pt>
                <c:pt idx="25">
                  <c:v>143.1</c:v>
                </c:pt>
                <c:pt idx="26">
                  <c:v>142.43</c:v>
                </c:pt>
                <c:pt idx="27">
                  <c:v>140.97999999999999</c:v>
                </c:pt>
                <c:pt idx="28">
                  <c:v>142.79</c:v>
                </c:pt>
                <c:pt idx="29">
                  <c:v>143.51</c:v>
                </c:pt>
                <c:pt idx="30">
                  <c:v>144.32</c:v>
                </c:pt>
                <c:pt idx="31">
                  <c:v>144.66</c:v>
                </c:pt>
                <c:pt idx="32">
                  <c:v>145.05000000000001</c:v>
                </c:pt>
                <c:pt idx="33">
                  <c:v>146.29</c:v>
                </c:pt>
                <c:pt idx="34">
                  <c:v>145.97</c:v>
                </c:pt>
                <c:pt idx="35">
                  <c:v>146.22</c:v>
                </c:pt>
                <c:pt idx="36">
                  <c:v>147.78</c:v>
                </c:pt>
                <c:pt idx="37">
                  <c:v>147.49</c:v>
                </c:pt>
                <c:pt idx="38">
                  <c:v>147.27000000000001</c:v>
                </c:pt>
                <c:pt idx="39">
                  <c:v>145.38</c:v>
                </c:pt>
                <c:pt idx="40">
                  <c:v>145.16</c:v>
                </c:pt>
                <c:pt idx="41">
                  <c:v>143.66999999999999</c:v>
                </c:pt>
                <c:pt idx="42">
                  <c:v>141.1</c:v>
                </c:pt>
                <c:pt idx="43">
                  <c:v>141.47999999999999</c:v>
                </c:pt>
                <c:pt idx="44">
                  <c:v>141.22</c:v>
                </c:pt>
                <c:pt idx="45">
                  <c:v>142.41</c:v>
                </c:pt>
                <c:pt idx="46">
                  <c:v>141.84</c:v>
                </c:pt>
                <c:pt idx="47">
                  <c:v>140.52000000000001</c:v>
                </c:pt>
                <c:pt idx="48">
                  <c:v>140.77000000000001</c:v>
                </c:pt>
                <c:pt idx="49">
                  <c:v>141.80000000000001</c:v>
                </c:pt>
                <c:pt idx="50">
                  <c:v>141.25</c:v>
                </c:pt>
                <c:pt idx="51">
                  <c:v>142.54</c:v>
                </c:pt>
                <c:pt idx="52">
                  <c:v>143.5</c:v>
                </c:pt>
                <c:pt idx="53">
                  <c:v>143.80000000000001</c:v>
                </c:pt>
                <c:pt idx="54">
                  <c:v>145.9</c:v>
                </c:pt>
                <c:pt idx="56">
                  <c:v>145.18</c:v>
                </c:pt>
                <c:pt idx="57">
                  <c:v>145.41</c:v>
                </c:pt>
                <c:pt idx="58">
                  <c:v>143.07</c:v>
                </c:pt>
                <c:pt idx="59">
                  <c:v>141.85</c:v>
                </c:pt>
                <c:pt idx="60">
                  <c:v>143.59</c:v>
                </c:pt>
                <c:pt idx="61">
                  <c:v>141.38</c:v>
                </c:pt>
                <c:pt idx="62">
                  <c:v>141.91</c:v>
                </c:pt>
                <c:pt idx="63">
                  <c:v>139.63</c:v>
                </c:pt>
                <c:pt idx="64">
                  <c:v>140.11000000000001</c:v>
                </c:pt>
                <c:pt idx="65">
                  <c:v>141.27000000000001</c:v>
                </c:pt>
                <c:pt idx="66">
                  <c:v>140.32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57504"/>
        <c:axId val="734557896"/>
      </c:lineChart>
      <c:catAx>
        <c:axId val="73455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7896"/>
        <c:crosses val="autoZero"/>
        <c:auto val="1"/>
        <c:lblAlgn val="ctr"/>
        <c:lblOffset val="100"/>
        <c:noMultiLvlLbl val="0"/>
      </c:catAx>
      <c:valAx>
        <c:axId val="734557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59856"/>
        <c:axId val="734560248"/>
      </c:lineChart>
      <c:catAx>
        <c:axId val="73455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60248"/>
        <c:crosses val="autoZero"/>
        <c:auto val="1"/>
        <c:lblAlgn val="ctr"/>
        <c:lblOffset val="100"/>
        <c:noMultiLvlLbl val="0"/>
      </c:catAx>
      <c:valAx>
        <c:axId val="734560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5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62208"/>
        <c:axId val="734562600"/>
      </c:lineChart>
      <c:dateAx>
        <c:axId val="734562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62600"/>
        <c:crosses val="autoZero"/>
        <c:auto val="1"/>
        <c:lblOffset val="100"/>
        <c:baseTimeUnit val="days"/>
      </c:dateAx>
      <c:valAx>
        <c:axId val="734562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6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564560"/>
        <c:axId val="734564952"/>
      </c:lineChart>
      <c:dateAx>
        <c:axId val="734564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64952"/>
        <c:crosses val="autoZero"/>
        <c:auto val="1"/>
        <c:lblOffset val="100"/>
        <c:baseTimeUnit val="days"/>
      </c:dateAx>
      <c:valAx>
        <c:axId val="7345649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56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8" activePane="bottomLeft" state="frozen"/>
      <selection pane="bottomLeft" activeCell="R5" sqref="R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1" ht="21.95" customHeight="1" x14ac:dyDescent="0.25">
      <c r="A2" s="52"/>
      <c r="B2" s="51"/>
      <c r="C2" s="52"/>
      <c r="E2" s="23" t="s">
        <v>50</v>
      </c>
      <c r="F2" s="247">
        <v>16.28</v>
      </c>
      <c r="G2" s="247">
        <v>16.589096666666663</v>
      </c>
      <c r="H2" s="50">
        <v>6000</v>
      </c>
      <c r="I2" s="49">
        <v>99534.579999999973</v>
      </c>
      <c r="J2" s="373">
        <v>-1854.5799999999872</v>
      </c>
      <c r="K2" s="359">
        <v>-1.8632519472126879E-2</v>
      </c>
      <c r="L2" s="49">
        <v>12760.991000001639</v>
      </c>
      <c r="M2">
        <v>3600</v>
      </c>
      <c r="N2" s="370" t="str">
        <f>HYPERLINK("http://finance.yahoo.com/q?s=" &amp; E2, "Link")</f>
        <v>Link</v>
      </c>
      <c r="O2" s="359">
        <v>1.24E-2</v>
      </c>
      <c r="P2" s="359">
        <v>-1.15E-2</v>
      </c>
      <c r="Q2" s="446"/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7">
        <v>11.24</v>
      </c>
      <c r="G3" s="247">
        <v>21.806420000000067</v>
      </c>
      <c r="H3" s="335">
        <v>2500</v>
      </c>
      <c r="I3" s="49">
        <v>54516.05000000017</v>
      </c>
      <c r="J3" s="373">
        <v>-26416.050000000163</v>
      </c>
      <c r="K3" s="359">
        <v>-0.48455546577567682</v>
      </c>
      <c r="L3" s="373">
        <v>-26416.050000000163</v>
      </c>
      <c r="M3">
        <v>500</v>
      </c>
      <c r="N3" s="370" t="str">
        <f>HYPERLINK("http://finance.yahoo.com/q?s=" &amp; E3, "Link")</f>
        <v>Link</v>
      </c>
      <c r="O3" s="369">
        <v>0</v>
      </c>
      <c r="P3" s="369">
        <v>-3.85E-2</v>
      </c>
      <c r="Q3" s="446"/>
      <c r="S3" s="49"/>
      <c r="T3" s="49"/>
    </row>
    <row r="4" spans="1:21" ht="21.95" customHeight="1" x14ac:dyDescent="0.25">
      <c r="A4" s="51"/>
      <c r="B4" s="51"/>
      <c r="C4" s="52"/>
      <c r="E4" s="23" t="s">
        <v>199</v>
      </c>
      <c r="F4" s="247">
        <v>28.81</v>
      </c>
      <c r="G4" s="247">
        <v>31.955100000000002</v>
      </c>
      <c r="H4" s="335">
        <v>1500</v>
      </c>
      <c r="I4" s="49">
        <v>47932.65</v>
      </c>
      <c r="J4" s="373">
        <v>-4717.6500000000015</v>
      </c>
      <c r="K4" s="359">
        <v>-9.8422474033878868E-2</v>
      </c>
      <c r="L4" s="373">
        <v>-2969.6800000000076</v>
      </c>
      <c r="M4">
        <v>300</v>
      </c>
      <c r="N4" s="370" t="str">
        <f>HYPERLINK("http://finance.yahoo.com/q?s=" &amp; E4, "Link")</f>
        <v>Link</v>
      </c>
      <c r="O4" s="369">
        <v>1.5699999999999999E-2</v>
      </c>
      <c r="P4" s="369">
        <v>-1.9099999999999999E-2</v>
      </c>
      <c r="Q4" s="151"/>
      <c r="S4" s="49"/>
      <c r="T4" s="49"/>
    </row>
    <row r="5" spans="1:21" ht="21.95" customHeight="1" x14ac:dyDescent="0.25">
      <c r="A5" s="158"/>
      <c r="B5" s="51"/>
      <c r="C5" s="52"/>
      <c r="E5" s="23" t="s">
        <v>34</v>
      </c>
      <c r="F5" s="247">
        <v>25.64</v>
      </c>
      <c r="G5" s="247">
        <v>22.424300000000002</v>
      </c>
      <c r="H5" s="50">
        <v>1000</v>
      </c>
      <c r="I5" s="49">
        <v>22424.300000000003</v>
      </c>
      <c r="J5" s="373">
        <v>3215.6999999999971</v>
      </c>
      <c r="K5" s="359">
        <v>0.14340246964230757</v>
      </c>
      <c r="L5" s="49">
        <v>15766.096999999994</v>
      </c>
      <c r="M5">
        <v>100</v>
      </c>
      <c r="N5" s="370" t="str">
        <f>HYPERLINK("http://finance.yahoo.com/q?s=" &amp; E5, "Link")</f>
        <v>Link</v>
      </c>
      <c r="O5" s="359">
        <v>0</v>
      </c>
      <c r="P5" s="359">
        <v>-2.7000000000000001E-3</v>
      </c>
      <c r="R5" s="49"/>
      <c r="S5" s="49"/>
    </row>
    <row r="6" spans="1:21" ht="21.95" customHeight="1" x14ac:dyDescent="0.25">
      <c r="A6" s="51"/>
      <c r="B6" s="51"/>
      <c r="C6" s="52"/>
      <c r="E6" s="23" t="s">
        <v>218</v>
      </c>
      <c r="F6" s="247">
        <v>63.25</v>
      </c>
      <c r="G6" s="247">
        <v>71.317333333333337</v>
      </c>
      <c r="H6" s="335">
        <v>300</v>
      </c>
      <c r="I6" s="49">
        <v>21395.200000000001</v>
      </c>
      <c r="J6" s="373">
        <v>-2420.2000000000007</v>
      </c>
      <c r="K6" s="359">
        <v>-0.11311883039186364</v>
      </c>
      <c r="L6" s="373">
        <v>-1744.25</v>
      </c>
      <c r="M6">
        <v>75</v>
      </c>
      <c r="N6" s="370" t="str">
        <f>HYPERLINK("http://finance.yahoo.com/q?s=" &amp; E6, "Link")</f>
        <v>Link</v>
      </c>
      <c r="O6" s="369">
        <v>1.5800000000000002E-2</v>
      </c>
      <c r="P6" s="369">
        <v>-3.5799999999999998E-2</v>
      </c>
      <c r="R6" s="49"/>
      <c r="S6" s="49"/>
    </row>
    <row r="7" spans="1:21" ht="21.95" customHeight="1" x14ac:dyDescent="0.25">
      <c r="A7" s="51"/>
      <c r="B7" s="51"/>
      <c r="C7" s="52"/>
      <c r="E7" s="23" t="s">
        <v>55</v>
      </c>
      <c r="F7" s="247">
        <v>69.02</v>
      </c>
      <c r="G7" s="247">
        <v>78.683960000000042</v>
      </c>
      <c r="H7" s="50">
        <v>250</v>
      </c>
      <c r="I7" s="49">
        <v>19670.990000000009</v>
      </c>
      <c r="J7" s="373">
        <v>-2415.9900000000052</v>
      </c>
      <c r="K7" s="359">
        <v>-0.12281994958057577</v>
      </c>
      <c r="L7" s="49">
        <v>-2415.9900000000052</v>
      </c>
      <c r="M7">
        <v>150</v>
      </c>
      <c r="N7" s="370" t="str">
        <f>HYPERLINK("http://finance.yahoo.com/q?s=" &amp; E7, "Link")</f>
        <v>Link</v>
      </c>
      <c r="O7" s="359">
        <v>2.9499999999999998E-2</v>
      </c>
      <c r="P7" s="359">
        <v>-1.5699999999999999E-2</v>
      </c>
      <c r="Q7" s="151"/>
      <c r="S7" s="49"/>
    </row>
    <row r="8" spans="1:21" ht="21.95" customHeight="1" x14ac:dyDescent="0.25">
      <c r="A8" s="51"/>
      <c r="B8" s="51"/>
      <c r="C8" s="52"/>
      <c r="E8" s="23" t="s">
        <v>362</v>
      </c>
      <c r="F8" s="247">
        <v>19.14</v>
      </c>
      <c r="G8" s="247">
        <v>20.322750000000003</v>
      </c>
      <c r="H8" s="50">
        <v>600</v>
      </c>
      <c r="I8" s="49">
        <v>12193.650000000001</v>
      </c>
      <c r="J8" s="373">
        <v>-709.65000000000146</v>
      </c>
      <c r="K8" s="359">
        <v>-5.8198324537771809E-2</v>
      </c>
      <c r="L8" s="49">
        <v>-364.67000000000098</v>
      </c>
      <c r="M8">
        <v>500</v>
      </c>
      <c r="N8" s="370" t="str">
        <f>HYPERLINK("http://finance.yahoo.com/q?s=" &amp; E8, "Link")</f>
        <v>Link</v>
      </c>
      <c r="O8" s="359">
        <v>0</v>
      </c>
      <c r="P8" s="359">
        <v>5.3E-3</v>
      </c>
      <c r="Q8" s="151"/>
      <c r="S8" s="49"/>
    </row>
    <row r="9" spans="1:21" ht="21.95" customHeight="1" x14ac:dyDescent="0.25">
      <c r="A9" s="51"/>
      <c r="B9" s="52"/>
      <c r="C9" s="52"/>
      <c r="E9" s="23" t="s">
        <v>229</v>
      </c>
      <c r="F9" s="247">
        <v>30.2</v>
      </c>
      <c r="G9" s="247">
        <v>33.225999999999999</v>
      </c>
      <c r="H9" s="335">
        <v>250</v>
      </c>
      <c r="I9" s="49">
        <v>8306.5</v>
      </c>
      <c r="J9" s="373">
        <v>-756.5</v>
      </c>
      <c r="K9" s="359">
        <v>-9.1073255883946297E-2</v>
      </c>
      <c r="L9" s="373">
        <v>2553.9699999999957</v>
      </c>
      <c r="M9">
        <v>100</v>
      </c>
      <c r="N9" s="370" t="str">
        <f>HYPERLINK("http://finance.yahoo.com/q?s=" &amp; E9, "Link")</f>
        <v>Link</v>
      </c>
      <c r="O9" s="369">
        <v>3.7999999999999999E-2</v>
      </c>
      <c r="P9" s="369">
        <v>-2.0400000000000001E-2</v>
      </c>
      <c r="Q9" s="151"/>
      <c r="R9" s="49"/>
    </row>
    <row r="10" spans="1:21" ht="21.95" customHeight="1" x14ac:dyDescent="0.25">
      <c r="A10" s="52"/>
      <c r="B10" s="158"/>
      <c r="C10" s="336"/>
      <c r="E10" s="23" t="s">
        <v>327</v>
      </c>
      <c r="F10" s="247">
        <v>90.54</v>
      </c>
      <c r="G10" s="247">
        <v>90.16</v>
      </c>
      <c r="H10" s="335">
        <v>80</v>
      </c>
      <c r="I10" s="49">
        <v>7212.7999999999993</v>
      </c>
      <c r="J10" s="373">
        <v>30.400000000001455</v>
      </c>
      <c r="K10" s="359">
        <v>4.2147293700089804E-3</v>
      </c>
      <c r="L10" s="373">
        <v>568.32000000000153</v>
      </c>
      <c r="M10">
        <v>80</v>
      </c>
      <c r="N10" s="370" t="str">
        <f>HYPERLINK("http://finance.yahoo.com/q?s=" &amp; E10, "Link")</f>
        <v>Link</v>
      </c>
      <c r="O10" s="369">
        <v>0</v>
      </c>
      <c r="P10" s="369">
        <v>6.6E-3</v>
      </c>
      <c r="R10" s="49"/>
    </row>
    <row r="11" spans="1:21" ht="21.95" customHeight="1" x14ac:dyDescent="0.25">
      <c r="A11" s="51"/>
      <c r="B11" s="51"/>
      <c r="C11" s="52"/>
      <c r="E11" s="23" t="s">
        <v>9</v>
      </c>
      <c r="F11" s="247">
        <v>2.62</v>
      </c>
      <c r="G11" s="247">
        <v>3.2776399999999994</v>
      </c>
      <c r="H11" s="50">
        <v>2000</v>
      </c>
      <c r="I11" s="49">
        <v>6555.2799999999988</v>
      </c>
      <c r="J11" s="373">
        <v>-1315.2799999999988</v>
      </c>
      <c r="K11" s="359">
        <v>-0.20064436606826846</v>
      </c>
      <c r="L11" s="49">
        <v>-880.34999999999854</v>
      </c>
      <c r="M11">
        <v>700</v>
      </c>
      <c r="N11" s="370" t="str">
        <f>HYPERLINK("http://finance.yahoo.com/q?s=" &amp; E11, "Link")</f>
        <v>Link</v>
      </c>
      <c r="O11" s="359">
        <v>0.14949999999999999</v>
      </c>
      <c r="P11" s="359">
        <v>-5.0700000000000002E-2</v>
      </c>
      <c r="Q11" s="151"/>
      <c r="R11" s="49"/>
      <c r="S11" s="49"/>
    </row>
    <row r="12" spans="1:21" ht="21.95" customHeight="1" x14ac:dyDescent="0.25">
      <c r="A12" s="51"/>
      <c r="B12" s="51"/>
      <c r="C12" s="52"/>
      <c r="E12" s="23" t="s">
        <v>384</v>
      </c>
      <c r="F12" s="247">
        <v>55.14</v>
      </c>
      <c r="G12" s="247">
        <v>60.117499999999993</v>
      </c>
      <c r="H12" s="335">
        <v>80</v>
      </c>
      <c r="I12" s="49">
        <v>4809.3999999999996</v>
      </c>
      <c r="J12" s="373">
        <v>-398.19999999999982</v>
      </c>
      <c r="K12" s="359">
        <v>-8.2796190793030189E-2</v>
      </c>
      <c r="L12" s="373">
        <v>-398.19999999999982</v>
      </c>
      <c r="M12">
        <v>30</v>
      </c>
      <c r="N12" s="370" t="str">
        <f>HYPERLINK("http://finance.yahoo.com/q?s=" &amp; E12, "Link")</f>
        <v>Link</v>
      </c>
      <c r="O12" s="369">
        <v>4.1399999999999999E-2</v>
      </c>
      <c r="P12" s="369">
        <v>-1.7100000000000001E-2</v>
      </c>
      <c r="Q12" s="151"/>
      <c r="R12" s="49"/>
      <c r="S12" s="49"/>
    </row>
    <row r="13" spans="1:21" ht="21.95" customHeight="1" x14ac:dyDescent="0.25">
      <c r="A13" s="51"/>
      <c r="B13" s="51"/>
      <c r="C13" s="52"/>
      <c r="E13" s="23" t="s">
        <v>290</v>
      </c>
      <c r="F13" s="247">
        <v>80.81</v>
      </c>
      <c r="G13" s="247">
        <v>79.19133333333339</v>
      </c>
      <c r="H13" s="335">
        <v>60</v>
      </c>
      <c r="I13" s="49">
        <v>4751.4800000000032</v>
      </c>
      <c r="J13" s="373">
        <v>97.119999999997162</v>
      </c>
      <c r="K13" s="359">
        <v>2.0439947132261254E-2</v>
      </c>
      <c r="L13" s="373">
        <v>97.119999999997162</v>
      </c>
      <c r="M13">
        <v>60</v>
      </c>
      <c r="N13" s="370" t="str">
        <f>HYPERLINK("http://finance.yahoo.com/q?s=" &amp; E13, "Link")</f>
        <v>Link</v>
      </c>
      <c r="O13" s="369">
        <v>2.46E-2</v>
      </c>
      <c r="P13" s="369">
        <v>-5.0000000000000001E-4</v>
      </c>
      <c r="Q13" s="49"/>
      <c r="R13" s="49"/>
      <c r="S13" s="49"/>
      <c r="T13" s="357"/>
      <c r="U13" s="357"/>
    </row>
    <row r="14" spans="1:21" ht="21.95" customHeight="1" x14ac:dyDescent="0.25">
      <c r="A14" s="61"/>
      <c r="B14" s="62"/>
      <c r="C14" s="61"/>
      <c r="E14" s="23" t="s">
        <v>173</v>
      </c>
      <c r="F14" s="247">
        <v>60.25</v>
      </c>
      <c r="G14" s="247">
        <v>61.913333333333334</v>
      </c>
      <c r="H14" s="335">
        <v>75</v>
      </c>
      <c r="I14" s="49">
        <v>4643.5</v>
      </c>
      <c r="J14" s="373">
        <v>-124.75</v>
      </c>
      <c r="K14" s="359">
        <v>-2.6865510929255959E-2</v>
      </c>
      <c r="L14" s="373">
        <v>-74.800000000000182</v>
      </c>
      <c r="M14">
        <v>50</v>
      </c>
      <c r="N14" s="370" t="str">
        <f>HYPERLINK("http://finance.yahoo.com/q?s=" &amp; E14, "Link")</f>
        <v>Link</v>
      </c>
      <c r="O14" s="369">
        <v>3.15E-2</v>
      </c>
      <c r="P14" s="369">
        <v>-3.0000000000000001E-3</v>
      </c>
      <c r="R14" s="49"/>
    </row>
    <row r="15" spans="1:21" ht="21.95" customHeight="1" x14ac:dyDescent="0.25">
      <c r="A15" s="52"/>
      <c r="B15" s="52"/>
      <c r="C15" s="52"/>
      <c r="E15" s="23" t="s">
        <v>175</v>
      </c>
      <c r="F15" s="247">
        <v>58.3</v>
      </c>
      <c r="G15" s="247">
        <v>56.885000000000005</v>
      </c>
      <c r="H15" s="335">
        <v>80</v>
      </c>
      <c r="I15" s="49">
        <v>4550.8</v>
      </c>
      <c r="J15" s="373">
        <v>113.19999999999982</v>
      </c>
      <c r="K15" s="359">
        <v>2.4874747297178375E-2</v>
      </c>
      <c r="L15" s="373">
        <v>1208.930000000003</v>
      </c>
      <c r="M15">
        <v>40</v>
      </c>
      <c r="N15" s="370" t="str">
        <f>HYPERLINK("http://finance.yahoo.com/q?s=" &amp; E15, "Link")</f>
        <v>Link</v>
      </c>
      <c r="O15" s="369">
        <v>2.5899999999999999E-2</v>
      </c>
      <c r="P15" s="369">
        <v>-5.3E-3</v>
      </c>
      <c r="T15" s="49"/>
    </row>
    <row r="16" spans="1:21" ht="21.95" customHeight="1" x14ac:dyDescent="0.25">
      <c r="A16" s="51"/>
      <c r="B16" s="51"/>
      <c r="C16" s="52"/>
      <c r="E16" s="23" t="s">
        <v>280</v>
      </c>
      <c r="F16" s="247">
        <v>71.36</v>
      </c>
      <c r="G16" s="247">
        <v>72.58</v>
      </c>
      <c r="H16" s="50">
        <v>50</v>
      </c>
      <c r="I16" s="49">
        <v>3629</v>
      </c>
      <c r="J16" s="373">
        <v>-61</v>
      </c>
      <c r="K16" s="359">
        <v>-1.6809038302562675E-2</v>
      </c>
      <c r="L16" s="49">
        <v>97.299999999999272</v>
      </c>
      <c r="M16" s="30">
        <v>42825</v>
      </c>
      <c r="N16" s="370" t="str">
        <f>HYPERLINK("http://finance.yahoo.com/q?s=" &amp; E16, "Link")</f>
        <v>Link</v>
      </c>
      <c r="O16" s="359">
        <v>1.35E-2</v>
      </c>
      <c r="P16" s="359">
        <v>-1.46E-2</v>
      </c>
      <c r="R16" s="49"/>
      <c r="S16" s="49"/>
      <c r="T16" s="49"/>
    </row>
    <row r="17" spans="1:22" ht="21.95" customHeight="1" x14ac:dyDescent="0.25">
      <c r="A17" s="52"/>
      <c r="B17" s="52"/>
      <c r="C17" s="52"/>
      <c r="E17" s="23" t="s">
        <v>24</v>
      </c>
      <c r="F17" s="247">
        <v>36.020000000000003</v>
      </c>
      <c r="G17" s="247">
        <v>34.999899999999997</v>
      </c>
      <c r="H17" s="335">
        <v>100</v>
      </c>
      <c r="I17" s="49">
        <v>3499.99</v>
      </c>
      <c r="J17" s="373">
        <v>102.01000000000067</v>
      </c>
      <c r="K17" s="359">
        <v>2.9145797559421784E-2</v>
      </c>
      <c r="L17" s="373">
        <v>847.44999999999573</v>
      </c>
      <c r="M17" s="30">
        <v>42804</v>
      </c>
      <c r="N17" s="370" t="str">
        <f>HYPERLINK("http://finance.yahoo.com/q?s=" &amp; E17, "Link")</f>
        <v>Link</v>
      </c>
      <c r="O17" s="369">
        <v>0</v>
      </c>
      <c r="P17" s="369">
        <v>-1.34E-2</v>
      </c>
      <c r="R17" s="49"/>
      <c r="S17" s="49"/>
    </row>
    <row r="18" spans="1:22" ht="21.95" customHeight="1" x14ac:dyDescent="0.25">
      <c r="A18" s="51"/>
      <c r="B18" s="51"/>
      <c r="C18" s="52"/>
      <c r="E18" s="23" t="s">
        <v>232</v>
      </c>
      <c r="F18" s="247">
        <v>29.18</v>
      </c>
      <c r="G18" s="247">
        <v>31.18</v>
      </c>
      <c r="H18" s="335">
        <v>100</v>
      </c>
      <c r="I18" s="49">
        <v>3118</v>
      </c>
      <c r="J18" s="373">
        <v>-200</v>
      </c>
      <c r="K18" s="359">
        <v>-6.4143681847338041E-2</v>
      </c>
      <c r="L18" s="373">
        <v>1252.2599999999984</v>
      </c>
      <c r="M18">
        <v>100</v>
      </c>
      <c r="N18" s="370" t="str">
        <f>HYPERLINK("http://finance.yahoo.com/q?s=" &amp; E18, "Link")</f>
        <v>Link</v>
      </c>
      <c r="O18" s="369">
        <v>1.9699999999999999E-2</v>
      </c>
      <c r="P18" s="369">
        <v>-1.5900000000000001E-2</v>
      </c>
      <c r="Q18" s="49"/>
      <c r="R18" s="49"/>
    </row>
    <row r="19" spans="1:22" ht="21.95" customHeight="1" x14ac:dyDescent="0.25">
      <c r="A19" s="158"/>
      <c r="B19" s="51"/>
      <c r="C19" s="52"/>
      <c r="E19" s="23" t="s">
        <v>23</v>
      </c>
      <c r="F19" s="247">
        <v>30.73</v>
      </c>
      <c r="G19" s="247">
        <v>29.28</v>
      </c>
      <c r="H19" s="335">
        <v>100</v>
      </c>
      <c r="I19" s="49">
        <v>2928</v>
      </c>
      <c r="J19" s="373">
        <v>145</v>
      </c>
      <c r="K19" s="359">
        <v>4.9521857923497239E-2</v>
      </c>
      <c r="L19" s="373">
        <v>166.97000000000003</v>
      </c>
      <c r="M19" s="30">
        <v>42804</v>
      </c>
      <c r="N19" s="370" t="str">
        <f>HYPERLINK("http://finance.yahoo.com/q?s=" &amp; E19, "Link")</f>
        <v>Link</v>
      </c>
      <c r="O19" s="369">
        <v>0</v>
      </c>
      <c r="P19" s="369">
        <v>-1.1299999999999999E-2</v>
      </c>
      <c r="Q19" s="49"/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437</v>
      </c>
      <c r="F20" s="247">
        <v>88.33</v>
      </c>
      <c r="G20" s="247">
        <v>69.58</v>
      </c>
      <c r="H20" s="335">
        <v>35</v>
      </c>
      <c r="I20" s="49">
        <v>2435.2999999999997</v>
      </c>
      <c r="J20" s="373">
        <v>656.25</v>
      </c>
      <c r="K20" s="359">
        <v>0.2694739867778097</v>
      </c>
      <c r="L20" s="373">
        <v>656.25</v>
      </c>
      <c r="M20">
        <v>35</v>
      </c>
      <c r="N20" s="370" t="str">
        <f>HYPERLINK("http://finance.yahoo.com/q?s=" &amp; E20, "Link")</f>
        <v>Link</v>
      </c>
      <c r="O20" s="369">
        <v>0</v>
      </c>
      <c r="P20" s="369">
        <v>-1E-4</v>
      </c>
      <c r="Q20" s="49"/>
      <c r="R20" s="49"/>
      <c r="S20" s="49"/>
      <c r="T20" s="49"/>
    </row>
    <row r="21" spans="1:22" ht="21.95" customHeight="1" x14ac:dyDescent="0.25">
      <c r="A21" s="52"/>
      <c r="B21" s="52"/>
      <c r="C21" s="52"/>
      <c r="E21" s="23" t="s">
        <v>0</v>
      </c>
      <c r="F21" s="247">
        <v>157.26</v>
      </c>
      <c r="G21" s="247">
        <v>128.48600000000002</v>
      </c>
      <c r="H21" s="335">
        <v>10</v>
      </c>
      <c r="I21" s="49">
        <v>1284.8600000000001</v>
      </c>
      <c r="J21" s="373">
        <v>287.73999999999978</v>
      </c>
      <c r="K21" s="359">
        <v>0.22394657783727384</v>
      </c>
      <c r="L21" s="373">
        <v>459.20999999999981</v>
      </c>
      <c r="M21">
        <v>10</v>
      </c>
      <c r="N21" s="370" t="str">
        <f>HYPERLINK("http://finance.yahoo.com/q?s=" &amp; E21, "Link")</f>
        <v>Link</v>
      </c>
      <c r="O21" s="369">
        <v>3.8E-3</v>
      </c>
      <c r="P21" s="369">
        <v>-2.8999999999999998E-3</v>
      </c>
      <c r="T21" s="49"/>
    </row>
    <row r="22" spans="1:22" ht="21.95" customHeight="1" x14ac:dyDescent="0.25">
      <c r="A22" s="51"/>
      <c r="B22" s="52"/>
      <c r="C22" s="52"/>
      <c r="E22" s="23" t="s">
        <v>198</v>
      </c>
      <c r="F22" s="247">
        <v>56.55</v>
      </c>
      <c r="G22" s="247">
        <v>50.520999999999994</v>
      </c>
      <c r="H22" s="335">
        <v>20</v>
      </c>
      <c r="I22" s="49">
        <v>1010.4199999999998</v>
      </c>
      <c r="J22" s="373">
        <v>120.58000000000015</v>
      </c>
      <c r="K22" s="359">
        <v>0.11933651352902762</v>
      </c>
      <c r="L22" s="373">
        <v>474.80000000000132</v>
      </c>
      <c r="M22">
        <v>20</v>
      </c>
      <c r="N22" s="370" t="str">
        <f>HYPERLINK("http://finance.yahoo.com/q?s=" &amp; E22, "Link")</f>
        <v>Link</v>
      </c>
      <c r="O22" s="369">
        <v>1.2500000000000001E-2</v>
      </c>
      <c r="P22" s="369">
        <v>-3.8999999999999998E-3</v>
      </c>
      <c r="S22" s="49"/>
    </row>
    <row r="23" spans="1:22" ht="21.95" customHeight="1" x14ac:dyDescent="0.25">
      <c r="A23" s="51"/>
      <c r="B23" s="51"/>
      <c r="C23" s="52"/>
      <c r="E23" s="23" t="s">
        <v>10</v>
      </c>
      <c r="F23" s="247">
        <v>35.799999999999997</v>
      </c>
      <c r="G23" s="247">
        <v>35.799999999999997</v>
      </c>
      <c r="H23" s="335">
        <v>0</v>
      </c>
      <c r="I23" s="49">
        <v>0</v>
      </c>
      <c r="J23" s="373">
        <v>0</v>
      </c>
      <c r="K23" s="359">
        <v>0</v>
      </c>
      <c r="L23" s="373">
        <v>1128.3800000000047</v>
      </c>
      <c r="M23">
        <v>0</v>
      </c>
      <c r="N23" s="370" t="str">
        <f>HYPERLINK("http://finance.yahoo.com/q?s=" &amp; E23, "Link")</f>
        <v>Link</v>
      </c>
      <c r="O23" s="369">
        <v>1.2500000000000001E-2</v>
      </c>
      <c r="P23" s="369">
        <v>-3.0599999999999999E-2</v>
      </c>
      <c r="Q23" s="446"/>
      <c r="R23" s="49"/>
      <c r="S23" s="49"/>
      <c r="V23" s="49"/>
    </row>
    <row r="24" spans="1:22" ht="21.95" customHeight="1" x14ac:dyDescent="0.25">
      <c r="A24" s="51"/>
      <c r="B24" s="51"/>
      <c r="C24" s="52"/>
      <c r="E24" s="23" t="s">
        <v>206</v>
      </c>
      <c r="F24" s="247">
        <v>139.52000000000001</v>
      </c>
      <c r="G24" s="247">
        <v>139.52000000000001</v>
      </c>
      <c r="H24" s="50">
        <v>0</v>
      </c>
      <c r="I24" s="49">
        <v>0</v>
      </c>
      <c r="J24" s="373">
        <v>0</v>
      </c>
      <c r="K24" s="359">
        <v>0</v>
      </c>
      <c r="L24" s="49">
        <v>363.09999999999945</v>
      </c>
      <c r="M24">
        <v>0</v>
      </c>
      <c r="N24" s="370" t="str">
        <f>HYPERLINK("http://finance.yahoo.com/q?s=" &amp; E24, "Link")</f>
        <v>Link</v>
      </c>
      <c r="O24" s="359">
        <v>1.6400000000000001E-2</v>
      </c>
      <c r="P24" s="359">
        <v>1.2999999999999999E-3</v>
      </c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260</v>
      </c>
      <c r="F25" s="247">
        <v>63.3</v>
      </c>
      <c r="G25" s="247">
        <v>63.3</v>
      </c>
      <c r="H25" s="335">
        <v>0</v>
      </c>
      <c r="I25" s="49">
        <v>0</v>
      </c>
      <c r="J25" s="373">
        <v>0</v>
      </c>
      <c r="K25" s="359">
        <v>0</v>
      </c>
      <c r="L25" s="373">
        <v>92.650000000000091</v>
      </c>
      <c r="M25">
        <v>0</v>
      </c>
      <c r="N25" s="370" t="str">
        <f>HYPERLINK("http://finance.yahoo.com/q?s=" &amp; E25, "Link")</f>
        <v>Link</v>
      </c>
      <c r="O25" s="369">
        <v>0</v>
      </c>
      <c r="P25" s="369">
        <v>3.8E-3</v>
      </c>
      <c r="Q25" s="49"/>
      <c r="R25" s="49"/>
      <c r="S25" s="49"/>
      <c r="T25" s="49"/>
    </row>
    <row r="26" spans="1:22" ht="21.95" customHeight="1" x14ac:dyDescent="0.25">
      <c r="A26" s="51"/>
      <c r="B26" s="52"/>
      <c r="C26" s="52"/>
      <c r="E26" s="23" t="s">
        <v>45</v>
      </c>
      <c r="F26" s="247">
        <v>81.459999999999994</v>
      </c>
      <c r="G26" s="247">
        <v>81.459999999999994</v>
      </c>
      <c r="H26" s="335">
        <v>0</v>
      </c>
      <c r="I26" s="436">
        <v>0</v>
      </c>
      <c r="J26" s="373">
        <v>0</v>
      </c>
      <c r="K26" s="359">
        <v>0</v>
      </c>
      <c r="L26" s="373">
        <v>523.61999999999898</v>
      </c>
      <c r="M26">
        <v>0</v>
      </c>
      <c r="N26" s="370" t="str">
        <f>HYPERLINK("http://finance.yahoo.com/q?s=" &amp; E26, "Link")</f>
        <v>Link</v>
      </c>
      <c r="O26" s="369">
        <v>1.66E-2</v>
      </c>
      <c r="P26" s="369">
        <v>1.5E-3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33</v>
      </c>
      <c r="F27" s="247">
        <v>219.25</v>
      </c>
      <c r="G27" s="247">
        <v>219.25</v>
      </c>
      <c r="H27" s="335">
        <v>0</v>
      </c>
      <c r="I27" s="49">
        <v>0</v>
      </c>
      <c r="J27" s="373">
        <v>0</v>
      </c>
      <c r="K27" s="359">
        <v>0</v>
      </c>
      <c r="L27" s="373">
        <v>780.73999999999796</v>
      </c>
      <c r="M27">
        <v>0</v>
      </c>
      <c r="N27" s="370" t="str">
        <f>HYPERLINK("http://finance.yahoo.com/q?s=" &amp; E27, "Link")</f>
        <v>Link</v>
      </c>
      <c r="O27" s="369">
        <v>1.8800000000000001E-2</v>
      </c>
      <c r="P27" s="369">
        <v>6.0000000000000001E-3</v>
      </c>
      <c r="Q27" s="151"/>
      <c r="R27" s="49"/>
      <c r="S27" s="49"/>
      <c r="T27" s="49"/>
    </row>
    <row r="28" spans="1:22" ht="21.95" customHeight="1" x14ac:dyDescent="0.25">
      <c r="A28" s="52"/>
      <c r="B28" s="52"/>
      <c r="C28" s="52"/>
      <c r="E28" s="23" t="s">
        <v>231</v>
      </c>
      <c r="F28" s="247">
        <v>79.58</v>
      </c>
      <c r="G28" s="247">
        <v>79.58</v>
      </c>
      <c r="H28" s="335">
        <v>0</v>
      </c>
      <c r="I28" s="49">
        <v>0</v>
      </c>
      <c r="J28" s="373">
        <v>0</v>
      </c>
      <c r="K28" s="359">
        <v>0</v>
      </c>
      <c r="L28" s="373">
        <v>231.53999999999996</v>
      </c>
      <c r="M28">
        <v>0</v>
      </c>
      <c r="N28" s="370" t="str">
        <f>HYPERLINK("http://finance.yahoo.com/q?s=" &amp; E28, "Link")</f>
        <v>Link</v>
      </c>
      <c r="O28" s="369">
        <v>1.6E-2</v>
      </c>
      <c r="P28" s="369">
        <v>1E-3</v>
      </c>
      <c r="S28" s="49"/>
    </row>
    <row r="29" spans="1:22" ht="21.95" customHeight="1" x14ac:dyDescent="0.25">
      <c r="A29" s="51"/>
      <c r="B29" s="51"/>
      <c r="C29" s="52"/>
      <c r="E29" s="23" t="s">
        <v>62</v>
      </c>
      <c r="F29" s="247">
        <v>291.10000000000002</v>
      </c>
      <c r="G29" s="247">
        <v>291.10000000000002</v>
      </c>
      <c r="H29" s="335">
        <v>0</v>
      </c>
      <c r="I29" s="49">
        <v>0</v>
      </c>
      <c r="J29" s="373">
        <v>0</v>
      </c>
      <c r="K29" s="359">
        <v>0</v>
      </c>
      <c r="L29" s="373">
        <v>1659.3600000000079</v>
      </c>
      <c r="M29">
        <v>0</v>
      </c>
      <c r="N29" s="370" t="str">
        <f>HYPERLINK("http://finance.yahoo.com/q?s=" &amp; E29, "Link")</f>
        <v>Link</v>
      </c>
      <c r="O29" s="369">
        <v>0</v>
      </c>
      <c r="P29" s="369">
        <v>-1.54E-2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316</v>
      </c>
      <c r="F30" s="247">
        <v>56.33</v>
      </c>
      <c r="G30" s="247">
        <v>56.33</v>
      </c>
      <c r="H30" s="335">
        <v>0</v>
      </c>
      <c r="I30" s="49">
        <v>0</v>
      </c>
      <c r="J30" s="373">
        <v>0</v>
      </c>
      <c r="K30" s="359">
        <v>0</v>
      </c>
      <c r="L30" s="373">
        <v>910.79999999999927</v>
      </c>
      <c r="M30">
        <v>0</v>
      </c>
      <c r="N30" s="370" t="str">
        <f>HYPERLINK("http://finance.yahoo.com/q?s=" &amp; E30, "Link")</f>
        <v>Link</v>
      </c>
      <c r="O30" s="369">
        <v>2.7400000000000001E-2</v>
      </c>
      <c r="P30" s="369">
        <v>-1.12E-2</v>
      </c>
    </row>
    <row r="31" spans="1:22" ht="21.95" customHeight="1" x14ac:dyDescent="0.25">
      <c r="A31" s="51"/>
      <c r="B31" s="51"/>
      <c r="C31" s="52"/>
      <c r="E31" s="23" t="s">
        <v>52</v>
      </c>
      <c r="F31" s="247">
        <v>81.209999999999994</v>
      </c>
      <c r="G31" s="247">
        <v>81.209999999999994</v>
      </c>
      <c r="H31" s="335">
        <v>0</v>
      </c>
      <c r="I31" s="49">
        <v>0</v>
      </c>
      <c r="J31" s="373">
        <v>0</v>
      </c>
      <c r="K31" s="359">
        <v>0</v>
      </c>
      <c r="L31" s="373">
        <v>1056.739999999998</v>
      </c>
      <c r="M31">
        <v>0</v>
      </c>
      <c r="N31" s="370" t="str">
        <f>HYPERLINK("http://finance.yahoo.com/q?s=" &amp; E31, "Link")</f>
        <v>Link</v>
      </c>
      <c r="O31" s="369">
        <v>2.1999999999999999E-2</v>
      </c>
      <c r="P31" s="369">
        <v>-6.0000000000000001E-3</v>
      </c>
      <c r="Q31" s="151"/>
      <c r="S31" s="49"/>
    </row>
    <row r="32" spans="1:22" ht="21.95" customHeight="1" x14ac:dyDescent="0.25">
      <c r="A32" s="51"/>
      <c r="B32" s="51"/>
      <c r="C32" s="52"/>
      <c r="E32" s="23" t="s">
        <v>338</v>
      </c>
      <c r="F32" s="247">
        <v>35.39</v>
      </c>
      <c r="G32" s="247">
        <v>35.39</v>
      </c>
      <c r="H32" s="335">
        <v>0</v>
      </c>
      <c r="I32" s="49">
        <v>0</v>
      </c>
      <c r="J32" s="373">
        <v>0</v>
      </c>
      <c r="K32" s="359">
        <v>0</v>
      </c>
      <c r="L32" s="373">
        <v>264.92000000000007</v>
      </c>
      <c r="M32">
        <v>0</v>
      </c>
      <c r="N32" s="370" t="str">
        <f>HYPERLINK("http://finance.yahoo.com/q?s=" &amp; E32, "Link")</f>
        <v>Link</v>
      </c>
      <c r="O32" s="369">
        <v>3.4200000000000001E-2</v>
      </c>
      <c r="P32" s="369">
        <v>1.29E-2</v>
      </c>
    </row>
    <row r="33" spans="1:21" ht="21.95" customHeight="1" x14ac:dyDescent="0.25">
      <c r="A33" s="51"/>
      <c r="B33" s="51"/>
      <c r="C33" s="52"/>
      <c r="E33" s="23" t="s">
        <v>8</v>
      </c>
      <c r="F33" s="247">
        <v>72.430000000000007</v>
      </c>
      <c r="G33" s="247">
        <v>72.430000000000007</v>
      </c>
      <c r="H33" s="335">
        <v>0</v>
      </c>
      <c r="I33" s="49">
        <v>0</v>
      </c>
      <c r="J33" s="373">
        <v>0</v>
      </c>
      <c r="K33" s="359">
        <v>0</v>
      </c>
      <c r="L33" s="373">
        <v>121.94999999999982</v>
      </c>
      <c r="M33">
        <v>0</v>
      </c>
      <c r="N33" s="370" t="str">
        <f>HYPERLINK("http://finance.yahoo.com/q?s=" &amp; E33, "Link")</f>
        <v>Link</v>
      </c>
      <c r="O33" s="369">
        <v>1.67E-2</v>
      </c>
      <c r="P33" s="369">
        <v>1.1000000000000001E-3</v>
      </c>
      <c r="R33" s="49"/>
      <c r="S33" s="49"/>
    </row>
    <row r="34" spans="1:21" ht="21.95" customHeight="1" x14ac:dyDescent="0.25">
      <c r="A34" s="52"/>
      <c r="B34" s="52"/>
      <c r="C34" s="52"/>
      <c r="E34" s="23" t="s">
        <v>32</v>
      </c>
      <c r="F34" s="247">
        <v>47.64</v>
      </c>
      <c r="G34" s="247">
        <v>47.64</v>
      </c>
      <c r="H34" s="335">
        <v>0</v>
      </c>
      <c r="I34" s="49">
        <v>0</v>
      </c>
      <c r="J34" s="373">
        <v>0</v>
      </c>
      <c r="K34" s="359">
        <v>0</v>
      </c>
      <c r="L34" s="373">
        <v>1198.4699999999971</v>
      </c>
      <c r="M34">
        <v>0</v>
      </c>
      <c r="N34" s="370" t="str">
        <f>HYPERLINK("http://finance.yahoo.com/q?s=" &amp; E34, "Link")</f>
        <v>Link</v>
      </c>
      <c r="O34" s="369">
        <v>1.6199999999999999E-2</v>
      </c>
      <c r="P34" s="369">
        <v>-2.4799999999999999E-2</v>
      </c>
      <c r="Q34" s="151"/>
      <c r="R34" s="49"/>
      <c r="S34" s="49"/>
    </row>
    <row r="35" spans="1:21" ht="21.95" customHeight="1" x14ac:dyDescent="0.25">
      <c r="A35" s="51"/>
      <c r="B35" s="51"/>
      <c r="C35" s="52"/>
      <c r="E35" s="23" t="s">
        <v>63</v>
      </c>
      <c r="F35" s="247">
        <v>110.86</v>
      </c>
      <c r="G35" s="247">
        <v>110.86</v>
      </c>
      <c r="H35" s="50">
        <v>0</v>
      </c>
      <c r="I35" s="49">
        <v>0</v>
      </c>
      <c r="J35" s="373">
        <v>0</v>
      </c>
      <c r="K35" s="359">
        <v>0</v>
      </c>
      <c r="L35" s="49">
        <v>257.30999999999949</v>
      </c>
      <c r="M35">
        <v>0</v>
      </c>
      <c r="N35" s="370" t="str">
        <f>HYPERLINK("http://finance.yahoo.com/q?s=" &amp; E35, "Link")</f>
        <v>Link</v>
      </c>
      <c r="O35" s="359">
        <v>1.41E-2</v>
      </c>
      <c r="P35" s="359">
        <v>1.6999999999999999E-3</v>
      </c>
    </row>
    <row r="36" spans="1:21" ht="21.95" customHeight="1" x14ac:dyDescent="0.25">
      <c r="A36" s="51"/>
      <c r="B36" s="51"/>
      <c r="C36" s="52"/>
      <c r="E36" s="23" t="s">
        <v>200</v>
      </c>
      <c r="F36" s="247">
        <v>12.46</v>
      </c>
      <c r="G36" s="247">
        <v>12.46</v>
      </c>
      <c r="H36" s="50">
        <v>0</v>
      </c>
      <c r="I36" s="49">
        <v>0</v>
      </c>
      <c r="J36" s="373">
        <v>0</v>
      </c>
      <c r="K36" s="359">
        <v>0</v>
      </c>
      <c r="L36" s="49">
        <v>251.26000000000022</v>
      </c>
      <c r="M36">
        <v>0</v>
      </c>
      <c r="N36" s="370" t="str">
        <f>HYPERLINK("http://finance.yahoo.com/q?s=" &amp; E36, "Link")</f>
        <v>Link</v>
      </c>
      <c r="O36" s="359">
        <v>4.7399999999999998E-2</v>
      </c>
      <c r="P36" s="359">
        <v>-4.7999999999999996E-3</v>
      </c>
    </row>
    <row r="37" spans="1:21" ht="21.95" customHeight="1" x14ac:dyDescent="0.25">
      <c r="A37" s="51"/>
      <c r="B37" s="51"/>
      <c r="C37" s="52"/>
      <c r="E37" s="23" t="s">
        <v>281</v>
      </c>
      <c r="F37" s="247">
        <v>30.52</v>
      </c>
      <c r="G37" s="247">
        <v>30.52</v>
      </c>
      <c r="H37" s="335">
        <v>0</v>
      </c>
      <c r="I37" s="49">
        <v>0</v>
      </c>
      <c r="J37" s="373">
        <v>0</v>
      </c>
      <c r="K37" s="359">
        <v>0</v>
      </c>
      <c r="L37" s="373">
        <v>98.449999999999818</v>
      </c>
      <c r="M37">
        <v>0</v>
      </c>
      <c r="N37" s="370" t="str">
        <f>HYPERLINK("http://finance.yahoo.com/q?s=" &amp; E37, "Link")</f>
        <v>Link</v>
      </c>
      <c r="O37" s="369">
        <v>1.1900000000000001E-2</v>
      </c>
      <c r="P37" s="369">
        <v>-5.4999999999999997E-3</v>
      </c>
      <c r="Q37" s="446"/>
      <c r="R37" s="49"/>
      <c r="S37" s="49"/>
      <c r="U37" s="49"/>
    </row>
    <row r="38" spans="1:21" ht="21.95" customHeight="1" x14ac:dyDescent="0.25">
      <c r="A38" s="52"/>
      <c r="B38" s="52"/>
      <c r="C38" s="52"/>
      <c r="E38" s="23" t="s">
        <v>56</v>
      </c>
      <c r="F38" s="247">
        <v>37.520000000000003</v>
      </c>
      <c r="G38" s="247">
        <v>37.520000000000003</v>
      </c>
      <c r="H38" s="50">
        <v>0</v>
      </c>
      <c r="I38" s="49">
        <v>0</v>
      </c>
      <c r="J38" s="373">
        <v>0</v>
      </c>
      <c r="K38" s="359">
        <v>0</v>
      </c>
      <c r="L38" s="49">
        <v>36.819999999999709</v>
      </c>
      <c r="M38">
        <v>0</v>
      </c>
      <c r="N38" s="370" t="str">
        <f>HYPERLINK("http://finance.yahoo.com/q?s=" &amp; E38, "Link")</f>
        <v>Link</v>
      </c>
      <c r="O38" s="359">
        <v>4.0300000000000002E-2</v>
      </c>
      <c r="P38" s="359">
        <v>-1.03E-2</v>
      </c>
      <c r="Q38" s="49"/>
      <c r="S38" s="49"/>
    </row>
    <row r="39" spans="1:21" ht="21.95" customHeight="1" x14ac:dyDescent="0.25">
      <c r="A39" s="51"/>
      <c r="B39" s="51"/>
      <c r="C39" s="52"/>
      <c r="E39" s="23" t="s">
        <v>22</v>
      </c>
      <c r="F39" s="247">
        <v>49.51</v>
      </c>
      <c r="G39" s="247">
        <v>49.51</v>
      </c>
      <c r="H39" s="335">
        <v>0</v>
      </c>
      <c r="I39" s="49">
        <v>0</v>
      </c>
      <c r="J39" s="373">
        <v>0</v>
      </c>
      <c r="K39" s="359">
        <v>0</v>
      </c>
      <c r="L39" s="373">
        <v>3178.8000000000466</v>
      </c>
      <c r="M39">
        <v>0</v>
      </c>
      <c r="N39" s="370" t="str">
        <f>HYPERLINK("http://finance.yahoo.com/q?s=" &amp; E39, "Link")</f>
        <v>Link</v>
      </c>
      <c r="O39" s="369">
        <v>1.9300000000000001E-2</v>
      </c>
      <c r="P39" s="369">
        <v>-2.98E-2</v>
      </c>
    </row>
    <row r="40" spans="1:21" ht="21.95" customHeight="1" x14ac:dyDescent="0.25">
      <c r="A40" s="51"/>
      <c r="B40" s="51"/>
      <c r="C40" s="52"/>
      <c r="E40" s="23" t="s">
        <v>27</v>
      </c>
      <c r="F40" s="247">
        <v>35.799999999999997</v>
      </c>
      <c r="G40" s="50">
        <v>35.799999999999997</v>
      </c>
      <c r="H40" s="335">
        <v>0</v>
      </c>
      <c r="I40" s="49">
        <v>0</v>
      </c>
      <c r="J40" s="373">
        <v>0</v>
      </c>
      <c r="K40" s="359">
        <v>0</v>
      </c>
      <c r="L40" s="373">
        <v>1407.5400000000009</v>
      </c>
      <c r="M40">
        <v>0</v>
      </c>
      <c r="N40" s="370" t="str">
        <f>HYPERLINK("http://finance.yahoo.com/q?s=" &amp; E40, "Link")</f>
        <v>Link</v>
      </c>
      <c r="O40" s="369">
        <v>2.9000000000000001E-2</v>
      </c>
      <c r="P40" s="369">
        <v>6.4999999999999997E-3</v>
      </c>
    </row>
    <row r="41" spans="1:21" ht="21.95" customHeight="1" x14ac:dyDescent="0.25">
      <c r="A41" s="51"/>
      <c r="B41" s="51"/>
      <c r="C41" s="52"/>
      <c r="E41" s="23" t="s">
        <v>174</v>
      </c>
      <c r="F41" s="247">
        <v>51.48</v>
      </c>
      <c r="G41" s="247">
        <v>51.48</v>
      </c>
      <c r="H41" s="335">
        <v>0</v>
      </c>
      <c r="I41" s="49">
        <v>0</v>
      </c>
      <c r="J41" s="373">
        <v>0</v>
      </c>
      <c r="K41" s="359">
        <v>0</v>
      </c>
      <c r="L41" s="373">
        <v>119.92000000000053</v>
      </c>
      <c r="M41">
        <v>0</v>
      </c>
      <c r="N41" s="370" t="str">
        <f>HYPERLINK("http://finance.yahoo.com/q?s=" &amp; E41, "Link")</f>
        <v>Link</v>
      </c>
      <c r="O41" s="369">
        <v>3.44E-2</v>
      </c>
      <c r="P41" s="369">
        <v>-1.6199999999999999E-2</v>
      </c>
      <c r="Q41" s="446"/>
      <c r="R41" s="49"/>
      <c r="S41" s="49"/>
      <c r="T41" s="49"/>
    </row>
    <row r="42" spans="1:21" ht="21.95" customHeight="1" x14ac:dyDescent="0.25">
      <c r="A42" s="51"/>
      <c r="B42" s="51"/>
      <c r="C42" s="52"/>
      <c r="E42" s="23" t="s">
        <v>284</v>
      </c>
      <c r="F42" s="247">
        <v>123.83</v>
      </c>
      <c r="G42" s="247">
        <v>123.83</v>
      </c>
      <c r="H42" s="335">
        <v>0</v>
      </c>
      <c r="I42" s="49">
        <v>0</v>
      </c>
      <c r="J42" s="373">
        <v>0</v>
      </c>
      <c r="K42" s="359">
        <v>0</v>
      </c>
      <c r="L42" s="373">
        <v>142.77999999999975</v>
      </c>
      <c r="M42">
        <v>0</v>
      </c>
      <c r="N42" s="370" t="str">
        <f>HYPERLINK("http://finance.yahoo.com/q?s=" &amp; E42, "Link")</f>
        <v>Link</v>
      </c>
      <c r="O42" s="369">
        <v>2.5899999999999999E-2</v>
      </c>
      <c r="P42" s="369">
        <v>1E-3</v>
      </c>
      <c r="Q42" s="151"/>
    </row>
    <row r="43" spans="1:21" ht="21.95" customHeight="1" x14ac:dyDescent="0.25">
      <c r="A43" s="51"/>
      <c r="B43" s="51"/>
      <c r="C43" s="52"/>
      <c r="E43" s="23" t="s">
        <v>15</v>
      </c>
      <c r="F43" s="247">
        <v>23.46</v>
      </c>
      <c r="G43" s="247">
        <v>23.46</v>
      </c>
      <c r="H43" s="50">
        <v>0</v>
      </c>
      <c r="I43" s="49">
        <v>0</v>
      </c>
      <c r="J43" s="373">
        <v>0</v>
      </c>
      <c r="K43" s="359">
        <v>0</v>
      </c>
      <c r="L43" s="49">
        <v>155.90000000000146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7.3000000000000001E-3</v>
      </c>
      <c r="R43" s="49"/>
      <c r="S43" s="49"/>
    </row>
    <row r="44" spans="1:21" ht="21.95" customHeight="1" x14ac:dyDescent="0.25">
      <c r="A44" s="52"/>
      <c r="B44" s="158"/>
      <c r="C44" s="336"/>
      <c r="E44" s="23" t="s">
        <v>36</v>
      </c>
      <c r="F44" s="247">
        <v>56.83</v>
      </c>
      <c r="G44" s="247">
        <v>56.83</v>
      </c>
      <c r="H44" s="335">
        <v>0</v>
      </c>
      <c r="I44" s="49">
        <v>0</v>
      </c>
      <c r="J44" s="373">
        <v>0</v>
      </c>
      <c r="K44" s="359">
        <v>0</v>
      </c>
      <c r="L44" s="373">
        <v>117.73999999999978</v>
      </c>
      <c r="M44">
        <v>0</v>
      </c>
      <c r="N44" s="370" t="str">
        <f>HYPERLINK("http://finance.yahoo.com/q?s=" &amp; E44, "Link")</f>
        <v>Link</v>
      </c>
      <c r="O44" s="369">
        <v>6.8999999999999999E-3</v>
      </c>
      <c r="P44" s="369">
        <v>-1.0999999999999999E-2</v>
      </c>
      <c r="Q44" s="151"/>
      <c r="R44" s="49"/>
      <c r="S44" s="49"/>
      <c r="T44" s="49"/>
    </row>
    <row r="45" spans="1:21" ht="21.95" customHeight="1" x14ac:dyDescent="0.25">
      <c r="A45" s="52"/>
      <c r="B45" s="52"/>
      <c r="C45" s="52"/>
      <c r="E45" s="23" t="s">
        <v>207</v>
      </c>
      <c r="F45" s="247">
        <v>43.33</v>
      </c>
      <c r="G45" s="247">
        <v>43.33</v>
      </c>
      <c r="H45" s="335">
        <v>0</v>
      </c>
      <c r="I45" s="49">
        <v>0</v>
      </c>
      <c r="J45" s="373">
        <v>0</v>
      </c>
      <c r="K45" s="359">
        <v>0</v>
      </c>
      <c r="L45" s="373">
        <v>439.77999999999975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-1.61E-2</v>
      </c>
      <c r="Q45" s="49"/>
      <c r="R45" s="49"/>
      <c r="T45" s="49"/>
    </row>
    <row r="46" spans="1:21" ht="21.95" customHeight="1" x14ac:dyDescent="0.25">
      <c r="A46" s="51"/>
      <c r="B46" s="51"/>
      <c r="C46" s="52"/>
      <c r="E46" s="23" t="s">
        <v>282</v>
      </c>
      <c r="F46" s="247">
        <v>49.42</v>
      </c>
      <c r="G46" s="247">
        <v>49.42</v>
      </c>
      <c r="H46" s="50">
        <v>0</v>
      </c>
      <c r="I46" s="49">
        <v>0</v>
      </c>
      <c r="J46" s="373">
        <v>0</v>
      </c>
      <c r="K46" s="359">
        <v>0</v>
      </c>
      <c r="L46" s="49">
        <v>427.92000000000007</v>
      </c>
      <c r="M46">
        <v>0</v>
      </c>
      <c r="N46" s="370" t="str">
        <f>HYPERLINK("http://finance.yahoo.com/q?s=" &amp; E46, "Link")</f>
        <v>Link</v>
      </c>
      <c r="O46" s="359">
        <v>0</v>
      </c>
      <c r="P46" s="359">
        <v>-6.7999999999999996E-3</v>
      </c>
      <c r="S46" s="49"/>
    </row>
    <row r="47" spans="1:21" ht="21.95" customHeight="1" x14ac:dyDescent="0.25">
      <c r="A47" s="51"/>
      <c r="B47" s="51"/>
      <c r="C47" s="52"/>
      <c r="E47" s="23" t="s">
        <v>47</v>
      </c>
      <c r="F47" s="247">
        <v>122</v>
      </c>
      <c r="G47" s="247">
        <v>122</v>
      </c>
      <c r="H47" s="335">
        <v>0</v>
      </c>
      <c r="I47" s="49">
        <v>0</v>
      </c>
      <c r="J47" s="373">
        <v>0</v>
      </c>
      <c r="K47" s="359">
        <v>0</v>
      </c>
      <c r="L47" s="373">
        <v>-168.6200000000008</v>
      </c>
      <c r="M47">
        <v>0</v>
      </c>
      <c r="N47" s="370" t="str">
        <f>HYPERLINK("http://finance.yahoo.com/q?s=" &amp; E47, "Link")</f>
        <v>Link</v>
      </c>
      <c r="O47" s="369">
        <v>0.02</v>
      </c>
      <c r="P47" s="369">
        <v>-7.6E-3</v>
      </c>
    </row>
    <row r="48" spans="1:21" ht="21.95" customHeight="1" x14ac:dyDescent="0.25">
      <c r="A48" s="51"/>
      <c r="B48" s="51"/>
      <c r="C48" s="51"/>
      <c r="E48" s="23" t="s">
        <v>176</v>
      </c>
      <c r="F48" s="247">
        <v>48.53</v>
      </c>
      <c r="G48" s="247">
        <v>48.53</v>
      </c>
      <c r="H48" s="50">
        <v>0</v>
      </c>
      <c r="I48" s="49">
        <v>0</v>
      </c>
      <c r="J48" s="373">
        <v>0</v>
      </c>
      <c r="K48" s="359">
        <v>0</v>
      </c>
      <c r="L48" s="49">
        <v>75.019999999999982</v>
      </c>
      <c r="M48">
        <v>0</v>
      </c>
      <c r="N48" s="370" t="str">
        <f>HYPERLINK("http://finance.yahoo.com/q?s=" &amp; E48, "Link")</f>
        <v>Link</v>
      </c>
      <c r="O48" s="359">
        <v>1.54E-2</v>
      </c>
      <c r="P48" s="359">
        <v>-9.1999999999999998E-3</v>
      </c>
    </row>
    <row r="49" spans="1:22" ht="21.95" customHeight="1" x14ac:dyDescent="0.25">
      <c r="A49" s="51"/>
      <c r="B49" s="51"/>
      <c r="C49" s="52"/>
      <c r="E49" s="23" t="s">
        <v>177</v>
      </c>
      <c r="F49" s="247">
        <v>237</v>
      </c>
      <c r="G49" s="247">
        <v>237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-3.0000000000000001E-3</v>
      </c>
      <c r="Q49" s="151"/>
      <c r="S49" s="49"/>
      <c r="T49" s="49"/>
    </row>
    <row r="50" spans="1:22" ht="21.95" customHeight="1" x14ac:dyDescent="0.25">
      <c r="A50" s="52"/>
      <c r="B50" s="52"/>
      <c r="C50" s="52"/>
      <c r="E50" s="23" t="s">
        <v>172</v>
      </c>
      <c r="F50" s="247">
        <v>95.05</v>
      </c>
      <c r="G50" s="247">
        <v>95.05</v>
      </c>
      <c r="H50" s="335">
        <v>0</v>
      </c>
      <c r="I50" s="49">
        <v>0</v>
      </c>
      <c r="J50" s="373">
        <v>0</v>
      </c>
      <c r="K50" s="359">
        <v>0</v>
      </c>
      <c r="L50" s="373">
        <v>1368.8999999999978</v>
      </c>
      <c r="M50">
        <v>0</v>
      </c>
      <c r="N50" s="370" t="str">
        <f>HYPERLINK("http://finance.yahoo.com/q?s=" &amp; E50, "Link")</f>
        <v>Link</v>
      </c>
      <c r="O50" s="369">
        <v>1.18E-2</v>
      </c>
      <c r="P50" s="369">
        <v>-4.1999999999999997E-3</v>
      </c>
      <c r="Q50" s="49"/>
      <c r="R50" s="49"/>
      <c r="T50" s="49"/>
      <c r="V50" s="49"/>
    </row>
    <row r="51" spans="1:22" ht="21.95" customHeight="1" x14ac:dyDescent="0.25">
      <c r="A51" s="51"/>
      <c r="B51" s="51"/>
      <c r="C51" s="52"/>
      <c r="E51" s="23" t="s">
        <v>367</v>
      </c>
      <c r="F51" s="247">
        <v>33.18</v>
      </c>
      <c r="G51" s="247">
        <v>33.18</v>
      </c>
      <c r="H51" s="50">
        <v>0</v>
      </c>
      <c r="I51" s="49">
        <v>0</v>
      </c>
      <c r="J51" s="373">
        <v>-46.489999999999782</v>
      </c>
      <c r="K51" s="359">
        <v>0</v>
      </c>
      <c r="L51" s="49">
        <v>-46.489999999999782</v>
      </c>
      <c r="M51">
        <v>0</v>
      </c>
      <c r="N51" s="370" t="str">
        <f>HYPERLINK("http://finance.yahoo.com/q?s=" &amp; E51, "Link")</f>
        <v>Link</v>
      </c>
      <c r="O51" s="359">
        <v>3.9100000000000003E-2</v>
      </c>
      <c r="P51" s="359">
        <v>-6.3E-3</v>
      </c>
      <c r="Q51" s="151"/>
      <c r="T51" s="49"/>
    </row>
    <row r="52" spans="1:22" ht="21.95" customHeight="1" x14ac:dyDescent="0.25">
      <c r="A52" s="52"/>
      <c r="B52" s="52"/>
      <c r="C52" s="52"/>
      <c r="E52" s="23" t="s">
        <v>39</v>
      </c>
      <c r="F52" s="247">
        <v>44.75</v>
      </c>
      <c r="G52" s="247">
        <v>44.75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2.3400000000000001E-2</v>
      </c>
      <c r="P52" s="369">
        <v>-1.7600000000000001E-2</v>
      </c>
      <c r="R52" s="49"/>
      <c r="T52" s="49"/>
    </row>
    <row r="53" spans="1:22" ht="21.95" customHeight="1" x14ac:dyDescent="0.25">
      <c r="A53" s="51"/>
      <c r="B53" s="52"/>
      <c r="C53" s="52"/>
      <c r="E53" s="23" t="s">
        <v>13</v>
      </c>
      <c r="F53" s="247">
        <v>72.64</v>
      </c>
      <c r="G53" s="247">
        <v>72.64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-6.7999999999999996E-3</v>
      </c>
      <c r="Q53" s="151"/>
    </row>
    <row r="54" spans="1:22" ht="21.95" customHeight="1" x14ac:dyDescent="0.25">
      <c r="A54" s="61"/>
      <c r="B54" s="62"/>
      <c r="C54" s="61"/>
      <c r="E54" s="23" t="s">
        <v>51</v>
      </c>
      <c r="F54" s="247">
        <v>168.3</v>
      </c>
      <c r="G54" s="247">
        <v>168.3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1.49E-2</v>
      </c>
      <c r="P54" s="369">
        <v>-2.3999999999999998E-3</v>
      </c>
      <c r="Q54" s="151"/>
      <c r="R54" s="49"/>
      <c r="S54" s="49"/>
      <c r="T54" s="49"/>
    </row>
    <row r="55" spans="1:22" ht="21.95" customHeight="1" x14ac:dyDescent="0.25">
      <c r="A55" s="51"/>
      <c r="B55" s="51"/>
      <c r="C55" s="52"/>
      <c r="E55" s="23" t="s">
        <v>42</v>
      </c>
      <c r="F55" s="247">
        <v>108.36</v>
      </c>
      <c r="G55" s="247">
        <v>108.36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0.02</v>
      </c>
      <c r="P55" s="369">
        <v>-9.7999999999999997E-3</v>
      </c>
      <c r="R55" s="49"/>
      <c r="S55" s="49"/>
      <c r="T55" s="49"/>
    </row>
    <row r="56" spans="1:22" ht="21.95" customHeight="1" x14ac:dyDescent="0.25">
      <c r="A56" s="51"/>
      <c r="B56" s="51"/>
      <c r="C56" s="52"/>
      <c r="E56" s="23" t="s">
        <v>54</v>
      </c>
      <c r="F56" s="247">
        <v>112.28</v>
      </c>
      <c r="G56" s="247">
        <v>112.28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2.3400000000000001E-2</v>
      </c>
      <c r="P56" s="369">
        <v>5.5999999999999999E-3</v>
      </c>
      <c r="Q56" s="151"/>
      <c r="S56" s="49"/>
    </row>
    <row r="57" spans="1:22" ht="21.95" customHeight="1" x14ac:dyDescent="0.25">
      <c r="A57" s="51"/>
      <c r="B57" s="51"/>
      <c r="C57" s="52"/>
      <c r="E57" s="23" t="s">
        <v>230</v>
      </c>
      <c r="F57" s="247">
        <v>49.89</v>
      </c>
      <c r="G57" s="247">
        <v>49.89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-5.0000000000000001E-3</v>
      </c>
      <c r="Q57" s="446"/>
      <c r="R57" s="49"/>
      <c r="S57" s="49"/>
    </row>
    <row r="58" spans="1:22" ht="21.95" customHeight="1" x14ac:dyDescent="0.25">
      <c r="A58" s="51"/>
      <c r="B58" s="51"/>
      <c r="C58" s="52"/>
      <c r="E58" s="23" t="s">
        <v>53</v>
      </c>
      <c r="F58" s="247">
        <v>69.959999999999994</v>
      </c>
      <c r="G58" s="247">
        <v>69.959999999999994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-8.2000000000000007E-3</v>
      </c>
      <c r="R58" s="49"/>
    </row>
    <row r="59" spans="1:22" ht="21.95" customHeight="1" x14ac:dyDescent="0.25">
      <c r="A59" s="51"/>
      <c r="B59" s="51"/>
      <c r="C59" s="51"/>
      <c r="E59" s="23"/>
      <c r="H59" s="335"/>
      <c r="J59" s="373"/>
      <c r="K59" s="359"/>
      <c r="L59" s="373"/>
      <c r="N59" s="370"/>
      <c r="O59" s="369"/>
      <c r="P59" s="369"/>
      <c r="S59" s="49"/>
    </row>
    <row r="60" spans="1:22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</row>
  </sheetData>
  <sortState ref="E2:P58">
    <sortCondition descending="1" ref="I1"/>
  </sortState>
  <dataConsolidate/>
  <conditionalFormatting sqref="O1:O1048576">
    <cfRule type="expression" dxfId="118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86" priority="13">
      <formula>$H2=0</formula>
    </cfRule>
  </conditionalFormatting>
  <conditionalFormatting sqref="J2:K200">
    <cfRule type="expression" dxfId="1185" priority="14">
      <formula>$J2=0</formula>
    </cfRule>
  </conditionalFormatting>
  <conditionalFormatting sqref="L1:L1048576">
    <cfRule type="expression" dxfId="1184" priority="12">
      <formula>$L2=0</formula>
    </cfRule>
  </conditionalFormatting>
  <conditionalFormatting sqref="M1">
    <cfRule type="expression" dxfId="1183" priority="8">
      <formula>$L2=0</formula>
    </cfRule>
  </conditionalFormatting>
  <conditionalFormatting sqref="J2:K58">
    <cfRule type="expression" dxfId="1182" priority="56">
      <formula>$J2&gt;0</formula>
    </cfRule>
  </conditionalFormatting>
  <conditionalFormatting sqref="L2:L58">
    <cfRule type="expression" dxfId="1181" priority="10">
      <formula>$L2&lt;0</formula>
    </cfRule>
    <cfRule type="expression" dxfId="1180" priority="11">
      <formula>$L2&gt;0</formula>
    </cfRule>
  </conditionalFormatting>
  <conditionalFormatting sqref="J2:K458">
    <cfRule type="expression" dxfId="1179" priority="55">
      <formula>$J2&lt;0</formula>
    </cfRule>
  </conditionalFormatting>
  <conditionalFormatting sqref="P1:P1048576">
    <cfRule type="expression" dxfId="117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5" location="MYL!A1" display="MYL"/>
    <hyperlink ref="E6" location="SIG!A1" display="SIG"/>
    <hyperlink ref="E24" location="AAPL!A1" display="AAPL"/>
    <hyperlink ref="E28" location="AXP!A1" display="AXP"/>
    <hyperlink ref="E16" location="DG!A1" display="DG"/>
    <hyperlink ref="E19" location="PINC!A1" display="PINC"/>
    <hyperlink ref="E37" location="FOXA!A1" display="FOXA"/>
    <hyperlink ref="E8" location="AOBC!A1" display="AOBC"/>
    <hyperlink ref="E44" location="LUV!A1" display="LUV"/>
    <hyperlink ref="E32" location="CCE!A1" display="CCE"/>
    <hyperlink ref="E30" location="BMY!A1" display="BMY"/>
    <hyperlink ref="E25" location="AKAM!A1" display="AKAM"/>
    <hyperlink ref="E13" location="CVS!A1" display="CVS"/>
    <hyperlink ref="E2" location="MRO!A1" display="MRO"/>
    <hyperlink ref="E4" location="KR!A1" display="KR"/>
    <hyperlink ref="E36" location="F!A1" display="F"/>
    <hyperlink ref="E42" location="JNJ!A1" display="JNJ"/>
    <hyperlink ref="E3" location="CPN!A1" display="CPN"/>
    <hyperlink ref="E10" location="EW!A1" display="EW"/>
    <hyperlink ref="E22" location="NKE!A1" display="NKE"/>
    <hyperlink ref="E18" location="MOS!A1" display="MOS"/>
    <hyperlink ref="E20" location="MJN!A1" display="MJN"/>
    <hyperlink ref="E57" location="VGK!A1" display="VGK"/>
    <hyperlink ref="E5" location="MU!A1" display="MU"/>
    <hyperlink ref="E41" location="IP!A1" display="IP"/>
    <hyperlink ref="E40" location="INTC!A1" display="INTC"/>
    <hyperlink ref="E39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5" location="WFC!A1" display="WFC"/>
    <hyperlink ref="E23" location="AA!A1" display="AA"/>
    <hyperlink ref="E43" location="KATE!A1" display="KATE"/>
    <hyperlink ref="E9" location="CF!A1" display="CF"/>
    <hyperlink ref="E12" location="TGT!A1" display="TGT"/>
    <hyperlink ref="E48" location="NWL!A1" display="NWL"/>
    <hyperlink ref="E17" location="KORS!A1" display="KORS"/>
    <hyperlink ref="E26" location="ALL!A1" display="ALL"/>
    <hyperlink ref="E47" location="NSC!A1" display="NSC"/>
    <hyperlink ref="E27" location="AVGO!A1" display="AVGO"/>
    <hyperlink ref="E53" location="UAL!A1" display="UAL"/>
    <hyperlink ref="E31" location="CAH!A1" display="CAH"/>
    <hyperlink ref="E34" location="DAL!A1" display="DAL"/>
    <hyperlink ref="E51" location="TEVA!A1" display="TEVA"/>
    <hyperlink ref="E35" location="DIS!A1" display="DIS"/>
    <hyperlink ref="E11" location="FTR!A1" display="FTR"/>
    <hyperlink ref="E7" location="GILD!A1" display="GILD"/>
    <hyperlink ref="E58" location="WWD!A1" display="WWD"/>
    <hyperlink ref="E14" location="GIS!A1" display="GIS"/>
    <hyperlink ref="E38" location="GM!A1" display="GM"/>
    <hyperlink ref="E21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20704.478000001498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18594.938000001566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18594.909999999974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-1.9999984069727361E-3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77" priority="5">
      <formula>#REF!&gt;0</formula>
    </cfRule>
    <cfRule type="expression" dxfId="11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3"/>
  <sheetViews>
    <sheetView tabSelected="1" topLeftCell="D1" zoomScaleNormal="100" workbookViewId="0">
      <pane ySplit="1" topLeftCell="A358" activePane="bottomLeft" state="frozen"/>
      <selection pane="bottomLeft" activeCell="S376" sqref="S37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18594.909999999974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323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74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2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9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ref="L368" si="212">K368/I367</f>
        <v>-9.9574650521297211E-3</v>
      </c>
      <c r="M368" s="421">
        <f t="shared" ref="M368" si="213">I368-J368</f>
        <v>20573.070000000007</v>
      </c>
      <c r="N368" s="256">
        <f t="shared" ref="N368" si="214">M368/J368</f>
        <v>6.8576900000000024E-2</v>
      </c>
      <c r="O368" s="255" t="b">
        <f t="shared" ref="O368" si="215">L368&gt;D368</f>
        <v>0</v>
      </c>
      <c r="P368" s="256">
        <f>COUNTIF(O$2:O368, TRUE)/(COUNTIF(O$2:O368,FALSE) + COUNTIF(O$2:O368, TRUE))</f>
        <v>0.4877384196185286</v>
      </c>
      <c r="Q368" s="679">
        <v>291060.09999999998</v>
      </c>
      <c r="R368" s="254">
        <f t="shared" ref="R368" si="216">I368-Q368</f>
        <v>29512.97000000003</v>
      </c>
      <c r="S368" s="254">
        <v>-28947</v>
      </c>
      <c r="T368" s="254">
        <f t="shared" ref="T368" si="217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8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" si="219">(C369-C368)/C368</f>
        <v>1.3673825117192197E-2</v>
      </c>
      <c r="E369" s="250">
        <f t="shared" ref="E369" si="220">(C369-$C$2)/$C$2</f>
        <v>0.13960921595860046</v>
      </c>
      <c r="F369" s="251">
        <v>5904.02</v>
      </c>
      <c r="G369" s="174">
        <f t="shared" ref="G369" si="221">(F369-F368)/F368</f>
        <v>1.3490849602518637E-2</v>
      </c>
      <c r="H369" s="252">
        <f t="shared" ref="H369" si="222">(F369-F$2)/F$2</f>
        <v>0.1595380717638511</v>
      </c>
      <c r="I369" s="574">
        <v>325744.14</v>
      </c>
      <c r="J369" s="254">
        <v>300000</v>
      </c>
      <c r="K369" s="254">
        <f t="shared" ref="K369" si="223">I369-I368-J369+J368</f>
        <v>5171.070000000007</v>
      </c>
      <c r="L369" s="174">
        <f t="shared" ref="L369" si="224">K369/I368</f>
        <v>1.613070617566225E-2</v>
      </c>
      <c r="M369" s="623">
        <f t="shared" ref="M369" si="225">I369-J369</f>
        <v>25744.140000000014</v>
      </c>
      <c r="N369" s="256">
        <f t="shared" ref="N369" si="226">M369/J369</f>
        <v>8.5813800000000051E-2</v>
      </c>
      <c r="O369" s="255" t="b">
        <f t="shared" ref="O369" si="227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8">I369-Q369</f>
        <v>34181.090000000026</v>
      </c>
      <c r="S369" s="254">
        <v>-28845</v>
      </c>
      <c r="T369" s="254">
        <f t="shared" ref="T369" si="229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30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ref="D370" si="231">(C370-C369)/C369</f>
        <v>-5.8598641045760208E-3</v>
      </c>
      <c r="E370" s="250">
        <f t="shared" ref="E370" si="232">(C370-$C$2)/$C$2</f>
        <v>0.13293126082076065</v>
      </c>
      <c r="F370" s="251">
        <v>5861.22</v>
      </c>
      <c r="G370" s="174">
        <f t="shared" ref="G370" si="233">(F370-F369)/F369</f>
        <v>-7.2492979359826317E-3</v>
      </c>
      <c r="H370" s="252">
        <f t="shared" ref="H370" si="234">(F370-F$2)/F$2</f>
        <v>0.15113223481352014</v>
      </c>
      <c r="I370" s="574">
        <v>374005.77</v>
      </c>
      <c r="J370" s="254">
        <v>350000</v>
      </c>
      <c r="K370" s="254">
        <f t="shared" ref="K370" si="235">I370-I369-J370+J369</f>
        <v>-1738.3699999999953</v>
      </c>
      <c r="L370" s="174">
        <f t="shared" ref="L370" si="236">K370/I369</f>
        <v>-5.3366117345963471E-3</v>
      </c>
      <c r="M370" s="623">
        <f t="shared" ref="M370" si="237">I370-J370</f>
        <v>24005.770000000019</v>
      </c>
      <c r="N370" s="256">
        <f t="shared" ref="N370" si="238">M370/J370</f>
        <v>6.8587914285714341E-2</v>
      </c>
      <c r="O370" s="255" t="b">
        <f t="shared" ref="O370" si="239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40">I370-Q370</f>
        <v>69612.62</v>
      </c>
      <c r="S370" s="254">
        <v>-27836</v>
      </c>
      <c r="T370" s="254">
        <f t="shared" ref="T370" si="241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42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ref="D371" si="243">(C371-C370)/C370</f>
        <v>5.0379525760723201E-4</v>
      </c>
      <c r="E371" s="250">
        <f t="shared" ref="E371" si="244">(C371-$C$2)/$C$2</f>
        <v>0.13350202621715712</v>
      </c>
      <c r="F371" s="251">
        <v>5870.75</v>
      </c>
      <c r="G371" s="174">
        <f t="shared" ref="G371" si="245">(F371-F370)/F370</f>
        <v>1.6259413569188232E-3</v>
      </c>
      <c r="H371" s="252">
        <f t="shared" ref="H371" si="246">(F371-F$2)/F$2</f>
        <v>0.15300390832138583</v>
      </c>
      <c r="I371" s="574">
        <v>372756.96</v>
      </c>
      <c r="J371" s="254">
        <v>350000</v>
      </c>
      <c r="K371" s="254">
        <f t="shared" ref="K371" si="247">I371-I370-J371+J370</f>
        <v>-1248.8099999999977</v>
      </c>
      <c r="L371" s="174">
        <f t="shared" ref="L371" si="248">K371/I370</f>
        <v>-3.3390126574785132E-3</v>
      </c>
      <c r="M371" s="623">
        <f t="shared" ref="M371" si="249">I371-J371</f>
        <v>22756.960000000021</v>
      </c>
      <c r="N371" s="256">
        <f t="shared" ref="N371" si="250">M371/J371</f>
        <v>6.5019885714285769E-2</v>
      </c>
      <c r="O371" s="255" t="b">
        <f t="shared" ref="O371" si="251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52">I371-Q371</f>
        <v>68814.010000000009</v>
      </c>
      <c r="S371" s="254">
        <v>-28592</v>
      </c>
      <c r="T371" s="254">
        <f t="shared" ref="T371" si="253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54">N371/V371</f>
        <v>0.19088960070660457</v>
      </c>
    </row>
    <row r="372" spans="2:23" ht="20.100000000000001" customHeight="1" x14ac:dyDescent="0.25">
      <c r="B372" s="248">
        <v>42800</v>
      </c>
      <c r="C372" s="338">
        <v>2375.31</v>
      </c>
      <c r="D372" s="174">
        <f t="shared" ref="D372" si="255">(C372-C371)/C371</f>
        <v>-3.2772164221692344E-3</v>
      </c>
      <c r="E372" s="250">
        <f t="shared" ref="E372" si="256">(C372-$C$2)/$C$2</f>
        <v>0.12978729476227616</v>
      </c>
      <c r="F372" s="251">
        <v>5849.17</v>
      </c>
      <c r="G372" s="174">
        <f t="shared" ref="G372" si="257">(F372-F371)/F371</f>
        <v>-3.6758506153387431E-3</v>
      </c>
      <c r="H372" s="252">
        <f t="shared" ref="H372" si="258">(F372-F$2)/F$2</f>
        <v>0.14876563819549468</v>
      </c>
      <c r="I372" s="574">
        <v>373390.96</v>
      </c>
      <c r="J372" s="254">
        <v>350000</v>
      </c>
      <c r="K372" s="254">
        <f t="shared" ref="K372" si="259">I372-I371-J372+J371</f>
        <v>634</v>
      </c>
      <c r="L372" s="174">
        <f t="shared" ref="L372" si="260">K372/I371</f>
        <v>1.7008401399131487E-3</v>
      </c>
      <c r="M372" s="623">
        <f t="shared" ref="M372" si="261">I372-J372</f>
        <v>23390.960000000021</v>
      </c>
      <c r="N372" s="256">
        <f t="shared" ref="N372" si="262">M372/J372</f>
        <v>6.6831314285714344E-2</v>
      </c>
      <c r="O372" s="255" t="b">
        <f t="shared" ref="O372" si="263">L372&gt;D372</f>
        <v>1</v>
      </c>
      <c r="P372" s="256">
        <f>COUNTIF(O$2:O372, TRUE)/(COUNTIF(O$2:O372,FALSE) + COUNTIF(O$2:O372, TRUE))</f>
        <v>0.49056603773584906</v>
      </c>
      <c r="Q372" s="254">
        <v>304576.95</v>
      </c>
      <c r="R372" s="254">
        <f t="shared" ref="R372" si="264">I372-Q372</f>
        <v>68814.010000000009</v>
      </c>
      <c r="S372" s="254">
        <v>-29562</v>
      </c>
      <c r="T372" s="254">
        <f t="shared" ref="T372" si="265">M372-S372</f>
        <v>52952.960000000021</v>
      </c>
      <c r="U372" s="256">
        <f>STDEV(D$2:D372)*SQRT(252)</f>
        <v>0.15709358659899947</v>
      </c>
      <c r="V372" s="256">
        <f>STDEV(L$2:L372)*SQRT(252)</f>
        <v>0.34015438804580067</v>
      </c>
      <c r="W372" s="255">
        <f t="shared" ref="W372" si="266">N372/V372</f>
        <v>0.19647347391183947</v>
      </c>
    </row>
    <row r="373" spans="2:23" ht="20.100000000000001" customHeight="1" x14ac:dyDescent="0.25">
      <c r="B373" s="248">
        <v>42801</v>
      </c>
      <c r="C373" s="338">
        <v>2368.39</v>
      </c>
      <c r="D373" s="174">
        <f t="shared" ref="D373" si="267">(C373-C372)/C372</f>
        <v>-2.9133039476952789E-3</v>
      </c>
      <c r="E373" s="250">
        <f t="shared" ref="E373" si="268">(C373-$C$2)/$C$2</f>
        <v>0.12649588097638925</v>
      </c>
      <c r="F373" s="251">
        <v>5833.92</v>
      </c>
      <c r="G373" s="174">
        <f t="shared" ref="G373" si="269">(F373-F372)/F372</f>
        <v>-2.6072075183316609E-3</v>
      </c>
      <c r="H373" s="252">
        <f t="shared" ref="H373" si="270">(F373-F$2)/F$2</f>
        <v>0.14577056778679032</v>
      </c>
      <c r="I373" s="574">
        <v>368594.91</v>
      </c>
      <c r="J373" s="254">
        <v>350000</v>
      </c>
      <c r="K373" s="254">
        <f t="shared" ref="K373" si="271">I373-I372-J373+J372</f>
        <v>-4796.0500000000466</v>
      </c>
      <c r="L373" s="174">
        <f t="shared" ref="L373" si="272">K373/I372</f>
        <v>-1.2844579847353686E-2</v>
      </c>
      <c r="M373" s="623">
        <f t="shared" ref="M373" si="273">I373-J373</f>
        <v>18594.909999999974</v>
      </c>
      <c r="N373" s="256">
        <f t="shared" ref="N373" si="274">M373/J373</f>
        <v>5.3128314285714212E-2</v>
      </c>
      <c r="O373" s="255" t="b">
        <f t="shared" ref="O373" si="275">L373&gt;D373</f>
        <v>0</v>
      </c>
      <c r="P373" s="256">
        <f>COUNTIF(O$2:O373, TRUE)/(COUNTIF(O$2:O373,FALSE) + COUNTIF(O$2:O373, TRUE))</f>
        <v>0.489247311827957</v>
      </c>
      <c r="Q373" s="254">
        <v>299780.90000000002</v>
      </c>
      <c r="R373" s="254">
        <f t="shared" ref="R373" si="276">I373-Q373</f>
        <v>68814.009999999951</v>
      </c>
      <c r="S373" s="254">
        <v>-31802</v>
      </c>
      <c r="T373" s="254">
        <f t="shared" ref="T373" si="277">M373-S373</f>
        <v>50396.909999999974</v>
      </c>
      <c r="U373" s="256">
        <f>STDEV(D$2:D373)*SQRT(252)</f>
        <v>0.15690461195475305</v>
      </c>
      <c r="V373" s="256">
        <f>STDEV(L$2:L373)*SQRT(252)</f>
        <v>0.3398764241842348</v>
      </c>
      <c r="W373" s="255">
        <f t="shared" ref="W373" si="278">N373/V373</f>
        <v>0.15631656244834227</v>
      </c>
    </row>
  </sheetData>
  <conditionalFormatting sqref="D3:D373">
    <cfRule type="colorScale" priority="3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3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3">
    <cfRule type="colorScale" priority="2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3">
    <cfRule type="colorScale" priority="3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4:L1048576">
    <cfRule type="colorScale" priority="5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291.10000000000002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291.10000000000002</v>
      </c>
      <c r="R4" s="517">
        <v>-1.54E-2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320.21000000000004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317.29900000000004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314.38800000000003</v>
      </c>
      <c r="Q45" s="2"/>
      <c r="T45" s="428" t="s">
        <v>100</v>
      </c>
      <c r="U45" s="494" t="s">
        <v>592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311.47700000000003</v>
      </c>
      <c r="Q46" s="2"/>
      <c r="T46" s="428" t="s">
        <v>101</v>
      </c>
      <c r="U46" s="494" t="s">
        <v>593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308.56600000000003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305.65500000000003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302.74400000000003</v>
      </c>
      <c r="Q49" s="2"/>
      <c r="T49" s="428" t="s">
        <v>122</v>
      </c>
      <c r="U49" s="494" t="s">
        <v>419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299.83300000000003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296.92200000000003</v>
      </c>
      <c r="Q51" s="2"/>
      <c r="T51" s="428" t="s">
        <v>105</v>
      </c>
      <c r="U51" s="494" t="s">
        <v>594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294.01100000000002</v>
      </c>
      <c r="Q52" s="2"/>
      <c r="T52" s="428" t="s">
        <v>106</v>
      </c>
      <c r="U52" s="494" t="s">
        <v>267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291.10000000000002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288.18900000000002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285.27800000000002</v>
      </c>
      <c r="Q55" s="2"/>
      <c r="T55" s="428" t="s">
        <v>108</v>
      </c>
      <c r="U55" s="494" t="s">
        <v>595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282.36700000000002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279.45600000000002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276.54500000000002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273.63400000000001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270.72300000000001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267.81200000000001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264.90100000000001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261.99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75" priority="58">
      <formula>F19&gt;0</formula>
    </cfRule>
    <cfRule type="expression" dxfId="11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73" priority="47">
      <formula>H25&gt;0</formula>
    </cfRule>
    <cfRule type="expression" dxfId="1172" priority="48">
      <formula>H25&lt;0</formula>
    </cfRule>
  </conditionalFormatting>
  <conditionalFormatting sqref="M39">
    <cfRule type="expression" dxfId="1171" priority="45">
      <formula>M39&gt;0</formula>
    </cfRule>
    <cfRule type="expression" dxfId="1170" priority="46">
      <formula>M39&lt;0</formula>
    </cfRule>
  </conditionalFormatting>
  <conditionalFormatting sqref="F61:F67">
    <cfRule type="expression" dxfId="1169" priority="43">
      <formula>F61&gt;0</formula>
    </cfRule>
    <cfRule type="expression" dxfId="1168" priority="44">
      <formula>F61&lt;0</formula>
    </cfRule>
  </conditionalFormatting>
  <conditionalFormatting sqref="H61:H67">
    <cfRule type="expression" dxfId="1167" priority="41">
      <formula>H61&gt;0</formula>
    </cfRule>
    <cfRule type="expression" dxfId="1166" priority="42">
      <formula>H61&lt;0</formula>
    </cfRule>
  </conditionalFormatting>
  <conditionalFormatting sqref="F21:F24">
    <cfRule type="expression" dxfId="1165" priority="39">
      <formula>F21&gt;0</formula>
    </cfRule>
    <cfRule type="expression" dxfId="1164" priority="40">
      <formula>F21&lt;0</formula>
    </cfRule>
  </conditionalFormatting>
  <conditionalFormatting sqref="H21:H24">
    <cfRule type="expression" dxfId="1163" priority="37">
      <formula>H21&gt;0</formula>
    </cfRule>
    <cfRule type="expression" dxfId="1162" priority="38">
      <formula>H21&lt;0</formula>
    </cfRule>
  </conditionalFormatting>
  <conditionalFormatting sqref="I25:I28">
    <cfRule type="expression" dxfId="1161" priority="31">
      <formula>I25&gt;0</formula>
    </cfRule>
    <cfRule type="expression" dxfId="1160" priority="32">
      <formula>I25&lt;0</formula>
    </cfRule>
  </conditionalFormatting>
  <conditionalFormatting sqref="I21:I24">
    <cfRule type="expression" dxfId="1159" priority="29">
      <formula>I21&gt;0</formula>
    </cfRule>
    <cfRule type="expression" dxfId="1158" priority="30">
      <formula>I21&lt;0</formula>
    </cfRule>
  </conditionalFormatting>
  <conditionalFormatting sqref="H29">
    <cfRule type="expression" dxfId="1157" priority="27">
      <formula>H29&gt;0</formula>
    </cfRule>
    <cfRule type="expression" dxfId="1156" priority="28">
      <formula>H29&lt;0</formula>
    </cfRule>
  </conditionalFormatting>
  <conditionalFormatting sqref="H30">
    <cfRule type="expression" dxfId="1155" priority="25">
      <formula>H30&gt;0</formula>
    </cfRule>
    <cfRule type="expression" dxfId="1154" priority="26">
      <formula>H30&lt;0</formula>
    </cfRule>
  </conditionalFormatting>
  <conditionalFormatting sqref="H31">
    <cfRule type="expression" dxfId="1153" priority="23">
      <formula>H31&gt;0</formula>
    </cfRule>
    <cfRule type="expression" dxfId="1152" priority="24">
      <formula>H31&lt;0</formula>
    </cfRule>
  </conditionalFormatting>
  <conditionalFormatting sqref="Q7">
    <cfRule type="expression" dxfId="1151" priority="21">
      <formula>Q7&gt;0</formula>
    </cfRule>
    <cfRule type="expression" dxfId="1150" priority="22">
      <formula>Q7&lt;0</formula>
    </cfRule>
  </conditionalFormatting>
  <conditionalFormatting sqref="Q8">
    <cfRule type="expression" dxfId="1149" priority="19">
      <formula>Q8&gt;0</formula>
    </cfRule>
    <cfRule type="expression" dxfId="1148" priority="20">
      <formula>Q8&lt;0</formula>
    </cfRule>
  </conditionalFormatting>
  <conditionalFormatting sqref="F73:F82">
    <cfRule type="expression" dxfId="1147" priority="17">
      <formula>F73&gt;0</formula>
    </cfRule>
    <cfRule type="expression" dxfId="1146" priority="18">
      <formula>F73&lt;0</formula>
    </cfRule>
  </conditionalFormatting>
  <conditionalFormatting sqref="H73:H76">
    <cfRule type="expression" dxfId="1145" priority="15">
      <formula>H73&gt;0</formula>
    </cfRule>
    <cfRule type="expression" dxfId="1144" priority="16">
      <formula>H73&lt;0</formula>
    </cfRule>
  </conditionalFormatting>
  <conditionalFormatting sqref="F69:F72">
    <cfRule type="expression" dxfId="1143" priority="13">
      <formula>F69&gt;0</formula>
    </cfRule>
    <cfRule type="expression" dxfId="1142" priority="14">
      <formula>F69&lt;0</formula>
    </cfRule>
  </conditionalFormatting>
  <conditionalFormatting sqref="H69:H72">
    <cfRule type="expression" dxfId="1141" priority="11">
      <formula>H69&gt;0</formula>
    </cfRule>
    <cfRule type="expression" dxfId="1140" priority="12">
      <formula>H69&lt;0</formula>
    </cfRule>
  </conditionalFormatting>
  <conditionalFormatting sqref="I73:I76">
    <cfRule type="expression" dxfId="1139" priority="9">
      <formula>I73&gt;0</formula>
    </cfRule>
    <cfRule type="expression" dxfId="1138" priority="10">
      <formula>I73&lt;0</formula>
    </cfRule>
  </conditionalFormatting>
  <conditionalFormatting sqref="I69:I72">
    <cfRule type="expression" dxfId="1137" priority="7">
      <formula>I69&gt;0</formula>
    </cfRule>
    <cfRule type="expression" dxfId="1136" priority="8">
      <formula>I69&lt;0</formula>
    </cfRule>
  </conditionalFormatting>
  <conditionalFormatting sqref="H77">
    <cfRule type="expression" dxfId="1135" priority="5">
      <formula>H77&gt;0</formula>
    </cfRule>
    <cfRule type="expression" dxfId="1134" priority="6">
      <formula>H77&lt;0</formula>
    </cfRule>
  </conditionalFormatting>
  <conditionalFormatting sqref="H78">
    <cfRule type="expression" dxfId="1133" priority="3">
      <formula>H78&gt;0</formula>
    </cfRule>
    <cfRule type="expression" dxfId="1132" priority="4">
      <formula>H78&lt;0</formula>
    </cfRule>
  </conditionalFormatting>
  <conditionalFormatting sqref="H79">
    <cfRule type="expression" dxfId="1131" priority="1">
      <formula>H79&gt;0</formula>
    </cfRule>
    <cfRule type="expression" dxfId="11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43.33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43.33</v>
      </c>
      <c r="R4" s="517">
        <v>-1.61E-2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47.663000000000004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47.229700000000001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46.796399999999998</v>
      </c>
      <c r="Q45" s="2"/>
      <c r="T45" s="107" t="s">
        <v>100</v>
      </c>
      <c r="U45" s="365" t="s">
        <v>596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46.363100000000003</v>
      </c>
      <c r="Q46" s="2"/>
      <c r="T46" s="107" t="s">
        <v>101</v>
      </c>
      <c r="U46" s="365" t="s">
        <v>597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45.9298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45.496499999999997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45.063200000000002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44.629899999999999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44.196599999999997</v>
      </c>
      <c r="Q51" s="2"/>
      <c r="T51" s="107" t="s">
        <v>105</v>
      </c>
      <c r="U51" s="365" t="s">
        <v>598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43.763300000000001</v>
      </c>
      <c r="Q52" s="2"/>
      <c r="T52" s="107" t="s">
        <v>106</v>
      </c>
      <c r="U52" s="365" t="s">
        <v>475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43.33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42.896699999999996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42.4634</v>
      </c>
      <c r="Q55" s="2"/>
      <c r="T55" s="107" t="s">
        <v>108</v>
      </c>
      <c r="U55" s="365" t="s">
        <v>599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42.030099999999997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41.596799999999995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41.163499999999999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40.730199999999996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40.296900000000001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39.863599999999998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39.430300000000003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38.997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29" priority="25">
      <formula>N19&gt;0</formula>
    </cfRule>
    <cfRule type="expression" dxfId="11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27" priority="19">
      <formula>F21&gt;0</formula>
    </cfRule>
    <cfRule type="expression" dxfId="1126" priority="20">
      <formula>F21&lt;0</formula>
    </cfRule>
  </conditionalFormatting>
  <conditionalFormatting sqref="H21:H31">
    <cfRule type="expression" dxfId="1125" priority="17">
      <formula>H21&gt;0</formula>
    </cfRule>
    <cfRule type="expression" dxfId="1124" priority="18">
      <formula>H21&lt;0</formula>
    </cfRule>
  </conditionalFormatting>
  <conditionalFormatting sqref="I21:I31">
    <cfRule type="expression" dxfId="1123" priority="15">
      <formula>I21&gt;0</formula>
    </cfRule>
    <cfRule type="expression" dxfId="1122" priority="16">
      <formula>I21&lt;0</formula>
    </cfRule>
  </conditionalFormatting>
  <conditionalFormatting sqref="Q8">
    <cfRule type="expression" dxfId="1121" priority="7">
      <formula>Q8&gt;0</formula>
    </cfRule>
    <cfRule type="expression" dxfId="1120" priority="8">
      <formula>Q8&lt;0</formula>
    </cfRule>
  </conditionalFormatting>
  <conditionalFormatting sqref="Q7">
    <cfRule type="expression" dxfId="1119" priority="9">
      <formula>Q7&gt;0</formula>
    </cfRule>
    <cfRule type="expression" dxfId="1118" priority="10">
      <formula>Q7&lt;0</formula>
    </cfRule>
  </conditionalFormatting>
  <conditionalFormatting sqref="F56:F66">
    <cfRule type="expression" dxfId="1117" priority="5">
      <formula>F56&gt;0</formula>
    </cfRule>
    <cfRule type="expression" dxfId="1116" priority="6">
      <formula>F56&lt;0</formula>
    </cfRule>
  </conditionalFormatting>
  <conditionalFormatting sqref="H56:H66">
    <cfRule type="expression" dxfId="1115" priority="3">
      <formula>H56&gt;0</formula>
    </cfRule>
    <cfRule type="expression" dxfId="1114" priority="4">
      <formula>H56&lt;0</formula>
    </cfRule>
  </conditionalFormatting>
  <conditionalFormatting sqref="I56:I66">
    <cfRule type="expression" dxfId="1113" priority="1">
      <formula>I56&gt;0</formula>
    </cfRule>
    <cfRule type="expression" dxfId="11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252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71.317333333333337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63.25</v>
      </c>
      <c r="R4" s="517">
        <v>-3.5799999999999998E-2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7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18975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21395.200000000001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-1744.25</v>
      </c>
      <c r="R7">
        <v>75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4">
        <v>50</v>
      </c>
      <c r="D8" s="3">
        <v>69.05</v>
      </c>
      <c r="E8" s="3">
        <v>0</v>
      </c>
      <c r="F8" s="3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-2420.2000000000007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4">
        <v>50</v>
      </c>
      <c r="D9" s="3">
        <v>68.77</v>
      </c>
      <c r="E9" s="3">
        <v>0</v>
      </c>
      <c r="F9" s="3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-0.11311883039186363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389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389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433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382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462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516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551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551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96" t="s">
        <v>78</v>
      </c>
      <c r="P42" s="696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69.575000000000003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18">O44*$Q$4</f>
        <v>68.94250000000001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18"/>
        <v>68.31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18"/>
        <v>67.677500000000009</v>
      </c>
      <c r="Q46" s="2"/>
      <c r="T46" s="107" t="s">
        <v>104</v>
      </c>
      <c r="U46" s="365" t="s">
        <v>364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18"/>
        <v>67.045000000000002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18"/>
        <v>66.412500000000009</v>
      </c>
      <c r="Q48" s="2"/>
      <c r="T48" s="107" t="s">
        <v>105</v>
      </c>
      <c r="U48" s="365" t="s">
        <v>600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18"/>
        <v>65.78</v>
      </c>
      <c r="Q49" s="2"/>
      <c r="T49" s="107" t="s">
        <v>106</v>
      </c>
      <c r="U49" s="365" t="s">
        <v>557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18"/>
        <v>65.147500000000008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18"/>
        <v>64.515000000000001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18"/>
        <v>63.8825</v>
      </c>
      <c r="Q52" s="2"/>
      <c r="T52" s="107" t="s">
        <v>108</v>
      </c>
      <c r="U52" s="365" t="s">
        <v>601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18"/>
        <v>63.25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18"/>
        <v>62.6175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18"/>
        <v>61.984999999999999</v>
      </c>
      <c r="Q55" s="2"/>
      <c r="T55" s="107" t="s">
        <v>109</v>
      </c>
      <c r="U55" s="365" t="s">
        <v>602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18"/>
        <v>61.352499999999999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19">C57*(E57-D57)</f>
        <v>15.999999999999943</v>
      </c>
      <c r="G57" s="379">
        <f t="shared" ref="G57:G65" si="20">D57*C57</f>
        <v>1924</v>
      </c>
      <c r="H57" s="380">
        <f t="shared" ref="H57:H65" si="21">(E57-D57)/D57</f>
        <v>8.316008316008287E-3</v>
      </c>
      <c r="I57" s="380"/>
      <c r="O57" s="82">
        <v>0.96</v>
      </c>
      <c r="P57" s="82">
        <f t="shared" si="18"/>
        <v>60.72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19"/>
        <v>50.600000000000023</v>
      </c>
      <c r="G58" s="379">
        <f t="shared" si="20"/>
        <v>1924</v>
      </c>
      <c r="H58" s="380">
        <f t="shared" si="21"/>
        <v>2.6299376299376311E-2</v>
      </c>
      <c r="I58" s="380"/>
      <c r="O58" s="82">
        <v>0.95</v>
      </c>
      <c r="P58" s="82">
        <f t="shared" si="18"/>
        <v>60.087499999999999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19"/>
        <v>-176.20199999999988</v>
      </c>
      <c r="G59" s="379">
        <f t="shared" si="20"/>
        <v>4063.752</v>
      </c>
      <c r="H59" s="380">
        <f t="shared" si="21"/>
        <v>-4.3359437288495929E-2</v>
      </c>
      <c r="I59" s="381"/>
      <c r="O59" s="82">
        <v>0.94</v>
      </c>
      <c r="P59" s="82">
        <f t="shared" si="18"/>
        <v>59.454999999999998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19"/>
        <v>-51.239999999999952</v>
      </c>
      <c r="G60" s="379">
        <f t="shared" si="20"/>
        <v>2283.9899999999998</v>
      </c>
      <c r="H60" s="380">
        <f t="shared" si="21"/>
        <v>-2.2434423968581276E-2</v>
      </c>
      <c r="I60" s="380"/>
      <c r="O60" s="82">
        <v>0.93</v>
      </c>
      <c r="P60" s="82">
        <f t="shared" si="18"/>
        <v>58.822500000000005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19"/>
        <v>-146.2399999999999</v>
      </c>
      <c r="G61" s="379">
        <f t="shared" si="20"/>
        <v>2283.9899999999998</v>
      </c>
      <c r="H61" s="380">
        <f t="shared" si="21"/>
        <v>-6.402830134983073E-2</v>
      </c>
      <c r="I61" s="380"/>
      <c r="O61" s="82">
        <v>0.92</v>
      </c>
      <c r="P61" s="82">
        <f t="shared" si="18"/>
        <v>58.190000000000005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19"/>
        <v>-159.23999999999978</v>
      </c>
      <c r="G62" s="379">
        <f t="shared" si="20"/>
        <v>4352.74</v>
      </c>
      <c r="H62" s="380">
        <f t="shared" si="21"/>
        <v>-3.6583852929419118E-2</v>
      </c>
      <c r="I62" s="380"/>
      <c r="O62" s="82">
        <v>0.91</v>
      </c>
      <c r="P62" s="82">
        <f t="shared" si="18"/>
        <v>57.557500000000005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19"/>
        <v>-37.790000000000035</v>
      </c>
      <c r="G63" s="379">
        <f t="shared" si="20"/>
        <v>2188.04</v>
      </c>
      <c r="H63" s="380">
        <f t="shared" si="21"/>
        <v>-1.7271165060967823E-2</v>
      </c>
      <c r="I63" s="380"/>
      <c r="O63" s="82">
        <v>0.9</v>
      </c>
      <c r="P63" s="82">
        <f t="shared" si="18"/>
        <v>56.925000000000004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19"/>
        <v>-137.54000000000025</v>
      </c>
      <c r="G64" s="379">
        <f t="shared" si="20"/>
        <v>2188.04</v>
      </c>
      <c r="H64" s="380">
        <f t="shared" si="21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19"/>
        <v>-167.54249999999934</v>
      </c>
      <c r="G65" s="379">
        <f t="shared" si="20"/>
        <v>6112.0424999999996</v>
      </c>
      <c r="H65" s="380">
        <f t="shared" si="21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2">C66*(E66-D66)</f>
        <v>-58.042499999999819</v>
      </c>
      <c r="G66" s="379">
        <f t="shared" ref="G66:G78" si="23">D66*C66</f>
        <v>6112.0424999999996</v>
      </c>
      <c r="H66" s="380">
        <f t="shared" ref="H66:H78" si="24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2"/>
        <v>195.77249999999998</v>
      </c>
      <c r="G67" s="379">
        <f t="shared" si="23"/>
        <v>4432.4775</v>
      </c>
      <c r="H67" s="380">
        <f t="shared" si="24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2"/>
        <v>38.472500000000025</v>
      </c>
      <c r="G68" s="379">
        <f t="shared" si="23"/>
        <v>4432.4775</v>
      </c>
      <c r="H68" s="380">
        <f t="shared" si="24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2"/>
        <v>466.37249999999932</v>
      </c>
      <c r="G69" s="379">
        <f t="shared" si="23"/>
        <v>4432.4775</v>
      </c>
      <c r="H69" s="380">
        <f t="shared" si="24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2"/>
        <v>536.22249999999985</v>
      </c>
      <c r="G70" s="379">
        <f t="shared" si="23"/>
        <v>4432.4775</v>
      </c>
      <c r="H70" s="380">
        <f t="shared" si="24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2"/>
        <v>640.51000000000045</v>
      </c>
      <c r="G71" s="379">
        <f t="shared" si="23"/>
        <v>3972.49</v>
      </c>
      <c r="H71" s="380">
        <f t="shared" si="24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2"/>
        <v>547.01000000000022</v>
      </c>
      <c r="G72" s="379">
        <f t="shared" si="23"/>
        <v>3972.49</v>
      </c>
      <c r="H72" s="380">
        <f t="shared" si="24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2"/>
        <v>505.01000000000005</v>
      </c>
      <c r="G73" s="379">
        <f t="shared" si="23"/>
        <v>3972.49</v>
      </c>
      <c r="H73" s="380">
        <f t="shared" si="24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2"/>
        <v>400.50999999999988</v>
      </c>
      <c r="G74" s="379">
        <f t="shared" si="23"/>
        <v>3972.49</v>
      </c>
      <c r="H74" s="380">
        <f t="shared" si="24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2"/>
        <v>504.01000000000022</v>
      </c>
      <c r="G75" s="379">
        <f t="shared" si="23"/>
        <v>3972.49</v>
      </c>
      <c r="H75" s="380">
        <f t="shared" si="24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2"/>
        <v>470.51000000000016</v>
      </c>
      <c r="G76" s="379">
        <f t="shared" si="23"/>
        <v>3972.49</v>
      </c>
      <c r="H76" s="380">
        <f t="shared" si="24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2"/>
        <v>500.50999999999988</v>
      </c>
      <c r="G77" s="379">
        <f t="shared" si="23"/>
        <v>3972.49</v>
      </c>
      <c r="H77" s="380">
        <f t="shared" si="24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2"/>
        <v>413.46899999999977</v>
      </c>
      <c r="G78" s="379">
        <f t="shared" si="23"/>
        <v>2218.1310000000003</v>
      </c>
      <c r="H78" s="380">
        <f t="shared" si="24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5">C82*(E82-D82)</f>
        <v>42.500000000000071</v>
      </c>
      <c r="G82" s="379">
        <f t="shared" ref="G82:G98" si="26">D82*C82</f>
        <v>1973.75</v>
      </c>
      <c r="H82" s="380">
        <f t="shared" ref="H82:H98" si="27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5"/>
        <v>30.750000000000099</v>
      </c>
      <c r="G83" s="379">
        <f t="shared" si="26"/>
        <v>1973.75</v>
      </c>
      <c r="H83" s="380">
        <f t="shared" si="27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5"/>
        <v>75.750000000000028</v>
      </c>
      <c r="G84" s="379">
        <f t="shared" si="26"/>
        <v>1973.75</v>
      </c>
      <c r="H84" s="380">
        <f t="shared" si="27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5"/>
        <v>53.749999999999787</v>
      </c>
      <c r="G85" s="379">
        <f t="shared" si="26"/>
        <v>1973.75</v>
      </c>
      <c r="H85" s="380">
        <f t="shared" si="27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5"/>
        <v>88.250000000000028</v>
      </c>
      <c r="G86" s="379">
        <f t="shared" si="26"/>
        <v>1973.75</v>
      </c>
      <c r="H86" s="380">
        <f t="shared" si="27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5"/>
        <v>70.499999999999829</v>
      </c>
      <c r="G87" s="379">
        <f t="shared" si="26"/>
        <v>1973.75</v>
      </c>
      <c r="H87" s="380">
        <f t="shared" si="27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5"/>
        <v>-51.249999999999929</v>
      </c>
      <c r="G88" s="379">
        <f t="shared" si="26"/>
        <v>1973.75</v>
      </c>
      <c r="H88" s="380">
        <f t="shared" si="27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5"/>
        <v>-29.500000000000171</v>
      </c>
      <c r="G89" s="379">
        <f t="shared" si="26"/>
        <v>1973.75</v>
      </c>
      <c r="H89" s="380">
        <f t="shared" si="27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5"/>
        <v>-85.750000000000171</v>
      </c>
      <c r="G90" s="379">
        <f t="shared" si="26"/>
        <v>1973.75</v>
      </c>
      <c r="H90" s="380">
        <f t="shared" si="27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5"/>
        <v>-42.000000000000171</v>
      </c>
      <c r="G91" s="379">
        <f t="shared" si="26"/>
        <v>1973.75</v>
      </c>
      <c r="H91" s="380">
        <f t="shared" si="27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5"/>
        <v>0.49999999999990052</v>
      </c>
      <c r="G92" s="379">
        <f t="shared" si="26"/>
        <v>1973.75</v>
      </c>
      <c r="H92" s="380">
        <f t="shared" si="27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5"/>
        <v>-4.9500000000001876</v>
      </c>
      <c r="G93" s="379">
        <f t="shared" si="26"/>
        <v>4202</v>
      </c>
      <c r="H93" s="380">
        <f t="shared" si="27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5"/>
        <v>-102.99849999999971</v>
      </c>
      <c r="G94" s="379">
        <f t="shared" si="26"/>
        <v>4202.1484999999993</v>
      </c>
      <c r="H94" s="380">
        <f t="shared" si="27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5"/>
        <v>-37.548499999999834</v>
      </c>
      <c r="G95" s="379">
        <f t="shared" si="26"/>
        <v>4202.1484999999993</v>
      </c>
      <c r="H95" s="380">
        <f t="shared" si="27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5"/>
        <v>77.951499999999854</v>
      </c>
      <c r="G96" s="379">
        <f t="shared" si="26"/>
        <v>4202.1484999999993</v>
      </c>
      <c r="H96" s="380">
        <f t="shared" si="27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5"/>
        <v>214.71000000000032</v>
      </c>
      <c r="G97" s="379">
        <f t="shared" si="26"/>
        <v>2228.19</v>
      </c>
      <c r="H97" s="380">
        <f t="shared" si="27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5"/>
        <v>173.90999999999991</v>
      </c>
      <c r="G98" s="379">
        <f t="shared" si="26"/>
        <v>2228.19</v>
      </c>
      <c r="H98" s="380">
        <f t="shared" si="27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28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29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28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29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28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29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28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29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28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29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28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29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11" priority="31">
      <formula>N19&gt;0</formula>
    </cfRule>
    <cfRule type="expression" dxfId="111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09" priority="25">
      <formula>F61&gt;0</formula>
    </cfRule>
    <cfRule type="expression" dxfId="1108" priority="26">
      <formula>F61&lt;0</formula>
    </cfRule>
  </conditionalFormatting>
  <conditionalFormatting sqref="H61:H79 H83:H100">
    <cfRule type="expression" dxfId="1107" priority="23">
      <formula>H61&gt;0</formula>
    </cfRule>
    <cfRule type="expression" dxfId="1106" priority="24">
      <formula>H61&lt;0</formula>
    </cfRule>
  </conditionalFormatting>
  <conditionalFormatting sqref="I57:I79 I82:I100">
    <cfRule type="expression" dxfId="1105" priority="21">
      <formula>I57&gt;0</formula>
    </cfRule>
    <cfRule type="expression" dxfId="1104" priority="22">
      <formula>I57&lt;0</formula>
    </cfRule>
  </conditionalFormatting>
  <conditionalFormatting sqref="Q7">
    <cfRule type="expression" dxfId="1103" priority="19">
      <formula>Q7&gt;0</formula>
    </cfRule>
    <cfRule type="expression" dxfId="1102" priority="20">
      <formula>Q7&lt;0</formula>
    </cfRule>
  </conditionalFormatting>
  <conditionalFormatting sqref="Q8">
    <cfRule type="expression" dxfId="1101" priority="17">
      <formula>Q8&gt;0</formula>
    </cfRule>
    <cfRule type="expression" dxfId="1100" priority="18">
      <formula>Q8&lt;0</formula>
    </cfRule>
  </conditionalFormatting>
  <conditionalFormatting sqref="F57:F60">
    <cfRule type="expression" dxfId="1099" priority="15">
      <formula>F57&gt;0</formula>
    </cfRule>
    <cfRule type="expression" dxfId="1098" priority="16">
      <formula>F57&lt;0</formula>
    </cfRule>
  </conditionalFormatting>
  <conditionalFormatting sqref="H57:H60">
    <cfRule type="expression" dxfId="1097" priority="13">
      <formula>H57&gt;0</formula>
    </cfRule>
    <cfRule type="expression" dxfId="1096" priority="14">
      <formula>H57&lt;0</formula>
    </cfRule>
  </conditionalFormatting>
  <conditionalFormatting sqref="F82:F96">
    <cfRule type="expression" dxfId="1095" priority="7">
      <formula>F82&gt;0</formula>
    </cfRule>
    <cfRule type="expression" dxfId="1094" priority="8">
      <formula>F82&lt;0</formula>
    </cfRule>
  </conditionalFormatting>
  <conditionalFormatting sqref="H82:H96">
    <cfRule type="expression" dxfId="1093" priority="5">
      <formula>H82&gt;0</formula>
    </cfRule>
    <cfRule type="expression" dxfId="1092" priority="6">
      <formula>H82&lt;0</formula>
    </cfRule>
  </conditionalFormatting>
  <conditionalFormatting sqref="F25:F36">
    <cfRule type="expression" dxfId="1091" priority="3">
      <formula>F25&gt;0</formula>
    </cfRule>
    <cfRule type="expression" dxfId="1090" priority="4">
      <formula>F25&lt;0</formula>
    </cfRule>
  </conditionalFormatting>
  <conditionalFormatting sqref="H25:H36">
    <cfRule type="expression" dxfId="1089" priority="1">
      <formula>H25&gt;0</formula>
    </cfRule>
    <cfRule type="expression" dxfId="1088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139.52000000000001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139.52000000000001</v>
      </c>
      <c r="R4" s="517">
        <v>1.2999999999999999E-3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603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153.47200000000004</v>
      </c>
      <c r="Q43" s="2"/>
      <c r="T43" s="107" t="s">
        <v>101</v>
      </c>
      <c r="U43" s="365" t="s">
        <v>604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152.07680000000002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150.68160000000003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149.28640000000001</v>
      </c>
      <c r="Q46" s="2"/>
      <c r="T46" s="107" t="s">
        <v>122</v>
      </c>
      <c r="U46" s="365" t="s">
        <v>442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147.89120000000003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146.49600000000001</v>
      </c>
      <c r="Q48" s="2"/>
      <c r="T48" s="107" t="s">
        <v>105</v>
      </c>
      <c r="U48" s="365" t="s">
        <v>605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145.10080000000002</v>
      </c>
      <c r="Q49" s="2"/>
      <c r="T49" s="107" t="s">
        <v>106</v>
      </c>
      <c r="U49" s="365" t="s">
        <v>558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143.7056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142.31040000000002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140.9152</v>
      </c>
      <c r="Q52" s="2"/>
      <c r="T52" s="107" t="s">
        <v>108</v>
      </c>
      <c r="U52" s="365" t="s">
        <v>606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139.52000000000001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138.12480000000002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136.7296</v>
      </c>
      <c r="Q55" s="2"/>
      <c r="T55" s="107" t="s">
        <v>109</v>
      </c>
      <c r="U55" s="365" t="s">
        <v>607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135.33440000000002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133.9392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132.54400000000001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131.14879999999999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129.75360000000001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128.35840000000002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126.96320000000001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125.56800000000001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87" priority="35">
      <formula>N19&gt;0</formula>
    </cfRule>
    <cfRule type="expression" dxfId="10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85" priority="21">
      <formula>F25&gt;0</formula>
    </cfRule>
    <cfRule type="expression" dxfId="1084" priority="22">
      <formula>F25&lt;0</formula>
    </cfRule>
  </conditionalFormatting>
  <conditionalFormatting sqref="H25:H47">
    <cfRule type="expression" dxfId="1083" priority="19">
      <formula>H25&gt;0</formula>
    </cfRule>
    <cfRule type="expression" dxfId="1082" priority="20">
      <formula>H25&lt;0</formula>
    </cfRule>
  </conditionalFormatting>
  <conditionalFormatting sqref="I25:I27">
    <cfRule type="expression" dxfId="1081" priority="15">
      <formula>I25&gt;0</formula>
    </cfRule>
    <cfRule type="expression" dxfId="1080" priority="16">
      <formula>I25&lt;0</formula>
    </cfRule>
  </conditionalFormatting>
  <conditionalFormatting sqref="Q7">
    <cfRule type="expression" dxfId="1079" priority="5">
      <formula>Q7&gt;0</formula>
    </cfRule>
    <cfRule type="expression" dxfId="1078" priority="6">
      <formula>Q7&lt;0</formula>
    </cfRule>
  </conditionalFormatting>
  <conditionalFormatting sqref="Q8">
    <cfRule type="expression" dxfId="1077" priority="3">
      <formula>Q8&gt;0</formula>
    </cfRule>
    <cfRule type="expression" dxfId="10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79.58</v>
      </c>
      <c r="T3" s="1">
        <v>42572</v>
      </c>
      <c r="U3" t="s">
        <v>248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79.58</v>
      </c>
      <c r="R4" s="499">
        <v>1E-3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87.538000000000011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86.742200000000011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85.946399999999997</v>
      </c>
      <c r="Q43" s="2"/>
      <c r="T43" s="127" t="s">
        <v>98</v>
      </c>
      <c r="U43" s="128">
        <v>80.099999999999994</v>
      </c>
      <c r="W43" s="132">
        <v>42739</v>
      </c>
      <c r="X43" s="10" t="s">
        <v>308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85.150599999999997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84.354799999999997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83.558999999999997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82.763199999999998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81.967399999999998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81.171599999999998</v>
      </c>
      <c r="Q49" s="2"/>
      <c r="T49" s="92" t="s">
        <v>122</v>
      </c>
      <c r="U49" s="129" t="s">
        <v>385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80.375799999999998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79.58</v>
      </c>
      <c r="Q51" s="2"/>
      <c r="T51" s="92" t="s">
        <v>105</v>
      </c>
      <c r="U51" s="129" t="s">
        <v>608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78.784199999999998</v>
      </c>
      <c r="Q52" s="2"/>
      <c r="T52" s="92" t="s">
        <v>106</v>
      </c>
      <c r="U52" s="129" t="s">
        <v>559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77.988399999999999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77.192599999999999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76.396799999999999</v>
      </c>
      <c r="T55" s="92" t="s">
        <v>108</v>
      </c>
      <c r="U55" s="129" t="s">
        <v>609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75.600999999999999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74.805199999999999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74.009399999999999</v>
      </c>
      <c r="T58" s="92" t="s">
        <v>109</v>
      </c>
      <c r="U58" s="129" t="s">
        <v>519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73.2136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72.4178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71.622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75" priority="9">
      <formula>F36&gt;0</formula>
    </cfRule>
    <cfRule type="expression" dxfId="1074" priority="10">
      <formula>F36&lt;0</formula>
    </cfRule>
  </conditionalFormatting>
  <conditionalFormatting sqref="F25:F35">
    <cfRule type="expression" dxfId="1073" priority="7">
      <formula>F25&gt;0</formula>
    </cfRule>
    <cfRule type="expression" dxfId="1072" priority="8">
      <formula>F25&lt;0</formula>
    </cfRule>
  </conditionalFormatting>
  <conditionalFormatting sqref="H25:H35">
    <cfRule type="expression" dxfId="1071" priority="5">
      <formula>H25&gt;0</formula>
    </cfRule>
    <cfRule type="expression" dxfId="1070" priority="6">
      <formula>H25&lt;0</formula>
    </cfRule>
  </conditionalFormatting>
  <conditionalFormatting sqref="Q7">
    <cfRule type="expression" dxfId="1069" priority="3">
      <formula>Q7&gt;0</formula>
    </cfRule>
    <cfRule type="expression" dxfId="1068" priority="4">
      <formula>Q7&lt;0</formula>
    </cfRule>
  </conditionalFormatting>
  <conditionalFormatting sqref="Q8">
    <cfRule type="expression" dxfId="1067" priority="1">
      <formula>Q8&gt;0</formula>
    </cfRule>
    <cfRule type="expression" dxfId="10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71.36</v>
      </c>
      <c r="R4" s="522">
        <v>-1.46E-2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3568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97.299999999999272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-61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-1.6809038302562689E-2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78.496000000000009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77.78240000000001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77.06880000000001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76.355200000000011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75.641599999999997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74.927999999999997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74.214399999999998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73.500799999999998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72.787199999999999</v>
      </c>
      <c r="Q49" s="2"/>
      <c r="T49" s="92" t="s">
        <v>104</v>
      </c>
      <c r="U49" s="129" t="s">
        <v>503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72.073599999999999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71.36</v>
      </c>
      <c r="Q51" s="2"/>
      <c r="T51" s="92" t="s">
        <v>105</v>
      </c>
      <c r="U51" s="129" t="s">
        <v>610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70.6464</v>
      </c>
      <c r="Q52" s="2"/>
      <c r="T52" s="92" t="s">
        <v>106</v>
      </c>
      <c r="U52" s="129" t="s">
        <v>329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69.9328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69.219200000000001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68.505600000000001</v>
      </c>
      <c r="T55" s="92" t="s">
        <v>108</v>
      </c>
      <c r="U55" s="129" t="s">
        <v>611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67.792000000000002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67.078400000000002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66.364800000000002</v>
      </c>
      <c r="T58" s="92" t="s">
        <v>109</v>
      </c>
      <c r="U58" s="129" t="s">
        <v>612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65.651200000000003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64.937600000000003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64.224000000000004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5" priority="13">
      <formula>F47&gt;0</formula>
    </cfRule>
    <cfRule type="expression" dxfId="1064" priority="14">
      <formula>F47&lt;0</formula>
    </cfRule>
  </conditionalFormatting>
  <conditionalFormatting sqref="Q7">
    <cfRule type="expression" dxfId="1063" priority="11">
      <formula>Q7&gt;0</formula>
    </cfRule>
    <cfRule type="expression" dxfId="1062" priority="12">
      <formula>Q7&lt;0</formula>
    </cfRule>
  </conditionalFormatting>
  <conditionalFormatting sqref="Q8">
    <cfRule type="expression" dxfId="1061" priority="9">
      <formula>Q8&gt;0</formula>
    </cfRule>
    <cfRule type="expression" dxfId="1060" priority="10">
      <formula>Q8&lt;0</formula>
    </cfRule>
  </conditionalFormatting>
  <conditionalFormatting sqref="F25:F46">
    <cfRule type="expression" dxfId="1059" priority="7">
      <formula>F25&gt;0</formula>
    </cfRule>
    <cfRule type="expression" dxfId="1058" priority="8">
      <formula>F25&lt;0</formula>
    </cfRule>
  </conditionalFormatting>
  <conditionalFormatting sqref="H25:H46">
    <cfRule type="expression" dxfId="1057" priority="5">
      <formula>H25&gt;0</formula>
    </cfRule>
    <cfRule type="expression" dxfId="1056" priority="6">
      <formula>H25&lt;0</formula>
    </cfRule>
  </conditionalFormatting>
  <conditionalFormatting sqref="F89:F110">
    <cfRule type="expression" dxfId="1055" priority="3">
      <formula>F89&gt;0</formula>
    </cfRule>
    <cfRule type="expression" dxfId="1054" priority="4">
      <formula>F89&lt;0</formula>
    </cfRule>
  </conditionalFormatting>
  <conditionalFormatting sqref="H89:H110">
    <cfRule type="expression" dxfId="1053" priority="1">
      <formula>H89&gt;0</formula>
    </cfRule>
    <cfRule type="expression" dxfId="1052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30.73</v>
      </c>
      <c r="R4" s="499">
        <v>-1.1299999999999999E-2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3073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166.97000000000003</v>
      </c>
      <c r="R7" s="30">
        <v>42804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145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4.9521857923497267E-2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21.970000000000027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33.803000000000004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33.495700000000006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33.188400000000001</v>
      </c>
      <c r="R42" s="34"/>
      <c r="T42" s="86" t="s">
        <v>100</v>
      </c>
      <c r="U42" s="129" t="s">
        <v>504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32.881100000000004</v>
      </c>
      <c r="R43" s="82"/>
      <c r="T43" s="86" t="s">
        <v>101</v>
      </c>
      <c r="U43" s="129" t="s">
        <v>520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32.573800000000006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32.266500000000001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31.959200000000003</v>
      </c>
      <c r="R46" s="82"/>
      <c r="T46" s="86" t="s">
        <v>122</v>
      </c>
      <c r="U46" s="231" t="s">
        <v>486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31.651900000000001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31.3446</v>
      </c>
      <c r="R48" s="82"/>
      <c r="T48" s="86" t="s">
        <v>105</v>
      </c>
      <c r="U48" s="129" t="s">
        <v>613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31.037300000000002</v>
      </c>
      <c r="R49" s="82"/>
      <c r="T49" s="86" t="s">
        <v>106</v>
      </c>
      <c r="U49" s="129" t="s">
        <v>366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30.73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30.422699999999999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30.115400000000001</v>
      </c>
      <c r="R52" s="82"/>
      <c r="T52" s="86" t="s">
        <v>108</v>
      </c>
      <c r="U52" s="129" t="s">
        <v>614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29.8081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29.500799999999998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29.1935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5"/>
        <v>28.886199999999999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5"/>
        <v>28.578900000000001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5"/>
        <v>28.271600000000003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O59" s="2"/>
      <c r="P59" s="82">
        <v>0.91</v>
      </c>
      <c r="Q59" s="82">
        <f t="shared" si="5"/>
        <v>27.964300000000001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O60" s="2"/>
      <c r="P60" s="82">
        <v>0.9</v>
      </c>
      <c r="Q60" s="82">
        <f t="shared" si="5"/>
        <v>27.657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3:31" x14ac:dyDescent="0.25"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3:31" x14ac:dyDescent="0.25"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3:31" x14ac:dyDescent="0.25"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51" priority="15">
      <formula>F29&gt;0</formula>
    </cfRule>
    <cfRule type="expression" dxfId="1050" priority="16">
      <formula>F29&lt;0</formula>
    </cfRule>
  </conditionalFormatting>
  <conditionalFormatting sqref="F29 F31:F35">
    <cfRule type="expression" dxfId="1049" priority="17">
      <formula>F29&gt;0</formula>
    </cfRule>
    <cfRule type="expression" dxfId="1048" priority="18">
      <formula>F29&lt;0</formula>
    </cfRule>
  </conditionalFormatting>
  <conditionalFormatting sqref="H29 H31:H35">
    <cfRule type="expression" dxfId="1047" priority="13">
      <formula>H29&gt;0</formula>
    </cfRule>
    <cfRule type="expression" dxfId="1046" priority="14">
      <formula>H29&lt;0</formula>
    </cfRule>
  </conditionalFormatting>
  <conditionalFormatting sqref="F21:F28">
    <cfRule type="expression" dxfId="1045" priority="11">
      <formula>F21&gt;0</formula>
    </cfRule>
    <cfRule type="expression" dxfId="1044" priority="12">
      <formula>F21&lt;0</formula>
    </cfRule>
  </conditionalFormatting>
  <conditionalFormatting sqref="H21:H28">
    <cfRule type="expression" dxfId="1043" priority="9">
      <formula>H21&gt;0</formula>
    </cfRule>
    <cfRule type="expression" dxfId="1042" priority="10">
      <formula>H21&lt;0</formula>
    </cfRule>
  </conditionalFormatting>
  <conditionalFormatting sqref="Q8">
    <cfRule type="expression" dxfId="1041" priority="5">
      <formula>Q8&gt;0</formula>
    </cfRule>
    <cfRule type="expression" dxfId="1040" priority="6">
      <formula>Q8&lt;0</formula>
    </cfRule>
  </conditionalFormatting>
  <conditionalFormatting sqref="Q7">
    <cfRule type="expression" dxfId="1039" priority="7">
      <formula>Q7&gt;0</formula>
    </cfRule>
    <cfRule type="expression" dxfId="1038" priority="8">
      <formula>Q7&lt;0</formula>
    </cfRule>
  </conditionalFormatting>
  <conditionalFormatting sqref="F30">
    <cfRule type="expression" dxfId="1037" priority="3">
      <formula>F30&gt;0</formula>
    </cfRule>
    <cfRule type="expression" dxfId="1036" priority="4">
      <formula>F30&lt;0</formula>
    </cfRule>
  </conditionalFormatting>
  <conditionalFormatting sqref="H30">
    <cfRule type="expression" dxfId="1035" priority="1">
      <formula>H30&gt;0</formula>
    </cfRule>
    <cfRule type="expression" dxfId="1034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30.52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30.52</v>
      </c>
      <c r="R4" s="499">
        <v>-5.4999999999999997E-3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33.572000000000003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33.266800000000003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32.961600000000004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32.656400000000005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32.351199999999999</v>
      </c>
      <c r="Q45" s="2"/>
      <c r="T45" s="92" t="s">
        <v>100</v>
      </c>
      <c r="U45" s="129" t="s">
        <v>615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32.045999999999999</v>
      </c>
      <c r="Q46" s="2"/>
      <c r="T46" s="92" t="s">
        <v>101</v>
      </c>
      <c r="U46" s="129" t="s">
        <v>616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31.7408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31.435600000000001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31.130400000000002</v>
      </c>
      <c r="Q49" s="2"/>
      <c r="T49" s="92" t="s">
        <v>122</v>
      </c>
      <c r="U49" s="129" t="s">
        <v>487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30.825199999999999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30.52</v>
      </c>
      <c r="Q51" s="2"/>
      <c r="T51" s="92" t="s">
        <v>105</v>
      </c>
      <c r="U51" s="129" t="s">
        <v>617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30.2148</v>
      </c>
      <c r="Q52" s="2"/>
      <c r="T52" s="92" t="s">
        <v>106</v>
      </c>
      <c r="U52" s="129" t="s">
        <v>470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29.909599999999998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29.604399999999998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29.299199999999999</v>
      </c>
      <c r="T55" s="92" t="s">
        <v>108</v>
      </c>
      <c r="U55" s="129" t="s">
        <v>618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28.994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28.688799999999997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28.383600000000001</v>
      </c>
      <c r="T58" s="92" t="s">
        <v>109</v>
      </c>
      <c r="U58" s="129" t="s">
        <v>619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28.078400000000002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27.773199999999999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27.468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33" priority="11">
      <formula>F33&gt;0</formula>
    </cfRule>
    <cfRule type="expression" dxfId="1032" priority="12">
      <formula>F33&lt;0</formula>
    </cfRule>
  </conditionalFormatting>
  <conditionalFormatting sqref="Q7">
    <cfRule type="expression" dxfId="1031" priority="9">
      <formula>Q7&gt;0</formula>
    </cfRule>
    <cfRule type="expression" dxfId="1030" priority="10">
      <formula>Q7&lt;0</formula>
    </cfRule>
  </conditionalFormatting>
  <conditionalFormatting sqref="Q8">
    <cfRule type="expression" dxfId="1029" priority="7">
      <formula>Q8&gt;0</formula>
    </cfRule>
    <cfRule type="expression" dxfId="1028" priority="8">
      <formula>Q8&lt;0</formula>
    </cfRule>
  </conditionalFormatting>
  <conditionalFormatting sqref="F25:F32">
    <cfRule type="expression" dxfId="1027" priority="5">
      <formula>F25&gt;0</formula>
    </cfRule>
    <cfRule type="expression" dxfId="1026" priority="6">
      <formula>F25&lt;0</formula>
    </cfRule>
  </conditionalFormatting>
  <conditionalFormatting sqref="H25:H32">
    <cfRule type="expression" dxfId="1025" priority="3">
      <formula>H25&gt;0</formula>
    </cfRule>
    <cfRule type="expression" dxfId="1024" priority="4">
      <formula>H25&lt;0</formula>
    </cfRule>
  </conditionalFormatting>
  <conditionalFormatting sqref="Q10">
    <cfRule type="expression" dxfId="1023" priority="1">
      <formula>Q10&gt;0</formula>
    </cfRule>
    <cfRule type="expression" dxfId="10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536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19.14</v>
      </c>
      <c r="R4" s="499">
        <v>5.3E-3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11484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-364.67000000000098</v>
      </c>
      <c r="R7">
        <v>500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-709.65000000000146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-5.8198324537771823E-2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381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374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381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430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441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465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381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381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502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96" t="s">
        <v>78</v>
      </c>
      <c r="P40" s="696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21.054000000000002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20.8626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20.671200000000002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20.479800000000001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20.288400000000003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20.097000000000001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19.9056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19.714200000000002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19.5228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19.331400000000002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19.14</v>
      </c>
      <c r="Q51" s="2"/>
      <c r="T51" s="92" t="s">
        <v>105</v>
      </c>
      <c r="U51" s="129" t="s">
        <v>358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18.948599999999999</v>
      </c>
      <c r="Q52" s="2"/>
      <c r="T52" s="92" t="s">
        <v>106</v>
      </c>
      <c r="U52" s="129" t="s">
        <v>330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18.757200000000001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18.565799999999999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18.374400000000001</v>
      </c>
      <c r="T55" s="92" t="s">
        <v>108</v>
      </c>
      <c r="U55" s="129" t="s">
        <v>359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18.183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17.991599999999998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17.8002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17.608800000000002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17.417400000000001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17.226000000000003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21" priority="23">
      <formula>F31&gt;0</formula>
    </cfRule>
    <cfRule type="expression" dxfId="1020" priority="24">
      <formula>F31&lt;0</formula>
    </cfRule>
  </conditionalFormatting>
  <conditionalFormatting sqref="Q7">
    <cfRule type="expression" dxfId="1019" priority="21">
      <formula>Q7&gt;0</formula>
    </cfRule>
    <cfRule type="expression" dxfId="1018" priority="22">
      <formula>Q7&lt;0</formula>
    </cfRule>
  </conditionalFormatting>
  <conditionalFormatting sqref="Q8">
    <cfRule type="expression" dxfId="1017" priority="19">
      <formula>Q8&gt;0</formula>
    </cfRule>
    <cfRule type="expression" dxfId="10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15" priority="11">
      <formula>M53&gt;0</formula>
    </cfRule>
    <cfRule type="expression" dxfId="1014" priority="12">
      <formula>M53&lt;0</formula>
    </cfRule>
  </conditionalFormatting>
  <conditionalFormatting sqref="Q10">
    <cfRule type="expression" dxfId="1013" priority="9">
      <formula>Q10&gt;0</formula>
    </cfRule>
    <cfRule type="expression" dxfId="1012" priority="10">
      <formula>Q10&lt;0</formula>
    </cfRule>
  </conditionalFormatting>
  <conditionalFormatting sqref="F25:F30">
    <cfRule type="expression" dxfId="1011" priority="7">
      <formula>F25&gt;0</formula>
    </cfRule>
    <cfRule type="expression" dxfId="1010" priority="8">
      <formula>F25&lt;0</formula>
    </cfRule>
  </conditionalFormatting>
  <conditionalFormatting sqref="H25:H30">
    <cfRule type="expression" dxfId="1009" priority="5">
      <formula>H25&gt;0</formula>
    </cfRule>
    <cfRule type="expression" dxfId="1008" priority="6">
      <formula>H25&lt;0</formula>
    </cfRule>
  </conditionalFormatting>
  <conditionalFormatting sqref="F83:F94">
    <cfRule type="expression" dxfId="1007" priority="3">
      <formula>F83&gt;0</formula>
    </cfRule>
    <cfRule type="expression" dxfId="1006" priority="4">
      <formula>F83&lt;0</formula>
    </cfRule>
  </conditionalFormatting>
  <conditionalFormatting sqref="H83:H94">
    <cfRule type="expression" dxfId="1005" priority="1">
      <formula>H83&gt;0</formula>
    </cfRule>
    <cfRule type="expression" dxfId="10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56.83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56.83</v>
      </c>
      <c r="R4" s="499">
        <v>-1.0999999999999999E-2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62.513000000000005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61.944700000000005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61.376400000000004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60.808100000000003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60.239800000000002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59.671500000000002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59.103200000000001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58.5349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57.9666</v>
      </c>
      <c r="Q49" s="2"/>
      <c r="T49" s="92" t="s">
        <v>104</v>
      </c>
      <c r="U49" s="129" t="s">
        <v>420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57.398299999999999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56.83</v>
      </c>
      <c r="Q51" s="2"/>
      <c r="T51" s="92" t="s">
        <v>105</v>
      </c>
      <c r="U51" s="129" t="s">
        <v>620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56.261699999999998</v>
      </c>
      <c r="Q52" s="2"/>
      <c r="T52" s="92" t="s">
        <v>106</v>
      </c>
      <c r="U52" s="129" t="s">
        <v>560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55.693399999999997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55.125099999999996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54.556799999999996</v>
      </c>
      <c r="T55" s="92" t="s">
        <v>108</v>
      </c>
      <c r="U55" s="129" t="s">
        <v>621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53.988499999999995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53.420199999999994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52.851900000000001</v>
      </c>
      <c r="T58" s="92" t="s">
        <v>109</v>
      </c>
      <c r="U58" s="129" t="s">
        <v>622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52.2836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51.715299999999999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51.146999999999998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333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03" priority="15">
      <formula>F39&gt;0</formula>
    </cfRule>
    <cfRule type="expression" dxfId="1002" priority="16">
      <formula>F39&lt;0</formula>
    </cfRule>
  </conditionalFormatting>
  <conditionalFormatting sqref="Q7">
    <cfRule type="expression" dxfId="1001" priority="13">
      <formula>Q7&gt;0</formula>
    </cfRule>
    <cfRule type="expression" dxfId="1000" priority="14">
      <formula>Q7&lt;0</formula>
    </cfRule>
  </conditionalFormatting>
  <conditionalFormatting sqref="Q8">
    <cfRule type="expression" dxfId="999" priority="11">
      <formula>Q8&gt;0</formula>
    </cfRule>
    <cfRule type="expression" dxfId="998" priority="12">
      <formula>Q8&lt;0</formula>
    </cfRule>
  </conditionalFormatting>
  <conditionalFormatting sqref="F25:F38">
    <cfRule type="expression" dxfId="997" priority="9">
      <formula>F25&gt;0</formula>
    </cfRule>
    <cfRule type="expression" dxfId="996" priority="10">
      <formula>F25&lt;0</formula>
    </cfRule>
  </conditionalFormatting>
  <conditionalFormatting sqref="H25:H38">
    <cfRule type="expression" dxfId="995" priority="7">
      <formula>H25&gt;0</formula>
    </cfRule>
    <cfRule type="expression" dxfId="9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93" priority="3">
      <formula>M55&gt;0</formula>
    </cfRule>
    <cfRule type="expression" dxfId="992" priority="4">
      <formula>M55&lt;0</formula>
    </cfRule>
  </conditionalFormatting>
  <conditionalFormatting sqref="Q10">
    <cfRule type="expression" dxfId="991" priority="1">
      <formula>Q10&gt;0</formula>
    </cfRule>
    <cfRule type="expression" dxfId="9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35.39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35.39</v>
      </c>
      <c r="R4" s="499">
        <v>1.29E-2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392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696" t="s">
        <v>78</v>
      </c>
      <c r="P40" s="696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38.929000000000002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38.575100000000006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338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38.221200000000003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37.8673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37.513400000000004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37.159500000000001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36.805599999999998</v>
      </c>
      <c r="Q47" s="2"/>
      <c r="T47" s="92" t="s">
        <v>102</v>
      </c>
      <c r="U47" s="129">
        <v>38.299999999999997</v>
      </c>
      <c r="W47" s="109">
        <v>42732</v>
      </c>
      <c r="X47" s="9" t="s">
        <v>360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36.451700000000002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36.097799999999999</v>
      </c>
      <c r="Q49" s="2"/>
      <c r="T49" s="92" t="s">
        <v>104</v>
      </c>
      <c r="U49" s="129" t="s">
        <v>488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35.743900000000004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35.39</v>
      </c>
      <c r="Q51" s="2"/>
      <c r="T51" s="92" t="s">
        <v>105</v>
      </c>
      <c r="U51" s="129" t="s">
        <v>623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35.036099999999998</v>
      </c>
      <c r="Q52" s="2"/>
      <c r="T52" s="92" t="s">
        <v>106</v>
      </c>
      <c r="U52" s="129" t="s">
        <v>339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34.682200000000002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34.328299999999999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33.974400000000003</v>
      </c>
      <c r="T55" s="92" t="s">
        <v>108</v>
      </c>
      <c r="U55" s="129" t="s">
        <v>624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33.6205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33.266599999999997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32.912700000000001</v>
      </c>
      <c r="T58" s="92" t="s">
        <v>109</v>
      </c>
      <c r="U58" s="129" t="s">
        <v>340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32.558800000000005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32.204900000000002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31.851000000000003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89" priority="27">
      <formula>F27&gt;0</formula>
    </cfRule>
    <cfRule type="expression" dxfId="9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87" priority="15">
      <formula>Q8&gt;0</formula>
    </cfRule>
    <cfRule type="expression" dxfId="986" priority="16">
      <formula>Q8&lt;0</formula>
    </cfRule>
  </conditionalFormatting>
  <conditionalFormatting sqref="Q7">
    <cfRule type="expression" dxfId="985" priority="17">
      <formula>Q7&gt;0</formula>
    </cfRule>
    <cfRule type="expression" dxfId="984" priority="18">
      <formula>Q7&lt;0</formula>
    </cfRule>
  </conditionalFormatting>
  <conditionalFormatting sqref="F37:F38">
    <cfRule type="expression" dxfId="983" priority="13">
      <formula>F37&gt;0</formula>
    </cfRule>
    <cfRule type="expression" dxfId="982" priority="14">
      <formula>F37&lt;0</formula>
    </cfRule>
  </conditionalFormatting>
  <conditionalFormatting sqref="H37:H38">
    <cfRule type="expression" dxfId="981" priority="11">
      <formula>H37&gt;0</formula>
    </cfRule>
    <cfRule type="expression" dxfId="980" priority="12">
      <formula>H37&lt;0</formula>
    </cfRule>
  </conditionalFormatting>
  <conditionalFormatting sqref="F23:F26 H23:H26">
    <cfRule type="expression" dxfId="979" priority="9">
      <formula>F23&gt;0</formula>
    </cfRule>
    <cfRule type="expression" dxfId="978" priority="10">
      <formula>F23&lt;0</formula>
    </cfRule>
  </conditionalFormatting>
  <conditionalFormatting sqref="Q10">
    <cfRule type="expression" dxfId="977" priority="3">
      <formula>Q10&gt;0</formula>
    </cfRule>
    <cfRule type="expression" dxfId="976" priority="4">
      <formula>Q10&lt;0</formula>
    </cfRule>
  </conditionalFormatting>
  <conditionalFormatting sqref="F22 H22">
    <cfRule type="expression" dxfId="975" priority="1">
      <formula>F22&gt;0</formula>
    </cfRule>
    <cfRule type="expression" dxfId="974" priority="2">
      <formula>F22&lt;0</formula>
    </cfRule>
  </conditionalFormatting>
  <conditionalFormatting sqref="M41">
    <cfRule type="expression" dxfId="973" priority="5">
      <formula>M41&gt;0</formula>
    </cfRule>
    <cfRule type="expression" dxfId="9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56.33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56.33</v>
      </c>
      <c r="R4" s="499">
        <v>-1.12E-2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31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31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31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31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61.963000000000001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61.399700000000003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60.836400000000005</v>
      </c>
      <c r="Q43" s="2"/>
      <c r="T43" s="127" t="s">
        <v>98</v>
      </c>
      <c r="U43" s="128">
        <v>56.86</v>
      </c>
      <c r="V43" s="542"/>
      <c r="W43" s="132">
        <v>42739</v>
      </c>
      <c r="X43" s="10" t="s">
        <v>365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60.273099999999999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59.709800000000001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59.146500000000003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58.583199999999998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58.0199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57.456600000000002</v>
      </c>
      <c r="Q49" s="2"/>
      <c r="T49" s="92" t="s">
        <v>122</v>
      </c>
      <c r="U49" s="129" t="s">
        <v>421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3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2"/>
        <v>56.893299999999996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3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2"/>
        <v>56.33</v>
      </c>
      <c r="Q51" s="2"/>
      <c r="T51" s="92" t="s">
        <v>105</v>
      </c>
      <c r="U51" s="129" t="s">
        <v>625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3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2"/>
        <v>55.7667</v>
      </c>
      <c r="Q52" s="2"/>
      <c r="T52" s="92" t="s">
        <v>106</v>
      </c>
      <c r="U52" s="129" t="s">
        <v>413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3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2"/>
        <v>55.203399999999995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54.640099999999997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54.076799999999999</v>
      </c>
      <c r="T55" s="92" t="s">
        <v>108</v>
      </c>
      <c r="U55" s="129" t="s">
        <v>626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53.513499999999993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52.950199999999995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52.386900000000004</v>
      </c>
      <c r="T58" s="92" t="s">
        <v>109</v>
      </c>
      <c r="U58" s="129" t="s">
        <v>627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51.823599999999999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51.260300000000001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50.697000000000003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377</v>
      </c>
      <c r="B71" s="475">
        <v>42754</v>
      </c>
      <c r="C71" s="476">
        <v>20</v>
      </c>
      <c r="D71" s="63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7">
        <f t="shared" ref="H71:H78" si="6">(E71-D71)/D71</f>
        <v>7.8096621867054065E-3</v>
      </c>
      <c r="I71" s="477"/>
    </row>
    <row r="72" spans="1:31" x14ac:dyDescent="0.25">
      <c r="A72" s="476" t="s">
        <v>391</v>
      </c>
      <c r="B72" s="475">
        <v>42755</v>
      </c>
      <c r="C72" s="476">
        <v>100</v>
      </c>
      <c r="D72" s="63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7">
        <f t="shared" si="6"/>
        <v>-4.2925463664994855E-2</v>
      </c>
      <c r="I72" s="477">
        <v>50</v>
      </c>
    </row>
    <row r="73" spans="1:31" x14ac:dyDescent="0.25">
      <c r="A73" s="476" t="s">
        <v>410</v>
      </c>
      <c r="B73" s="475">
        <v>42761</v>
      </c>
      <c r="C73" s="476">
        <v>120</v>
      </c>
      <c r="D73" s="63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7">
        <f t="shared" si="6"/>
        <v>-7.680173518682841E-2</v>
      </c>
      <c r="I73" s="477"/>
    </row>
    <row r="74" spans="1:31" x14ac:dyDescent="0.25">
      <c r="A74" s="476" t="s">
        <v>410</v>
      </c>
      <c r="B74" s="475">
        <v>42764</v>
      </c>
      <c r="C74" s="476">
        <v>120</v>
      </c>
      <c r="D74" s="63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7">
        <f t="shared" si="6"/>
        <v>-5.866114561766738E-2</v>
      </c>
      <c r="I74" s="477"/>
    </row>
    <row r="75" spans="1:31" x14ac:dyDescent="0.25">
      <c r="A75" s="476" t="s">
        <v>440</v>
      </c>
      <c r="B75" s="475">
        <v>42768</v>
      </c>
      <c r="C75" s="476">
        <v>120</v>
      </c>
      <c r="D75" s="63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7">
        <f t="shared" si="6"/>
        <v>-2.9615004935833874E-3</v>
      </c>
      <c r="I75" s="477"/>
    </row>
    <row r="76" spans="1:31" x14ac:dyDescent="0.25">
      <c r="A76" s="476" t="s">
        <v>485</v>
      </c>
      <c r="B76" s="475">
        <v>42780</v>
      </c>
      <c r="C76" s="476">
        <v>100</v>
      </c>
      <c r="D76" s="63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7">
        <f t="shared" si="6"/>
        <v>6.8128756150043199E-2</v>
      </c>
      <c r="I76" s="477">
        <v>50</v>
      </c>
    </row>
    <row r="77" spans="1:31" x14ac:dyDescent="0.25">
      <c r="A77" s="686" t="s">
        <v>508</v>
      </c>
      <c r="B77" s="685">
        <v>42787</v>
      </c>
      <c r="C77" s="686">
        <v>20</v>
      </c>
      <c r="D77" s="687">
        <v>47.1</v>
      </c>
      <c r="E77" s="684">
        <v>54.78</v>
      </c>
      <c r="F77" s="684">
        <f t="shared" si="4"/>
        <v>153.6</v>
      </c>
      <c r="G77" s="684">
        <f t="shared" si="5"/>
        <v>942</v>
      </c>
      <c r="H77" s="688">
        <f t="shared" si="6"/>
        <v>0.16305732484076432</v>
      </c>
      <c r="I77" s="684"/>
    </row>
    <row r="78" spans="1:31" x14ac:dyDescent="0.25">
      <c r="A78" s="686" t="s">
        <v>537</v>
      </c>
      <c r="B78" s="685">
        <v>42792</v>
      </c>
      <c r="C78" s="686">
        <v>20</v>
      </c>
      <c r="D78" s="687">
        <v>47.1</v>
      </c>
      <c r="E78" s="684">
        <v>54.78</v>
      </c>
      <c r="F78" s="684">
        <f t="shared" si="4"/>
        <v>153.6</v>
      </c>
      <c r="G78" s="684">
        <f t="shared" si="5"/>
        <v>942</v>
      </c>
      <c r="H78" s="688">
        <f t="shared" si="6"/>
        <v>0.16305732484076432</v>
      </c>
      <c r="I78" s="684"/>
    </row>
    <row r="79" spans="1:31" x14ac:dyDescent="0.25">
      <c r="A79" s="686"/>
      <c r="B79" s="685">
        <v>42796</v>
      </c>
      <c r="C79" s="686">
        <v>0</v>
      </c>
      <c r="D79" s="687"/>
      <c r="E79" s="684"/>
      <c r="F79" s="684">
        <v>203.98</v>
      </c>
      <c r="G79" s="684"/>
      <c r="H79" s="688"/>
      <c r="I79" s="689"/>
    </row>
    <row r="80" spans="1:31" x14ac:dyDescent="0.25">
      <c r="B80" s="192"/>
      <c r="C80" s="10"/>
      <c r="D80" s="631"/>
      <c r="E80" s="40"/>
      <c r="F80" s="40"/>
      <c r="G80" s="40"/>
      <c r="H80" s="230"/>
      <c r="I80" s="40"/>
    </row>
    <row r="81" spans="2:9" x14ac:dyDescent="0.25">
      <c r="B81" s="192"/>
      <c r="C81" s="10"/>
      <c r="D81" s="63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71" priority="29">
      <formula>F25&gt;0</formula>
    </cfRule>
    <cfRule type="expression" dxfId="970" priority="30">
      <formula>F25&lt;0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Q10">
    <cfRule type="expression" dxfId="965" priority="13">
      <formula>Q10&gt;0</formula>
    </cfRule>
    <cfRule type="expression" dxfId="964" priority="14">
      <formula>Q10&lt;0</formula>
    </cfRule>
  </conditionalFormatting>
  <conditionalFormatting sqref="M46">
    <cfRule type="expression" dxfId="963" priority="11">
      <formula>M46&gt;0</formula>
    </cfRule>
    <cfRule type="expression" dxfId="962" priority="12">
      <formula>M46&lt;0</formula>
    </cfRule>
  </conditionalFormatting>
  <conditionalFormatting sqref="F80:F88 H80:H88">
    <cfRule type="expression" dxfId="961" priority="9">
      <formula>F80&gt;0</formula>
    </cfRule>
    <cfRule type="expression" dxfId="960" priority="10">
      <formula>F80&lt;0</formula>
    </cfRule>
  </conditionalFormatting>
  <conditionalFormatting sqref="F75:F79">
    <cfRule type="expression" dxfId="959" priority="7">
      <formula>F75&gt;0</formula>
    </cfRule>
    <cfRule type="expression" dxfId="958" priority="8">
      <formula>F75&lt;0</formula>
    </cfRule>
  </conditionalFormatting>
  <conditionalFormatting sqref="H75:H79">
    <cfRule type="expression" dxfId="957" priority="5">
      <formula>H75&gt;0</formula>
    </cfRule>
    <cfRule type="expression" dxfId="956" priority="6">
      <formula>H75&lt;0</formula>
    </cfRule>
  </conditionalFormatting>
  <conditionalFormatting sqref="F71:F74">
    <cfRule type="expression" dxfId="955" priority="3">
      <formula>F71&gt;0</formula>
    </cfRule>
    <cfRule type="expression" dxfId="954" priority="4">
      <formula>F71&lt;0</formula>
    </cfRule>
  </conditionalFormatting>
  <conditionalFormatting sqref="H71:H74">
    <cfRule type="expression" dxfId="953" priority="1">
      <formula>H71&gt;0</formula>
    </cfRule>
    <cfRule type="expression" dxfId="9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63.3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63.3</v>
      </c>
      <c r="R4" s="499">
        <v>3.8E-3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69.63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68.997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68.364000000000004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67.730999999999995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67.097999999999999</v>
      </c>
      <c r="Q45" s="2"/>
      <c r="T45" s="92" t="s">
        <v>100</v>
      </c>
      <c r="U45" s="129" t="s">
        <v>628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66.465000000000003</v>
      </c>
      <c r="Q46" s="2"/>
      <c r="T46" s="92" t="s">
        <v>101</v>
      </c>
      <c r="U46" s="129" t="s">
        <v>629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65.831999999999994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65.198999999999998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64.566000000000003</v>
      </c>
      <c r="Q49" s="2"/>
      <c r="T49" s="92" t="s">
        <v>122</v>
      </c>
      <c r="U49" s="129" t="s">
        <v>442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63.933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63.3</v>
      </c>
      <c r="Q51" s="2"/>
      <c r="T51" s="92" t="s">
        <v>105</v>
      </c>
      <c r="U51" s="129" t="s">
        <v>630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62.666999999999994</v>
      </c>
      <c r="Q52" s="2"/>
      <c r="T52" s="92" t="s">
        <v>106</v>
      </c>
      <c r="U52" s="129" t="s">
        <v>480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62.033999999999999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61.400999999999996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60.767999999999994</v>
      </c>
      <c r="T55" s="92" t="s">
        <v>108</v>
      </c>
      <c r="U55" s="129" t="s">
        <v>631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60.134999999999998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59.501999999999995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58.869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58.235999999999997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57.603000000000002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56.97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51" priority="11">
      <formula>F34&gt;0</formula>
    </cfRule>
    <cfRule type="expression" dxfId="950" priority="12">
      <formula>F34&lt;0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Q8">
    <cfRule type="expression" dxfId="947" priority="7">
      <formula>Q8&gt;0</formula>
    </cfRule>
    <cfRule type="expression" dxfId="946" priority="8">
      <formula>Q8&lt;0</formula>
    </cfRule>
  </conditionalFormatting>
  <conditionalFormatting sqref="F25:F33">
    <cfRule type="expression" dxfId="945" priority="5">
      <formula>F25&gt;0</formula>
    </cfRule>
    <cfRule type="expression" dxfId="944" priority="6">
      <formula>F25&lt;0</formula>
    </cfRule>
  </conditionalFormatting>
  <conditionalFormatting sqref="H25:H33">
    <cfRule type="expression" dxfId="943" priority="3">
      <formula>H25&gt;0</formula>
    </cfRule>
    <cfRule type="expression" dxfId="942" priority="4">
      <formula>H25&lt;0</formula>
    </cfRule>
  </conditionalFormatting>
  <conditionalFormatting sqref="M46">
    <cfRule type="expression" dxfId="941" priority="1">
      <formula>M46&gt;0</formula>
    </cfRule>
    <cfRule type="expression" dxfId="9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543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80.81</v>
      </c>
      <c r="R4" s="499">
        <v>-5.0000000000000001E-4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4848.6000000000004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97.119999999997162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97.119999999997162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2.0439947132261337E-2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386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439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439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88.891000000000005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510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88.082900000000009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512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87.274800000000013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512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86.466700000000003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556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85.658600000000007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84.850500000000011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84.042400000000001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83.234300000000005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82.426200000000009</v>
      </c>
      <c r="Q49" s="2"/>
      <c r="T49" s="92" t="s">
        <v>104</v>
      </c>
      <c r="U49" s="129" t="s">
        <v>561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81.618099999999998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80.81</v>
      </c>
      <c r="Q51" s="2"/>
      <c r="T51" s="92" t="s">
        <v>105</v>
      </c>
      <c r="U51" s="129" t="s">
        <v>632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80.001900000000006</v>
      </c>
      <c r="Q52" s="2"/>
      <c r="T52" s="92" t="s">
        <v>106</v>
      </c>
      <c r="U52" s="129" t="s">
        <v>325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79.193799999999996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78.3857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77.577600000000004</v>
      </c>
      <c r="T55" s="92" t="s">
        <v>108</v>
      </c>
      <c r="U55" s="129" t="s">
        <v>633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76.769499999999994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75.961399999999998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75.153300000000002</v>
      </c>
      <c r="T58" s="92" t="s">
        <v>109</v>
      </c>
      <c r="U58" s="129" t="s">
        <v>562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74.345200000000006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73.537100000000009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72.728999999999999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39" priority="9">
      <formula>F57&gt;0</formula>
    </cfRule>
    <cfRule type="expression" dxfId="938" priority="10">
      <formula>F57&lt;0</formula>
    </cfRule>
  </conditionalFormatting>
  <conditionalFormatting sqref="Q7">
    <cfRule type="expression" dxfId="937" priority="7">
      <formula>Q7&gt;0</formula>
    </cfRule>
    <cfRule type="expression" dxfId="936" priority="8">
      <formula>Q7&lt;0</formula>
    </cfRule>
  </conditionalFormatting>
  <conditionalFormatting sqref="Q8">
    <cfRule type="expression" dxfId="935" priority="5">
      <formula>Q8&gt;0</formula>
    </cfRule>
    <cfRule type="expression" dxfId="934" priority="6">
      <formula>Q8&lt;0</formula>
    </cfRule>
  </conditionalFormatting>
  <conditionalFormatting sqref="F25:F56">
    <cfRule type="expression" dxfId="933" priority="3">
      <formula>F25&gt;0</formula>
    </cfRule>
    <cfRule type="expression" dxfId="932" priority="4">
      <formula>F25&lt;0</formula>
    </cfRule>
  </conditionalFormatting>
  <conditionalFormatting sqref="H25:H56">
    <cfRule type="expression" dxfId="931" priority="1">
      <formula>H25&gt;0</formula>
    </cfRule>
    <cfRule type="expression" dxfId="9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1" si="0">C2*D2+E2</f>
        <v>8895</v>
      </c>
      <c r="G2" s="454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544</v>
      </c>
      <c r="U2" s="34" t="str">
        <f>YahooFinance("MRO", "50movingaverage")</f>
        <v xml:space="preserve">16.71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16.589096666666663</v>
      </c>
      <c r="T3" s="42" t="s">
        <v>545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16.28</v>
      </c>
      <c r="R4" s="499">
        <v>-1.15E-2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1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97680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99534.579999999973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12760.991000001639</v>
      </c>
      <c r="R7">
        <v>3600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-1854.5799999999872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-1.8632519472127049E-2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42779</v>
      </c>
      <c r="X16" s="10" t="s">
        <v>403</v>
      </c>
      <c r="Y16" s="10"/>
      <c r="Z16" s="10"/>
      <c r="AA16" s="10"/>
      <c r="AB16" s="94"/>
      <c r="AC16" s="10"/>
      <c r="AE16" s="137">
        <f t="shared" ref="AE16:AE66" si="2">AC16/AC17-1</f>
        <v>-1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2"/>
        <v>8.7500000000000355E-3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2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2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2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2"/>
        <v>-4.1327124563445894E-2</v>
      </c>
    </row>
    <row r="22" spans="1:31" x14ac:dyDescent="0.25"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2"/>
        <v>3.3072760072158758E-2</v>
      </c>
    </row>
    <row r="23" spans="1:31" x14ac:dyDescent="0.25"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2"/>
        <v>5.4413542926239344E-3</v>
      </c>
    </row>
    <row r="24" spans="1:31" x14ac:dyDescent="0.25"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2"/>
        <v>-9.5808383233533245E-3</v>
      </c>
    </row>
    <row r="25" spans="1:31" x14ac:dyDescent="0.25"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2"/>
        <v>1.3349514563106624E-2</v>
      </c>
    </row>
    <row r="26" spans="1:31" ht="15" customHeight="1" x14ac:dyDescent="0.25">
      <c r="C26" s="4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2"/>
        <v>-5.0691244239631228E-2</v>
      </c>
    </row>
    <row r="27" spans="1:31" ht="15" customHeight="1" x14ac:dyDescent="0.25"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2"/>
        <v>-1.9209039548022555E-2</v>
      </c>
    </row>
    <row r="28" spans="1:31" x14ac:dyDescent="0.25"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2"/>
        <v>0</v>
      </c>
    </row>
    <row r="29" spans="1:31" x14ac:dyDescent="0.25"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2"/>
        <v>2.8328611898016387E-3</v>
      </c>
    </row>
    <row r="30" spans="1:31" x14ac:dyDescent="0.25"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2"/>
        <v>1.6119746689694736E-2</v>
      </c>
    </row>
    <row r="31" spans="1:31" x14ac:dyDescent="0.25">
      <c r="A31" s="32" t="s">
        <v>81</v>
      </c>
      <c r="B31" s="503"/>
      <c r="C31" s="72">
        <f>SUM(C2:C30)</f>
        <v>6500</v>
      </c>
      <c r="D31" s="18"/>
      <c r="E31" s="18"/>
      <c r="F31" s="18">
        <f>SUM(F2:F30)</f>
        <v>107849.4</v>
      </c>
      <c r="G31" s="14"/>
      <c r="H31" s="72">
        <f>SUM(H2:H30)</f>
        <v>500</v>
      </c>
      <c r="I31" s="80"/>
      <c r="J31" s="18"/>
      <c r="K31" s="18">
        <f>SUM(K2:K30)</f>
        <v>8314.82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2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8315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2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2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2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2"/>
        <v>-5.7471264367803254E-4</v>
      </c>
    </row>
    <row r="36" spans="1:31" x14ac:dyDescent="0.25">
      <c r="A36" t="s">
        <v>498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2"/>
        <v>5.7504312823453141E-4</v>
      </c>
    </row>
    <row r="37" spans="1:31" x14ac:dyDescent="0.25">
      <c r="A37" t="s">
        <v>514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2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9">C38*(E38-D38)</f>
        <v>-934.45000000001062</v>
      </c>
      <c r="G38" s="40">
        <f t="shared" ref="G38" si="10">D38*C38</f>
        <v>91409.450000000012</v>
      </c>
      <c r="H38" s="230">
        <f t="shared" ref="H38" si="11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2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2">C39*(E39-D39)</f>
        <v>-2694.5999999999872</v>
      </c>
      <c r="G39" s="40">
        <f t="shared" ref="G39" si="13">D39*C39</f>
        <v>99534.599999999991</v>
      </c>
      <c r="H39" s="230">
        <f t="shared" ref="H39" si="14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2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5">C40*(E40-D40)</f>
        <v>-2694.5999999999872</v>
      </c>
      <c r="G40" s="40">
        <f t="shared" ref="G40" si="16">D40*C40</f>
        <v>99534.599999999991</v>
      </c>
      <c r="H40" s="230">
        <f t="shared" ref="H40" si="17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2"/>
        <v>-2.6374859708192977E-2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" si="18">C41*(E41-D41)</f>
        <v>-714.59999999999718</v>
      </c>
      <c r="G41" s="40">
        <f t="shared" ref="G41" si="19">D41*C41</f>
        <v>99534.599999999991</v>
      </c>
      <c r="H41" s="230">
        <f t="shared" ref="H41" si="20">(E41-D41)/D41</f>
        <v>-7.1794129880463405E-3</v>
      </c>
      <c r="I41" s="40">
        <v>16.25</v>
      </c>
      <c r="J41" s="40">
        <v>13901</v>
      </c>
      <c r="O41" s="696" t="s">
        <v>78</v>
      </c>
      <c r="P41" s="696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2"/>
        <v>-1.6556291390728561E-2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J42" s="40"/>
      <c r="O42" s="82">
        <v>1.22</v>
      </c>
      <c r="P42" s="82">
        <f>O42*$Q$4</f>
        <v>19.861599999999999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2"/>
        <v>7.2262367982214304E-3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J43" s="40"/>
      <c r="O43" s="82">
        <v>1.21</v>
      </c>
      <c r="P43" s="82">
        <f>O43*$Q$4</f>
        <v>19.698800000000002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2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19.536000000000001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2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19.373200000000001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2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19.2104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2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1">O47*$Q$4</f>
        <v>19.047599999999999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2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1"/>
        <v>18.884799999999998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2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1"/>
        <v>18.722000000000001</v>
      </c>
      <c r="T49" s="135" t="s">
        <v>122</v>
      </c>
      <c r="U49" s="129" t="s">
        <v>487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2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1"/>
        <v>18.559200000000001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2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1"/>
        <v>18.3964</v>
      </c>
      <c r="T51" s="135" t="s">
        <v>105</v>
      </c>
      <c r="U51" s="129" t="s">
        <v>634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2"/>
        <v>-1.2602739726027434E-2</v>
      </c>
    </row>
    <row r="52" spans="2:31" x14ac:dyDescent="0.25">
      <c r="O52" s="82">
        <v>1.1200000000000001</v>
      </c>
      <c r="P52" s="82">
        <f t="shared" si="21"/>
        <v>18.233600000000003</v>
      </c>
      <c r="T52" s="135" t="s">
        <v>106</v>
      </c>
      <c r="U52" s="129" t="s">
        <v>563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2"/>
        <v>-1.0840108401083959E-2</v>
      </c>
    </row>
    <row r="53" spans="2:31" ht="15" customHeight="1" x14ac:dyDescent="0.25">
      <c r="O53" s="82">
        <v>1.1100000000000001</v>
      </c>
      <c r="P53" s="82">
        <f t="shared" si="21"/>
        <v>18.070800000000002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2"/>
        <v>-4.31732325957912E-3</v>
      </c>
    </row>
    <row r="54" spans="2:31" x14ac:dyDescent="0.25">
      <c r="O54" s="82">
        <v>1.1000000000000001</v>
      </c>
      <c r="P54" s="82">
        <f>O54*$Q$4</f>
        <v>17.908000000000001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2"/>
        <v>1.9251925192519392E-2</v>
      </c>
    </row>
    <row r="55" spans="2:31" x14ac:dyDescent="0.25">
      <c r="O55" s="82">
        <v>1.0900000000000001</v>
      </c>
      <c r="P55" s="82">
        <f t="shared" ref="P55:P74" si="22">O55*$Q$4</f>
        <v>17.745200000000004</v>
      </c>
      <c r="T55" s="135" t="s">
        <v>108</v>
      </c>
      <c r="U55" s="129" t="s">
        <v>635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2"/>
        <v>2.2050716648289725E-3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2"/>
        <v>17.582400000000003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2"/>
        <v>-3.2017075773745907E-2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23">IF(C57=0, 0,D57*C57)</f>
        <v>68120</v>
      </c>
      <c r="H57" s="381">
        <f t="shared" ref="H57:H63" si="24">IF(C57=0, D57, (E57-D57)/D57)</f>
        <v>-0.48091603053435117</v>
      </c>
      <c r="I57" s="379"/>
      <c r="O57" s="82">
        <v>1.07</v>
      </c>
      <c r="P57" s="82">
        <f t="shared" si="22"/>
        <v>17.419600000000003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2"/>
        <v>1.6820401519261896E-2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23"/>
        <v>0</v>
      </c>
      <c r="H58" s="381" t="str">
        <f t="shared" si="24"/>
        <v>N/A</v>
      </c>
      <c r="I58" s="379"/>
      <c r="O58" s="82">
        <v>1.06</v>
      </c>
      <c r="P58" s="82">
        <f t="shared" si="22"/>
        <v>17.256800000000002</v>
      </c>
      <c r="T58" s="135" t="s">
        <v>109</v>
      </c>
      <c r="U58" s="129" t="s">
        <v>636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2"/>
        <v>1.3194062671797679E-2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23"/>
        <v>0</v>
      </c>
      <c r="H59" s="381" t="str">
        <f t="shared" si="24"/>
        <v>N/A</v>
      </c>
      <c r="I59" s="379"/>
      <c r="O59" s="82">
        <v>1.05</v>
      </c>
      <c r="P59" s="82">
        <f t="shared" si="22"/>
        <v>17.094000000000001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2"/>
        <v>-7.0960698689955803E-3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23"/>
        <v>75600</v>
      </c>
      <c r="H60" s="381">
        <f t="shared" si="24"/>
        <v>-0.39517195767195767</v>
      </c>
      <c r="I60" s="379"/>
      <c r="O60" s="82">
        <v>1.04</v>
      </c>
      <c r="P60" s="82">
        <f t="shared" si="22"/>
        <v>16.9312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2"/>
        <v>-2.1786492374726851E-3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23"/>
        <v>0</v>
      </c>
      <c r="H61" s="381" t="str">
        <f t="shared" si="24"/>
        <v>N/A</v>
      </c>
      <c r="I61" s="379"/>
      <c r="O61" s="82">
        <v>1.03</v>
      </c>
      <c r="P61" s="82">
        <f t="shared" si="22"/>
        <v>16.768400000000003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2"/>
        <v>3.8272279934390419E-3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23"/>
        <v>82367.28</v>
      </c>
      <c r="H62" s="381">
        <f t="shared" si="24"/>
        <v>-0.34828101644245141</v>
      </c>
      <c r="I62" s="379"/>
      <c r="O62" s="82">
        <v>1.02</v>
      </c>
      <c r="P62" s="82">
        <f t="shared" si="22"/>
        <v>16.605600000000003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2"/>
        <v>-2.1822149481723896E-3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23"/>
        <v>0</v>
      </c>
      <c r="H63" s="381" t="str">
        <f t="shared" si="24"/>
        <v>N/A</v>
      </c>
      <c r="I63" s="379"/>
      <c r="O63" s="82">
        <v>1.01</v>
      </c>
      <c r="P63" s="82">
        <f t="shared" si="22"/>
        <v>16.442800000000002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2"/>
        <v>1.0474090407938119E-2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2"/>
        <v>16.28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2"/>
        <v>1.7386427369601831E-2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25">C65*(E65-D65)</f>
        <v>-29017.579999999998</v>
      </c>
      <c r="G65" s="379">
        <f t="shared" ref="G65:G94" si="26">D65*C65</f>
        <v>91417.900000000009</v>
      </c>
      <c r="H65" s="380">
        <f t="shared" ref="H65:H94" si="27">(E65-D65)/D65</f>
        <v>-0.31741682974559682</v>
      </c>
      <c r="I65" s="379"/>
      <c r="O65" s="82">
        <v>0.99</v>
      </c>
      <c r="P65" s="82">
        <f t="shared" si="22"/>
        <v>16.1172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2"/>
        <v>-9.4444444444445885E-3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25"/>
        <v>-31836.35999999999</v>
      </c>
      <c r="G66" s="379">
        <f t="shared" si="26"/>
        <v>101483.62</v>
      </c>
      <c r="H66" s="380">
        <f t="shared" si="27"/>
        <v>-0.31370934540963352</v>
      </c>
      <c r="I66" s="379"/>
      <c r="O66" s="82">
        <v>0.98</v>
      </c>
      <c r="P66" s="82">
        <f t="shared" si="22"/>
        <v>15.954400000000001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2"/>
        <v>0.20805369127516782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25"/>
        <v>-34009.06</v>
      </c>
      <c r="G67" s="379">
        <f t="shared" si="26"/>
        <v>109418.42</v>
      </c>
      <c r="H67" s="380">
        <f t="shared" si="27"/>
        <v>-0.31081658828559211</v>
      </c>
      <c r="I67" s="379"/>
      <c r="O67" s="82">
        <v>0.97</v>
      </c>
      <c r="P67" s="82">
        <f t="shared" si="22"/>
        <v>15.791600000000001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25"/>
        <v>-34008.920000000006</v>
      </c>
      <c r="G68" s="379">
        <f t="shared" si="26"/>
        <v>101358.28000000001</v>
      </c>
      <c r="H68" s="380">
        <f t="shared" si="27"/>
        <v>-0.33553173948887055</v>
      </c>
      <c r="I68" s="379"/>
      <c r="O68" s="82">
        <v>0.96</v>
      </c>
      <c r="P68" s="82">
        <f t="shared" si="22"/>
        <v>15.6288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25"/>
        <v>-39575.879999999997</v>
      </c>
      <c r="G69" s="379">
        <f t="shared" si="26"/>
        <v>108716.71999999999</v>
      </c>
      <c r="H69" s="380">
        <f t="shared" si="27"/>
        <v>-0.36402753872633387</v>
      </c>
      <c r="I69" s="379"/>
      <c r="O69" s="82">
        <v>0.95</v>
      </c>
      <c r="P69" s="82">
        <f t="shared" si="22"/>
        <v>15.466000000000001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25"/>
        <v>-38892.919999999991</v>
      </c>
      <c r="G70" s="379">
        <f t="shared" si="26"/>
        <v>110180.68</v>
      </c>
      <c r="H70" s="380">
        <f t="shared" si="27"/>
        <v>-0.3529921942758022</v>
      </c>
      <c r="I70" s="379"/>
      <c r="O70" s="82">
        <v>0.94</v>
      </c>
      <c r="P70" s="82">
        <f t="shared" si="22"/>
        <v>15.3032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25"/>
        <v>-39649.22</v>
      </c>
      <c r="G71" s="379">
        <f t="shared" si="26"/>
        <v>101232.94</v>
      </c>
      <c r="H71" s="380">
        <f t="shared" si="27"/>
        <v>-0.39166322740404458</v>
      </c>
      <c r="I71" s="379"/>
      <c r="O71" s="82">
        <v>0.93</v>
      </c>
      <c r="P71" s="82">
        <f t="shared" si="22"/>
        <v>15.140400000000001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25"/>
        <v>-41303.94</v>
      </c>
      <c r="G72" s="379">
        <f t="shared" si="26"/>
        <v>94046.46</v>
      </c>
      <c r="H72" s="380">
        <f t="shared" si="27"/>
        <v>-0.43918654673445445</v>
      </c>
      <c r="I72" s="379"/>
      <c r="O72" s="82">
        <v>0.92</v>
      </c>
      <c r="P72" s="82">
        <f t="shared" si="22"/>
        <v>14.977600000000002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25"/>
        <v>-42699.159999999996</v>
      </c>
      <c r="G73" s="379">
        <f t="shared" si="26"/>
        <v>101024.04</v>
      </c>
      <c r="H73" s="380">
        <f t="shared" si="27"/>
        <v>-0.42266335814722905</v>
      </c>
      <c r="I73" s="379"/>
      <c r="O73" s="82">
        <v>0.91</v>
      </c>
      <c r="P73" s="82">
        <f t="shared" si="22"/>
        <v>14.814800000000002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25"/>
        <v>-47715.600000000006</v>
      </c>
      <c r="G74" s="379">
        <f t="shared" si="26"/>
        <v>107500.44</v>
      </c>
      <c r="H74" s="380">
        <f t="shared" si="27"/>
        <v>-0.44386422976501311</v>
      </c>
      <c r="I74" s="379"/>
      <c r="O74" s="82">
        <v>0.9</v>
      </c>
      <c r="P74" s="82">
        <f t="shared" si="22"/>
        <v>14.652000000000001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25"/>
        <v>-46809.119999999995</v>
      </c>
      <c r="G75" s="379">
        <f t="shared" si="26"/>
        <v>113864.21999999999</v>
      </c>
      <c r="H75" s="380">
        <f t="shared" si="27"/>
        <v>-0.41109595270577537</v>
      </c>
      <c r="I75" s="379"/>
      <c r="O75" s="82">
        <v>0.89</v>
      </c>
      <c r="P75" s="82">
        <f>O75*$Q$4</f>
        <v>14.489200000000002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25"/>
        <v>-47694.16</v>
      </c>
      <c r="G76" s="379">
        <f t="shared" si="26"/>
        <v>126525.44</v>
      </c>
      <c r="H76" s="380">
        <f t="shared" si="27"/>
        <v>-0.376953125</v>
      </c>
      <c r="I76" s="379"/>
      <c r="O76" s="82">
        <v>0.88</v>
      </c>
      <c r="P76" s="82">
        <f>O76*$Q$4</f>
        <v>14.326400000000001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25"/>
        <v>-48128</v>
      </c>
      <c r="G77" s="379">
        <f t="shared" si="26"/>
        <v>129280</v>
      </c>
      <c r="H77" s="380">
        <f t="shared" si="27"/>
        <v>-0.37227722772277227</v>
      </c>
      <c r="I77" s="379"/>
      <c r="O77" s="82">
        <v>0.87</v>
      </c>
      <c r="P77" s="82">
        <f>O77*$Q$4</f>
        <v>14.163600000000001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25"/>
        <v>-48155.4</v>
      </c>
      <c r="G78" s="379">
        <f t="shared" si="26"/>
        <v>113708.88</v>
      </c>
      <c r="H78" s="380">
        <f t="shared" si="27"/>
        <v>-0.42349726775956287</v>
      </c>
      <c r="I78" s="379"/>
      <c r="O78" s="82">
        <v>0.86</v>
      </c>
      <c r="P78" s="82">
        <f>O78*$Q$4</f>
        <v>14.0008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25"/>
        <v>-42239.579999999994</v>
      </c>
      <c r="G79" s="379">
        <f t="shared" si="26"/>
        <v>100564.46</v>
      </c>
      <c r="H79" s="380">
        <f t="shared" si="27"/>
        <v>-0.42002492729538843</v>
      </c>
      <c r="I79" s="379"/>
      <c r="O79" s="82">
        <v>0.85</v>
      </c>
      <c r="P79" s="82">
        <f>O79*$Q$4</f>
        <v>13.838000000000001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25"/>
        <v>-42072.46</v>
      </c>
      <c r="G80" s="379">
        <f t="shared" si="26"/>
        <v>100397.34000000001</v>
      </c>
      <c r="H80" s="380">
        <f t="shared" si="27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25"/>
        <v>-45543.96</v>
      </c>
      <c r="G81" s="379">
        <f t="shared" si="26"/>
        <v>132958.98000000001</v>
      </c>
      <c r="H81" s="380">
        <f t="shared" si="27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25"/>
        <v>-45906.62000000001</v>
      </c>
      <c r="G82" s="379">
        <f t="shared" si="26"/>
        <v>158980.96</v>
      </c>
      <c r="H82" s="380">
        <f t="shared" si="27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25"/>
        <v>-51777.299999999996</v>
      </c>
      <c r="G83" s="379">
        <f t="shared" si="26"/>
        <v>171590.94</v>
      </c>
      <c r="H83" s="381">
        <f t="shared" si="27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25"/>
        <v>-49664.193999999989</v>
      </c>
      <c r="G84" s="379">
        <f t="shared" si="26"/>
        <v>158920.21399999998</v>
      </c>
      <c r="H84" s="381">
        <f t="shared" si="27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25"/>
        <v>-47987.500000000015</v>
      </c>
      <c r="G85" s="379">
        <f t="shared" si="26"/>
        <v>145958.78</v>
      </c>
      <c r="H85" s="381">
        <f t="shared" si="27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25"/>
        <v>-47702.966000000015</v>
      </c>
      <c r="G86" s="379">
        <f t="shared" si="26"/>
        <v>158434.24600000001</v>
      </c>
      <c r="H86" s="381">
        <f t="shared" si="27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25"/>
        <v>-60971.399999999987</v>
      </c>
      <c r="G87" s="379">
        <f t="shared" si="26"/>
        <v>170139.24</v>
      </c>
      <c r="H87" s="381">
        <f t="shared" si="27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25"/>
        <v>-77656.859999999986</v>
      </c>
      <c r="G88" s="379">
        <f t="shared" si="26"/>
        <v>166354.54</v>
      </c>
      <c r="H88" s="381">
        <f t="shared" si="27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25"/>
        <v>-85359.959999999992</v>
      </c>
      <c r="G89" s="379">
        <f t="shared" si="26"/>
        <v>169945.68</v>
      </c>
      <c r="H89" s="381">
        <f t="shared" si="27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25"/>
        <v>-100883.47199999999</v>
      </c>
      <c r="G90" s="379">
        <f t="shared" si="26"/>
        <v>169887.61199999999</v>
      </c>
      <c r="H90" s="380">
        <f t="shared" si="27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25"/>
        <v>-97651.02</v>
      </c>
      <c r="G91" s="379">
        <f t="shared" si="26"/>
        <v>169848.9</v>
      </c>
      <c r="H91" s="380">
        <f t="shared" si="27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25"/>
        <v>-97231.731999999989</v>
      </c>
      <c r="G92" s="379">
        <f t="shared" si="26"/>
        <v>165974.95199999999</v>
      </c>
      <c r="H92" s="380">
        <f t="shared" si="27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25"/>
        <v>-97234.865999999995</v>
      </c>
      <c r="G93" s="379">
        <f t="shared" si="26"/>
        <v>169723.08599999998</v>
      </c>
      <c r="H93" s="380">
        <f t="shared" si="27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25"/>
        <v>-104373.632</v>
      </c>
      <c r="G94" s="379">
        <f t="shared" si="26"/>
        <v>197776.17199999999</v>
      </c>
      <c r="H94" s="380">
        <f t="shared" si="27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25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25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28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28"/>
        <v>-94166.28</v>
      </c>
      <c r="G98" s="379">
        <f t="shared" ref="G98:G105" si="29">IF(C98=0, 0,D98*C98)</f>
        <v>165387.56</v>
      </c>
      <c r="H98" s="380">
        <f t="shared" ref="H98:H105" si="30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28"/>
        <v>-91969.787999999986</v>
      </c>
      <c r="G99" s="379">
        <f t="shared" si="29"/>
        <v>157393.788</v>
      </c>
      <c r="H99" s="380">
        <f t="shared" si="30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28"/>
        <v>-91154.7</v>
      </c>
      <c r="G100" s="379">
        <f t="shared" si="29"/>
        <v>145246.5</v>
      </c>
      <c r="H100" s="380">
        <f t="shared" si="30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28"/>
        <v>-92238.461999999985</v>
      </c>
      <c r="G101" s="379">
        <f t="shared" si="29"/>
        <v>161141.78199999998</v>
      </c>
      <c r="H101" s="380">
        <f t="shared" si="30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28"/>
        <v>-89571.54800000001</v>
      </c>
      <c r="G102" s="379">
        <f t="shared" si="29"/>
        <v>152607.92800000001</v>
      </c>
      <c r="H102" s="380">
        <f t="shared" si="30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28"/>
        <v>-89550.534</v>
      </c>
      <c r="G103" s="379">
        <f t="shared" si="29"/>
        <v>169006.91400000002</v>
      </c>
      <c r="H103" s="380">
        <f t="shared" si="30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28"/>
        <v>-89678.238000000012</v>
      </c>
      <c r="G104" s="379">
        <f t="shared" si="29"/>
        <v>165029.61800000002</v>
      </c>
      <c r="H104" s="380">
        <f t="shared" si="30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28"/>
        <v>-89511.821999999986</v>
      </c>
      <c r="G105" s="379">
        <f t="shared" si="29"/>
        <v>168968.20199999999</v>
      </c>
      <c r="H105" s="380">
        <f t="shared" si="30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31">C106*(E106-D106)</f>
        <v>-89632.347999999984</v>
      </c>
      <c r="G106" s="379">
        <f t="shared" ref="G106:G117" si="32">IF(C106=0, 0,D106*C106)</f>
        <v>164983.728</v>
      </c>
      <c r="H106" s="380">
        <f t="shared" ref="H106:H157" si="33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31"/>
        <v>-93372.971999999994</v>
      </c>
      <c r="G107" s="379">
        <f t="shared" si="32"/>
        <v>172761.372</v>
      </c>
      <c r="H107" s="380">
        <f t="shared" si="33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31"/>
        <v>-91747.44</v>
      </c>
      <c r="G108" s="379">
        <f t="shared" si="32"/>
        <v>168784.32</v>
      </c>
      <c r="H108" s="380">
        <f t="shared" si="33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31"/>
        <v>-80757.467999999993</v>
      </c>
      <c r="G109" s="379">
        <f t="shared" si="32"/>
        <v>159727.26799999998</v>
      </c>
      <c r="H109" s="381">
        <f t="shared" si="33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31"/>
        <v>-72386.955999999976</v>
      </c>
      <c r="G110" s="379">
        <f t="shared" si="32"/>
        <v>164888.61599999998</v>
      </c>
      <c r="H110" s="381">
        <f t="shared" si="33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31"/>
        <v>-62830.615999999987</v>
      </c>
      <c r="G111" s="379">
        <f t="shared" si="32"/>
        <v>164888.61599999998</v>
      </c>
      <c r="H111" s="381">
        <f t="shared" si="33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31"/>
        <v>-66133.584000000003</v>
      </c>
      <c r="G112" s="379">
        <f t="shared" si="32"/>
        <v>164387.60399999999</v>
      </c>
      <c r="H112" s="381">
        <f t="shared" si="33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31"/>
        <v>-61160.576000000008</v>
      </c>
      <c r="G113" s="379">
        <f t="shared" si="32"/>
        <v>164331.93599999999</v>
      </c>
      <c r="H113" s="381">
        <f t="shared" si="33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31"/>
        <v>-58033.889999999992</v>
      </c>
      <c r="G114" s="379">
        <f t="shared" si="32"/>
        <v>164266.99</v>
      </c>
      <c r="H114" s="381">
        <f t="shared" si="33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31"/>
        <v>-56328.439999999988</v>
      </c>
      <c r="G115" s="379">
        <f t="shared" si="32"/>
        <v>148531.07999999999</v>
      </c>
      <c r="H115" s="381">
        <f t="shared" si="33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31"/>
        <v>-57894.720000000016</v>
      </c>
      <c r="G116" s="379">
        <f t="shared" si="32"/>
        <v>163942.26</v>
      </c>
      <c r="H116" s="380">
        <f t="shared" si="33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31"/>
        <v>-58904.104000000007</v>
      </c>
      <c r="G117" s="379">
        <f t="shared" si="32"/>
        <v>167796.78400000001</v>
      </c>
      <c r="H117" s="380">
        <f t="shared" si="33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34">C118*(E118-D118)</f>
        <v>-69928.587000000014</v>
      </c>
      <c r="G118" s="379">
        <f t="shared" ref="G118:G157" si="35">IF(C118=0, 0,D118*C118)</f>
        <v>206559.20699999999</v>
      </c>
      <c r="H118" s="380">
        <f t="shared" si="33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34"/>
        <v>-66302.234199999992</v>
      </c>
      <c r="G119" s="379">
        <f t="shared" si="35"/>
        <v>185059.5742</v>
      </c>
      <c r="H119" s="380">
        <f t="shared" si="33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34"/>
        <v>-59729.712599999977</v>
      </c>
      <c r="G120" s="379">
        <f t="shared" si="35"/>
        <v>167542.63259999998</v>
      </c>
      <c r="H120" s="380">
        <f t="shared" si="33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34"/>
        <v>-65233.308000000005</v>
      </c>
      <c r="G121" s="379">
        <f t="shared" si="35"/>
        <v>188202.64799999999</v>
      </c>
      <c r="H121" s="380">
        <f t="shared" si="33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34"/>
        <v>-64902.603600000009</v>
      </c>
      <c r="G122" s="379">
        <f t="shared" si="35"/>
        <v>167102.28360000002</v>
      </c>
      <c r="H122" s="380">
        <f t="shared" si="33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34"/>
        <v>-66452.265800000008</v>
      </c>
      <c r="G123" s="379">
        <f t="shared" si="35"/>
        <v>168143.46580000001</v>
      </c>
      <c r="H123" s="380">
        <f t="shared" si="33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34"/>
        <v>-64191.270599999982</v>
      </c>
      <c r="G124" s="379">
        <f t="shared" si="35"/>
        <v>167068.4106</v>
      </c>
      <c r="H124" s="380">
        <f t="shared" si="33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34"/>
        <v>-53072.044600000016</v>
      </c>
      <c r="G125" s="379">
        <f t="shared" si="35"/>
        <v>155298.88460000002</v>
      </c>
      <c r="H125" s="380">
        <f t="shared" si="33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34"/>
        <v>-54016.789200000007</v>
      </c>
      <c r="G126" s="379">
        <f t="shared" si="35"/>
        <v>166959.04920000001</v>
      </c>
      <c r="H126" s="380">
        <f t="shared" si="33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34"/>
        <v>-40694.080000000002</v>
      </c>
      <c r="G127" s="379">
        <f t="shared" si="35"/>
        <v>148852.48000000001</v>
      </c>
      <c r="H127" s="380">
        <f t="shared" si="33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34"/>
        <v>-41622.116400000006</v>
      </c>
      <c r="G128" s="379">
        <f t="shared" si="35"/>
        <v>161235.47640000001</v>
      </c>
      <c r="H128" s="380">
        <f t="shared" si="33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34"/>
        <v>-39713.673000000003</v>
      </c>
      <c r="G129" s="379">
        <f t="shared" si="35"/>
        <v>166592.253</v>
      </c>
      <c r="H129" s="380">
        <f t="shared" si="33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34"/>
        <v>-39679.2474</v>
      </c>
      <c r="G130" s="379">
        <f t="shared" si="35"/>
        <v>160002.82739999998</v>
      </c>
      <c r="H130" s="380">
        <f t="shared" si="33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34"/>
        <v>-40600.177800000019</v>
      </c>
      <c r="G131" s="379">
        <f t="shared" si="35"/>
        <v>166510.9578</v>
      </c>
      <c r="H131" s="380">
        <f t="shared" si="33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34"/>
        <v>-37192.92720000002</v>
      </c>
      <c r="G132" s="379">
        <f t="shared" si="35"/>
        <v>159811.00720000002</v>
      </c>
      <c r="H132" s="380">
        <f t="shared" si="33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34"/>
        <v>-28198.487200000018</v>
      </c>
      <c r="G133" s="379">
        <f t="shared" si="35"/>
        <v>159811.00720000002</v>
      </c>
      <c r="H133" s="380">
        <f t="shared" si="33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34"/>
        <v>-32939.072999999997</v>
      </c>
      <c r="G134" s="379">
        <f t="shared" si="35"/>
        <v>166785.81299999999</v>
      </c>
      <c r="H134" s="380">
        <f t="shared" si="33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34"/>
        <v>-27080.606799999998</v>
      </c>
      <c r="G135" s="379">
        <f t="shared" si="35"/>
        <v>159610.92679999999</v>
      </c>
      <c r="H135" s="381">
        <f t="shared" si="33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34"/>
        <v>-23278.161400000005</v>
      </c>
      <c r="G136" s="379">
        <f t="shared" si="35"/>
        <v>159479.6814</v>
      </c>
      <c r="H136" s="381">
        <f t="shared" si="33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34"/>
        <v>-27860.058600000004</v>
      </c>
      <c r="G137" s="379">
        <f t="shared" si="35"/>
        <v>166739.35860000001</v>
      </c>
      <c r="H137" s="381">
        <f t="shared" si="33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34"/>
        <v>-29897.277600000016</v>
      </c>
      <c r="G138" s="379">
        <f t="shared" si="35"/>
        <v>166260.29760000002</v>
      </c>
      <c r="H138" s="381">
        <f t="shared" si="33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34"/>
        <v>-34709.179199999977</v>
      </c>
      <c r="G139" s="379">
        <f t="shared" si="35"/>
        <v>165846.07919999998</v>
      </c>
      <c r="H139" s="381">
        <f t="shared" si="33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34"/>
        <v>-41926.063800000004</v>
      </c>
      <c r="G140" s="379">
        <f t="shared" si="35"/>
        <v>165707.6838</v>
      </c>
      <c r="H140" s="381">
        <f t="shared" si="33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34"/>
        <v>-48426.330400000006</v>
      </c>
      <c r="G141" s="379">
        <f t="shared" si="35"/>
        <v>190547.59040000002</v>
      </c>
      <c r="H141" s="381">
        <f t="shared" si="33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34"/>
        <v>-48374.515200000002</v>
      </c>
      <c r="G142" s="379">
        <f t="shared" si="35"/>
        <v>165187.97520000002</v>
      </c>
      <c r="H142" s="380">
        <f t="shared" si="33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34"/>
        <v>-54432.172800000015</v>
      </c>
      <c r="G143" s="379">
        <f t="shared" si="35"/>
        <v>176588.49280000001</v>
      </c>
      <c r="H143" s="380">
        <f t="shared" si="33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34"/>
        <v>-49378.123800000016</v>
      </c>
      <c r="G144" s="379">
        <f t="shared" si="35"/>
        <v>164933.44380000001</v>
      </c>
      <c r="H144" s="380">
        <f t="shared" si="33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34"/>
        <v>-45614.280400000011</v>
      </c>
      <c r="G145" s="379">
        <f t="shared" si="35"/>
        <v>177274.02040000001</v>
      </c>
      <c r="H145" s="380">
        <f t="shared" si="33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34"/>
        <v>-45519.5052</v>
      </c>
      <c r="G146" s="379">
        <f t="shared" si="35"/>
        <v>164849.2452</v>
      </c>
      <c r="H146" s="380">
        <f t="shared" si="33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34"/>
        <v>-45770.165399999983</v>
      </c>
      <c r="G147" s="379">
        <f t="shared" si="35"/>
        <v>164809.56539999999</v>
      </c>
      <c r="H147" s="380">
        <f t="shared" si="33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34"/>
        <v>-41109.240599999997</v>
      </c>
      <c r="G148" s="379">
        <f t="shared" si="35"/>
        <v>164794.08059999999</v>
      </c>
      <c r="H148" s="380">
        <f t="shared" si="33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34"/>
        <v>-37211.283199999991</v>
      </c>
      <c r="G149" s="379">
        <f t="shared" si="35"/>
        <v>158269.10319999998</v>
      </c>
      <c r="H149" s="380">
        <f t="shared" si="33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34"/>
        <v>-38770.067999999999</v>
      </c>
      <c r="G150" s="379">
        <f t="shared" si="35"/>
        <v>164777.628</v>
      </c>
      <c r="H150" s="380">
        <f t="shared" si="33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34"/>
        <v>-33653.890400000018</v>
      </c>
      <c r="G151" s="379">
        <f t="shared" si="35"/>
        <v>157924.0104</v>
      </c>
      <c r="H151" s="380">
        <f t="shared" si="33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34"/>
        <v>-37103.516399999986</v>
      </c>
      <c r="G152" s="379">
        <f t="shared" si="35"/>
        <v>164562.77639999997</v>
      </c>
      <c r="H152" s="380">
        <f t="shared" si="33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34"/>
        <v>-39676.8966</v>
      </c>
      <c r="G153" s="379">
        <f t="shared" si="35"/>
        <v>164523.09660000002</v>
      </c>
      <c r="H153" s="380">
        <f t="shared" si="33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34"/>
        <v>-35572.456799999993</v>
      </c>
      <c r="G154" s="379">
        <f t="shared" si="35"/>
        <v>164483.41680000001</v>
      </c>
      <c r="H154" s="380">
        <f t="shared" si="33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34"/>
        <v>-29514.401999999984</v>
      </c>
      <c r="G155" s="379">
        <f t="shared" si="35"/>
        <v>143679.28200000001</v>
      </c>
      <c r="H155" s="380">
        <f t="shared" si="33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34"/>
        <v>-24105.848799999996</v>
      </c>
      <c r="G156" s="379">
        <f t="shared" si="35"/>
        <v>136358.20879999999</v>
      </c>
      <c r="H156" s="380">
        <f t="shared" si="33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34"/>
        <v>-24823.50120000001</v>
      </c>
      <c r="G157" s="379">
        <f t="shared" si="35"/>
        <v>143649.8412</v>
      </c>
      <c r="H157" s="380">
        <f t="shared" si="33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36">C158*(E158-D158)</f>
        <v>-33713.287800000006</v>
      </c>
      <c r="G158" s="379">
        <f t="shared" ref="G158:G166" si="37">IF(C158=0, 0,D158*C158)</f>
        <v>154198.0478</v>
      </c>
      <c r="H158" s="380">
        <f t="shared" ref="H158:H166" si="38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36"/>
        <v>-34191.285600000003</v>
      </c>
      <c r="G159" s="379">
        <f t="shared" si="37"/>
        <v>158702.04560000001</v>
      </c>
      <c r="H159" s="380">
        <f t="shared" si="38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36"/>
        <v>-33706.974000000009</v>
      </c>
      <c r="G160" s="379">
        <f t="shared" si="37"/>
        <v>158217.734</v>
      </c>
      <c r="H160" s="380">
        <f t="shared" si="38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36"/>
        <v>-35317.9254</v>
      </c>
      <c r="G161" s="379">
        <f t="shared" si="37"/>
        <v>163357.86540000001</v>
      </c>
      <c r="H161" s="380">
        <f t="shared" si="38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36"/>
        <v>-36815.103999999985</v>
      </c>
      <c r="G162" s="379">
        <f t="shared" si="37"/>
        <v>157985.78399999999</v>
      </c>
      <c r="H162" s="380">
        <f t="shared" si="38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36"/>
        <v>-40329.610399999998</v>
      </c>
      <c r="G163" s="379">
        <f t="shared" si="37"/>
        <v>157881.87039999999</v>
      </c>
      <c r="H163" s="380">
        <f t="shared" si="38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36"/>
        <v>-35684.1158</v>
      </c>
      <c r="G164" s="379">
        <f t="shared" si="37"/>
        <v>157782.59580000001</v>
      </c>
      <c r="H164" s="380">
        <f t="shared" si="38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36"/>
        <v>-23709.664000000008</v>
      </c>
      <c r="G165" s="379">
        <f t="shared" si="37"/>
        <v>134887.10400000002</v>
      </c>
      <c r="H165" s="381">
        <f t="shared" si="38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36"/>
        <v>-19054.279999999995</v>
      </c>
      <c r="G166" s="379">
        <f t="shared" si="37"/>
        <v>121666.28</v>
      </c>
      <c r="H166" s="381">
        <f t="shared" si="38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39">C167*(E167-D167)</f>
        <v>-21366.37</v>
      </c>
      <c r="G167" s="379">
        <f t="shared" ref="G167:G175" si="40">IF(C167=0, 0,D167*C167)</f>
        <v>129041.37</v>
      </c>
      <c r="H167" s="381">
        <f t="shared" ref="H167:H175" si="41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39"/>
        <v>-17585.480000000014</v>
      </c>
      <c r="G168" s="379">
        <f t="shared" si="40"/>
        <v>121421.48000000001</v>
      </c>
      <c r="H168" s="381">
        <f t="shared" si="41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39"/>
        <v>-23433.255999999998</v>
      </c>
      <c r="G169" s="379">
        <f t="shared" si="40"/>
        <v>134073.236</v>
      </c>
      <c r="H169" s="381">
        <f t="shared" si="41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39"/>
        <v>-21154.320000000003</v>
      </c>
      <c r="G170" s="379">
        <f t="shared" si="40"/>
        <v>138785.16</v>
      </c>
      <c r="H170" s="381">
        <f t="shared" si="41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39"/>
        <v>-29477.467400000005</v>
      </c>
      <c r="G171" s="379">
        <f t="shared" si="40"/>
        <v>152116.9474</v>
      </c>
      <c r="H171" s="381">
        <f t="shared" si="41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39"/>
        <v>-29453.938799999982</v>
      </c>
      <c r="G172" s="379">
        <f t="shared" si="40"/>
        <v>156191.41879999998</v>
      </c>
      <c r="H172" s="380">
        <f t="shared" si="41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39"/>
        <v>-19172.503200000017</v>
      </c>
      <c r="G173" s="379">
        <f t="shared" si="40"/>
        <v>140043.3432</v>
      </c>
      <c r="H173" s="380">
        <f t="shared" si="41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39"/>
        <v>-13448.017</v>
      </c>
      <c r="G174" s="379">
        <f t="shared" si="40"/>
        <v>132303.45699999999</v>
      </c>
      <c r="H174" s="380">
        <f t="shared" si="41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39"/>
        <v>-12142.820000000009</v>
      </c>
      <c r="G175" s="379">
        <f t="shared" si="40"/>
        <v>126387.82</v>
      </c>
      <c r="H175" s="380">
        <f t="shared" si="41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42">C176*(E176-D176)</f>
        <v>-11873.480000000014</v>
      </c>
      <c r="G176" s="379">
        <f t="shared" ref="G176:G197" si="43">IF(C176=0, 0,D176*C176)</f>
        <v>118633.48000000001</v>
      </c>
      <c r="H176" s="380">
        <f t="shared" ref="H176:H197" si="44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42"/>
        <v>-11929.199999999995</v>
      </c>
      <c r="G177" s="379">
        <f t="shared" si="43"/>
        <v>106009.2</v>
      </c>
      <c r="H177" s="380">
        <f t="shared" si="44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42"/>
        <v>-18473.284199999991</v>
      </c>
      <c r="G178" s="379">
        <f t="shared" si="43"/>
        <v>138853.4442</v>
      </c>
      <c r="H178" s="380">
        <f t="shared" si="44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42"/>
        <v>-18423.393999999993</v>
      </c>
      <c r="G179" s="379">
        <f t="shared" si="43"/>
        <v>146163.554</v>
      </c>
      <c r="H179" s="380">
        <f t="shared" si="44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42"/>
        <v>-17342.266799999998</v>
      </c>
      <c r="G180" s="379">
        <f t="shared" si="43"/>
        <v>138703.7868</v>
      </c>
      <c r="H180" s="380">
        <f t="shared" si="44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42"/>
        <v>-17312.610000000008</v>
      </c>
      <c r="G181" s="379">
        <f t="shared" si="43"/>
        <v>146094.13</v>
      </c>
      <c r="H181" s="380">
        <f t="shared" si="44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42"/>
        <v>-16618.370000000006</v>
      </c>
      <c r="G182" s="379">
        <f t="shared" si="43"/>
        <v>146094.13</v>
      </c>
      <c r="H182" s="380">
        <f t="shared" si="44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42"/>
        <v>-18614.310000000012</v>
      </c>
      <c r="G183" s="379">
        <f t="shared" si="43"/>
        <v>146094.13</v>
      </c>
      <c r="H183" s="380">
        <f t="shared" si="44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42"/>
        <v>-10717.330000000011</v>
      </c>
      <c r="G184" s="379">
        <f t="shared" si="43"/>
        <v>146094.13</v>
      </c>
      <c r="H184" s="380">
        <f t="shared" si="44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42"/>
        <v>-13335.061799999996</v>
      </c>
      <c r="G185" s="379">
        <f t="shared" si="43"/>
        <v>146939.08179999999</v>
      </c>
      <c r="H185" s="380">
        <f t="shared" si="44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42"/>
        <v>-14034.101799999982</v>
      </c>
      <c r="G186" s="379">
        <f t="shared" si="43"/>
        <v>146939.08179999999</v>
      </c>
      <c r="H186" s="380">
        <f t="shared" si="44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42"/>
        <v>-18125.222999999994</v>
      </c>
      <c r="G187" s="379">
        <f t="shared" si="43"/>
        <v>152910.723</v>
      </c>
      <c r="H187" s="380">
        <f t="shared" si="44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42"/>
        <v>-17204.112599999997</v>
      </c>
      <c r="G188" s="379">
        <f t="shared" si="43"/>
        <v>152812.03260000001</v>
      </c>
      <c r="H188" s="380">
        <f t="shared" si="44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42"/>
        <v>-21007.348200000015</v>
      </c>
      <c r="G189" s="379">
        <f t="shared" si="43"/>
        <v>152777.3082</v>
      </c>
      <c r="H189" s="380">
        <f t="shared" si="44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42"/>
        <v>-23836.109799999987</v>
      </c>
      <c r="G190" s="379">
        <f t="shared" si="43"/>
        <v>154748.68979999999</v>
      </c>
      <c r="H190" s="380">
        <f t="shared" si="44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42"/>
        <v>-28747.721799999992</v>
      </c>
      <c r="G191" s="379">
        <f t="shared" si="43"/>
        <v>157458.96179999999</v>
      </c>
      <c r="H191" s="380">
        <f t="shared" si="44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42"/>
        <v>-26852.387599999998</v>
      </c>
      <c r="G192" s="379">
        <f t="shared" si="43"/>
        <v>154703.22759999998</v>
      </c>
      <c r="H192" s="380">
        <f t="shared" si="44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42"/>
        <v>-32892.451199999996</v>
      </c>
      <c r="G193" s="379">
        <f t="shared" si="43"/>
        <v>157338.5912</v>
      </c>
      <c r="H193" s="380">
        <f t="shared" si="44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42"/>
        <v>-28045.401999999998</v>
      </c>
      <c r="G194" s="379">
        <f t="shared" si="43"/>
        <v>157325.32200000001</v>
      </c>
      <c r="H194" s="381">
        <f t="shared" si="44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42"/>
        <v>-28056.67200000001</v>
      </c>
      <c r="G195" s="379">
        <f t="shared" si="43"/>
        <v>154608.592</v>
      </c>
      <c r="H195" s="381">
        <f t="shared" si="44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42"/>
        <v>-34756.773799999995</v>
      </c>
      <c r="G196" s="379">
        <f t="shared" si="43"/>
        <v>157212.5338</v>
      </c>
      <c r="H196" s="381">
        <f t="shared" si="44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42"/>
        <v>-34901.771399999991</v>
      </c>
      <c r="G197" s="379">
        <f t="shared" si="43"/>
        <v>159747.97140000001</v>
      </c>
      <c r="H197" s="381">
        <f t="shared" si="44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45">C198*(E198-D198)</f>
        <v>-36344.291399999995</v>
      </c>
      <c r="G198" s="379">
        <f t="shared" ref="G198:G213" si="46">IF(C198=0, 0,D198*C198)</f>
        <v>166350.4914</v>
      </c>
      <c r="H198" s="381">
        <f t="shared" ref="H198:H213" si="47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45"/>
        <v>-29806.304399999986</v>
      </c>
      <c r="G199" s="379">
        <f t="shared" si="46"/>
        <v>159588.28439999997</v>
      </c>
      <c r="H199" s="381">
        <f t="shared" si="47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45"/>
        <v>-27362.67760000001</v>
      </c>
      <c r="G200" s="379">
        <f t="shared" si="46"/>
        <v>154100.15760000001</v>
      </c>
      <c r="H200" s="381">
        <f t="shared" si="47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45"/>
        <v>-25413.691800000004</v>
      </c>
      <c r="G201" s="379">
        <f t="shared" si="46"/>
        <v>152157.7518</v>
      </c>
      <c r="H201" s="380">
        <f t="shared" si="47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45"/>
        <v>-18660.303400000012</v>
      </c>
      <c r="G202" s="379">
        <f t="shared" si="46"/>
        <v>145445.88340000002</v>
      </c>
      <c r="H202" s="380">
        <f t="shared" si="47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45"/>
        <v>-16029.133799999994</v>
      </c>
      <c r="G203" s="379">
        <f t="shared" si="46"/>
        <v>145331.33379999999</v>
      </c>
      <c r="H203" s="380">
        <f t="shared" si="47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45"/>
        <v>-13680.976200000003</v>
      </c>
      <c r="G204" s="379">
        <f t="shared" si="46"/>
        <v>137741.23620000001</v>
      </c>
      <c r="H204" s="380">
        <f t="shared" si="47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45"/>
        <v>-9402.4621999999927</v>
      </c>
      <c r="G205" s="379">
        <f t="shared" si="46"/>
        <v>122097.06219999999</v>
      </c>
      <c r="H205" s="380">
        <f t="shared" si="47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45"/>
        <v>-2780.8000000000065</v>
      </c>
      <c r="G206" s="379">
        <f t="shared" si="46"/>
        <v>94520.8</v>
      </c>
      <c r="H206" s="380">
        <f t="shared" si="47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45"/>
        <v>-2111.0000000000005</v>
      </c>
      <c r="G207" s="379">
        <f t="shared" si="46"/>
        <v>86111</v>
      </c>
      <c r="H207" s="380">
        <f t="shared" si="47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45"/>
        <v>-7950.599999999994</v>
      </c>
      <c r="G208" s="379">
        <f t="shared" si="46"/>
        <v>101790.59999999999</v>
      </c>
      <c r="H208" s="380">
        <f t="shared" si="47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45"/>
        <v>-7870.8499999999922</v>
      </c>
      <c r="G209" s="379">
        <f t="shared" si="46"/>
        <v>109530.84999999999</v>
      </c>
      <c r="H209" s="380">
        <f t="shared" si="47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45"/>
        <v>-2961.0000000000055</v>
      </c>
      <c r="G210" s="379">
        <f t="shared" si="46"/>
        <v>101541</v>
      </c>
      <c r="H210" s="380">
        <f t="shared" si="47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45"/>
        <v>-3051.400000000001</v>
      </c>
      <c r="G211" s="379">
        <f t="shared" si="46"/>
        <v>93416.4</v>
      </c>
      <c r="H211" s="380">
        <f t="shared" si="47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45"/>
        <v>-3026.4999999999986</v>
      </c>
      <c r="G212" s="379">
        <f t="shared" si="46"/>
        <v>85176.5</v>
      </c>
      <c r="H212" s="380">
        <f t="shared" si="47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45"/>
        <v>-4876.1226000000042</v>
      </c>
      <c r="G213" s="379">
        <f t="shared" si="46"/>
        <v>88034.802599999995</v>
      </c>
      <c r="H213" s="380">
        <f t="shared" si="47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48">C216*(E216-D216)</f>
        <v>-5163.5724000000046</v>
      </c>
      <c r="G216" s="379">
        <f t="shared" ref="G216:G221" si="49">IF(C216=0, 0,D216*C216)</f>
        <v>103949.79240000001</v>
      </c>
      <c r="H216" s="380">
        <f t="shared" ref="H216:H221" si="50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48"/>
        <v>-7946.8199999999852</v>
      </c>
      <c r="G217" s="379">
        <f t="shared" si="49"/>
        <v>111789.71999999999</v>
      </c>
      <c r="H217" s="381">
        <f t="shared" si="50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48"/>
        <v>-7946.7637999999934</v>
      </c>
      <c r="G218" s="379">
        <f t="shared" si="49"/>
        <v>119564.66379999999</v>
      </c>
      <c r="H218" s="380">
        <f t="shared" si="50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48"/>
        <v>-11864.04560000001</v>
      </c>
      <c r="G219" s="379">
        <f t="shared" si="49"/>
        <v>127187.60560000001</v>
      </c>
      <c r="H219" s="380">
        <f t="shared" si="50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48"/>
        <v>-11894.083199999997</v>
      </c>
      <c r="G220" s="379">
        <f t="shared" si="49"/>
        <v>134727.64319999999</v>
      </c>
      <c r="H220" s="380">
        <f t="shared" si="50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48"/>
        <v>-7970.5317999999861</v>
      </c>
      <c r="G221" s="379">
        <f t="shared" si="49"/>
        <v>126902.75179999998</v>
      </c>
      <c r="H221" s="380">
        <f t="shared" si="50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51">C227*(E227-D227)</f>
        <v>-5839.4414759999936</v>
      </c>
      <c r="G227" s="379">
        <f t="shared" ref="G227:G233" si="52">IF(C227=0, 0,D227*C227)</f>
        <v>126153.70147599999</v>
      </c>
      <c r="H227" s="380">
        <f t="shared" ref="H227:H233" si="53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51"/>
        <v>-7235.2097400000011</v>
      </c>
      <c r="G228" s="379">
        <f t="shared" si="52"/>
        <v>126013.86974000001</v>
      </c>
      <c r="H228" s="380">
        <f t="shared" si="53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51"/>
        <v>-6801.3106039999893</v>
      </c>
      <c r="G229" s="379">
        <f t="shared" si="52"/>
        <v>125579.970604</v>
      </c>
      <c r="H229" s="380">
        <f t="shared" si="53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51"/>
        <v>-15816.44348</v>
      </c>
      <c r="G230" s="379">
        <f t="shared" si="52"/>
        <v>134522.96348000001</v>
      </c>
      <c r="H230" s="381">
        <f t="shared" si="53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51"/>
        <v>-15980.450220000002</v>
      </c>
      <c r="G231" s="379">
        <f t="shared" si="52"/>
        <v>140422.97021999999</v>
      </c>
      <c r="H231" s="381">
        <f t="shared" si="53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51"/>
        <v>-16022.453030000013</v>
      </c>
      <c r="G232" s="379">
        <f t="shared" si="52"/>
        <v>144766.97303000002</v>
      </c>
      <c r="H232" s="381">
        <f t="shared" si="53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51"/>
        <v>-15995.457559999995</v>
      </c>
      <c r="G233" s="379">
        <f t="shared" si="52"/>
        <v>149041.97756</v>
      </c>
      <c r="H233" s="381">
        <f t="shared" si="53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54">C234*(E234-D234)</f>
        <v>-19058.277097999995</v>
      </c>
      <c r="G234" s="379">
        <f t="shared" ref="G234:G241" si="55">IF(C234=0, 0,D234*C234)</f>
        <v>151845.05709799999</v>
      </c>
      <c r="H234" s="381">
        <f t="shared" ref="H234:H241" si="56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54"/>
        <v>-16640.780505999985</v>
      </c>
      <c r="G235" s="379">
        <f t="shared" si="55"/>
        <v>151797.06050599998</v>
      </c>
      <c r="H235" s="381">
        <f t="shared" si="56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54"/>
        <v>-16830.340505999982</v>
      </c>
      <c r="G236" s="379">
        <f t="shared" si="55"/>
        <v>151797.06050599998</v>
      </c>
      <c r="H236" s="381">
        <f t="shared" si="56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54"/>
        <v>-18246.039857999996</v>
      </c>
      <c r="G237" s="379">
        <f t="shared" si="55"/>
        <v>154609.05985799999</v>
      </c>
      <c r="H237" s="380">
        <f t="shared" si="56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54"/>
        <v>-20423.199632000014</v>
      </c>
      <c r="G238" s="379">
        <f t="shared" si="55"/>
        <v>157431.05963200002</v>
      </c>
      <c r="H238" s="380">
        <f t="shared" si="56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54"/>
        <v>-20451.260000000017</v>
      </c>
      <c r="G239" s="379">
        <f t="shared" si="55"/>
        <v>159151.26</v>
      </c>
      <c r="H239" s="380">
        <f t="shared" si="56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54"/>
        <v>-12770.498441999989</v>
      </c>
      <c r="G240" s="379">
        <f t="shared" si="55"/>
        <v>154553.19844199999</v>
      </c>
      <c r="H240" s="380">
        <f t="shared" si="56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54"/>
        <v>-12774.627693999981</v>
      </c>
      <c r="G241" s="379">
        <f t="shared" si="55"/>
        <v>148697.32769399998</v>
      </c>
      <c r="H241" s="380">
        <f t="shared" si="56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57">C242*(E242-D242)</f>
        <v>-10733.467693999992</v>
      </c>
      <c r="G242" s="379">
        <f t="shared" ref="G242:G253" si="58">IF(C242=0, 0,D242*C242)</f>
        <v>148697.32769399998</v>
      </c>
      <c r="H242" s="380">
        <f t="shared" ref="H242:H253" si="59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57"/>
        <v>-14237.112315999999</v>
      </c>
      <c r="G243" s="379">
        <f t="shared" si="58"/>
        <v>151573.33231600001</v>
      </c>
      <c r="H243" s="380">
        <f t="shared" si="59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57"/>
        <v>-14933.404899999989</v>
      </c>
      <c r="G244" s="379">
        <f t="shared" si="58"/>
        <v>148629.38489999998</v>
      </c>
      <c r="H244" s="380">
        <f t="shared" si="59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57"/>
        <v>-14951.241703999996</v>
      </c>
      <c r="G245" s="379">
        <f t="shared" si="58"/>
        <v>151529.221704</v>
      </c>
      <c r="H245" s="380">
        <f t="shared" si="59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57"/>
        <v>-14945.406348000004</v>
      </c>
      <c r="G246" s="379">
        <f t="shared" si="58"/>
        <v>154405.386348</v>
      </c>
      <c r="H246" s="380">
        <f t="shared" si="59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57"/>
        <v>-18303.73</v>
      </c>
      <c r="G247" s="379">
        <f t="shared" si="58"/>
        <v>158903.73000000001</v>
      </c>
      <c r="H247" s="380">
        <f t="shared" si="59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57"/>
        <v>-7311.0640000000021</v>
      </c>
      <c r="G248" s="379">
        <f t="shared" si="58"/>
        <v>148151.10399999999</v>
      </c>
      <c r="H248" s="380">
        <f t="shared" si="59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57"/>
        <v>-7285.3417480000098</v>
      </c>
      <c r="G249" s="379">
        <f t="shared" si="58"/>
        <v>143571.38174800001</v>
      </c>
      <c r="H249" s="380">
        <f t="shared" si="59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57"/>
        <v>-1007.5158000000105</v>
      </c>
      <c r="G250" s="379">
        <f t="shared" si="58"/>
        <v>138987.71580000001</v>
      </c>
      <c r="H250" s="380">
        <f t="shared" si="59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57"/>
        <v>-1091.5898499999998</v>
      </c>
      <c r="G251" s="379">
        <f t="shared" si="58"/>
        <v>127941.78985</v>
      </c>
      <c r="H251" s="380">
        <f t="shared" si="59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57"/>
        <v>-1074.5375999999919</v>
      </c>
      <c r="G252" s="379">
        <f t="shared" si="58"/>
        <v>124522.1376</v>
      </c>
      <c r="H252" s="380">
        <f t="shared" si="59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57"/>
        <v>-975.11200799999187</v>
      </c>
      <c r="G253" s="379">
        <f t="shared" si="58"/>
        <v>131005.31200799999</v>
      </c>
      <c r="H253" s="380">
        <f t="shared" si="59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60">C255*(E255-D255)</f>
        <v>-320.8720079999913</v>
      </c>
      <c r="G255" s="379">
        <f t="shared" ref="G255:G264" si="61">IF(C255=0, 0,D255*C255)</f>
        <v>131005.31200799999</v>
      </c>
      <c r="H255" s="380">
        <f t="shared" ref="H255:H264" si="62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60"/>
        <v>-3298.169357999996</v>
      </c>
      <c r="G256" s="379">
        <f t="shared" si="61"/>
        <v>138935.309358</v>
      </c>
      <c r="H256" s="380">
        <f t="shared" si="62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60"/>
        <v>-3293.1673579999938</v>
      </c>
      <c r="G257" s="379">
        <f t="shared" si="61"/>
        <v>146745.30735799999</v>
      </c>
      <c r="H257" s="380">
        <f t="shared" si="62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60"/>
        <v>1163.524950000012</v>
      </c>
      <c r="G258" s="379">
        <f t="shared" si="61"/>
        <v>130665.83504999999</v>
      </c>
      <c r="H258" s="380">
        <f t="shared" si="62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60"/>
        <v>1293.5203380000021</v>
      </c>
      <c r="G259" s="379">
        <f t="shared" si="61"/>
        <v>122475.839662</v>
      </c>
      <c r="H259" s="380">
        <f t="shared" si="62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60"/>
        <v>1201.2174379999781</v>
      </c>
      <c r="G260" s="379">
        <f t="shared" si="61"/>
        <v>138341.022562</v>
      </c>
      <c r="H260" s="380">
        <f t="shared" si="62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60"/>
        <v>-3368.3391059999908</v>
      </c>
      <c r="G261" s="379">
        <f t="shared" si="61"/>
        <v>143066.01910599999</v>
      </c>
      <c r="H261" s="380">
        <f t="shared" si="62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60"/>
        <v>-3374.3343760000034</v>
      </c>
      <c r="G262" s="379">
        <f t="shared" si="61"/>
        <v>147740.01437600001</v>
      </c>
      <c r="H262" s="380">
        <f t="shared" si="62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60"/>
        <v>-1890.1133999999961</v>
      </c>
      <c r="G263" s="379">
        <f t="shared" si="61"/>
        <v>154028.27340000001</v>
      </c>
      <c r="H263" s="380">
        <f t="shared" si="62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60"/>
        <v>-17012.580000000009</v>
      </c>
      <c r="G264" s="379">
        <f t="shared" si="61"/>
        <v>159012.58000000002</v>
      </c>
      <c r="H264" s="380">
        <f t="shared" si="62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63">C268*(E268-D268)</f>
        <v>-19935.600000000009</v>
      </c>
      <c r="G268" s="379">
        <f t="shared" ref="G268:G275" si="64">IF(C268=0, 0,D268*C268)</f>
        <v>187335.6</v>
      </c>
      <c r="H268" s="381">
        <f t="shared" ref="H268:H275" si="65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63"/>
        <v>-19900.075000000015</v>
      </c>
      <c r="G269" s="379">
        <f t="shared" si="64"/>
        <v>194275.07500000001</v>
      </c>
      <c r="H269" s="381">
        <f t="shared" si="65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63"/>
        <v>-22705.387499999997</v>
      </c>
      <c r="G270" s="379">
        <f t="shared" si="64"/>
        <v>194205.38750000001</v>
      </c>
      <c r="H270" s="381">
        <f t="shared" si="65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63"/>
        <v>-29391.250000000004</v>
      </c>
      <c r="G271" s="379">
        <f t="shared" si="64"/>
        <v>194141.25</v>
      </c>
      <c r="H271" s="381">
        <f t="shared" si="65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63"/>
        <v>-34359.325000000004</v>
      </c>
      <c r="G272" s="379">
        <f t="shared" si="64"/>
        <v>194109.32500000001</v>
      </c>
      <c r="H272" s="380">
        <f t="shared" si="65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63"/>
        <v>-16630.000000000004</v>
      </c>
      <c r="G273" s="379">
        <f t="shared" si="64"/>
        <v>158130</v>
      </c>
      <c r="H273" s="380">
        <f t="shared" si="65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63"/>
        <v>-21229.999999999996</v>
      </c>
      <c r="G274" s="379">
        <f t="shared" si="64"/>
        <v>171820</v>
      </c>
      <c r="H274" s="380">
        <f t="shared" si="65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63"/>
        <v>6109.9988400000047</v>
      </c>
      <c r="G275" s="379">
        <f t="shared" si="64"/>
        <v>118887.84116000001</v>
      </c>
      <c r="H275" s="380">
        <f t="shared" si="65"/>
        <v>5.1392966516879801E-2</v>
      </c>
      <c r="I275" s="379" t="s">
        <v>320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66">C276*(E276-D276)</f>
        <v>822.70680000000016</v>
      </c>
      <c r="G276" s="379">
        <f t="shared" ref="G276:G293" si="67">IF(C276=0, 0,D276*C276)</f>
        <v>126917.6532</v>
      </c>
      <c r="H276" s="380">
        <f t="shared" ref="H276:H293" si="68">IF(C276=0, D276, (E276-D276)/D276)</f>
        <v>6.4822093637640649E-3</v>
      </c>
      <c r="I276" s="379" t="s">
        <v>326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66"/>
        <v>83.308799999990825</v>
      </c>
      <c r="G277" s="379">
        <f t="shared" si="67"/>
        <v>134772.8112</v>
      </c>
      <c r="H277" s="380">
        <f t="shared" si="68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66"/>
        <v>-4985.4834000000074</v>
      </c>
      <c r="G278" s="379">
        <f t="shared" si="67"/>
        <v>139206.5834</v>
      </c>
      <c r="H278" s="380">
        <f t="shared" si="68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66"/>
        <v>18978.923399999992</v>
      </c>
      <c r="G279" s="379">
        <f t="shared" si="67"/>
        <v>74535.756600000008</v>
      </c>
      <c r="H279" s="380">
        <f t="shared" si="68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66"/>
        <v>18638.087600000006</v>
      </c>
      <c r="G280" s="379">
        <f t="shared" si="67"/>
        <v>65051.332399999999</v>
      </c>
      <c r="H280" s="380">
        <f t="shared" si="68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66"/>
        <v>18627.5</v>
      </c>
      <c r="G281" s="379">
        <f t="shared" si="67"/>
        <v>70822.5</v>
      </c>
      <c r="H281" s="380">
        <f t="shared" si="68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66"/>
        <v>20177.499999999996</v>
      </c>
      <c r="G282" s="379">
        <f t="shared" si="67"/>
        <v>70822.5</v>
      </c>
      <c r="H282" s="380">
        <f t="shared" si="68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66"/>
        <v>21382.430000000011</v>
      </c>
      <c r="G283" s="379">
        <f t="shared" si="67"/>
        <v>70717.569999999992</v>
      </c>
      <c r="H283" s="380">
        <f t="shared" si="68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66"/>
        <v>20612.23</v>
      </c>
      <c r="G284" s="379">
        <f t="shared" si="67"/>
        <v>70637.77</v>
      </c>
      <c r="H284" s="380">
        <f t="shared" si="68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66"/>
        <v>22311.999999999993</v>
      </c>
      <c r="G285" s="379">
        <f t="shared" si="67"/>
        <v>70138</v>
      </c>
      <c r="H285" s="380">
        <f t="shared" si="68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66"/>
        <v>20873</v>
      </c>
      <c r="G286" s="379">
        <f t="shared" si="67"/>
        <v>70127</v>
      </c>
      <c r="H286" s="380">
        <f t="shared" si="68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66"/>
        <v>20073</v>
      </c>
      <c r="G287" s="379">
        <f t="shared" si="67"/>
        <v>70127</v>
      </c>
      <c r="H287" s="380">
        <f t="shared" si="68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66"/>
        <v>17654.651999999998</v>
      </c>
      <c r="G288" s="379">
        <f t="shared" si="67"/>
        <v>87765.347999999998</v>
      </c>
      <c r="H288" s="381">
        <f t="shared" si="68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66"/>
        <v>16484.261999999992</v>
      </c>
      <c r="G289" s="379">
        <f t="shared" si="67"/>
        <v>87375.737999999998</v>
      </c>
      <c r="H289" s="381">
        <f t="shared" si="68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66"/>
        <v>20939.061000000002</v>
      </c>
      <c r="G290" s="379">
        <f t="shared" si="67"/>
        <v>78335.938999999998</v>
      </c>
      <c r="H290" s="381">
        <f t="shared" si="68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66"/>
        <v>20604.060000000005</v>
      </c>
      <c r="G291" s="379">
        <f t="shared" si="67"/>
        <v>87275.94</v>
      </c>
      <c r="H291" s="381">
        <f t="shared" si="68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66"/>
        <v>17593.872000000007</v>
      </c>
      <c r="G292" s="379">
        <f t="shared" si="67"/>
        <v>87166.127999999997</v>
      </c>
      <c r="H292" s="381">
        <f t="shared" si="68"/>
        <v>0.20184299112150547</v>
      </c>
      <c r="I292" s="379"/>
    </row>
    <row r="293" spans="1:9" x14ac:dyDescent="0.25">
      <c r="A293" s="234" t="s">
        <v>373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66"/>
        <v>16453.871999999999</v>
      </c>
      <c r="G293" s="379">
        <f t="shared" si="67"/>
        <v>87166.127999999997</v>
      </c>
      <c r="H293" s="381">
        <f t="shared" si="68"/>
        <v>0.1887645164185795</v>
      </c>
      <c r="I293" s="379"/>
    </row>
    <row r="294" spans="1:9" x14ac:dyDescent="0.25">
      <c r="A294" t="s">
        <v>373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69">C294*(E294-D294)</f>
        <v>19333.872000000003</v>
      </c>
      <c r="G294" s="379">
        <f t="shared" ref="G294:G308" si="70">IF(C294=0, 0,D294*C294)</f>
        <v>87166.127999999997</v>
      </c>
      <c r="H294" s="381">
        <f t="shared" ref="H294:H308" si="71">IF(C294=0, D294, (E294-D294)/D294)</f>
        <v>0.22180487356281334</v>
      </c>
      <c r="I294" s="379"/>
    </row>
    <row r="295" spans="1:9" x14ac:dyDescent="0.25">
      <c r="A295" t="s">
        <v>411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69"/>
        <v>19450.98</v>
      </c>
      <c r="G295" s="379">
        <f t="shared" si="70"/>
        <v>87049.02</v>
      </c>
      <c r="H295" s="381">
        <f t="shared" si="71"/>
        <v>0.22344858104088938</v>
      </c>
      <c r="I295" s="379"/>
    </row>
    <row r="296" spans="1:9" x14ac:dyDescent="0.25">
      <c r="A296" t="s">
        <v>415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69"/>
        <v>17423.978999999996</v>
      </c>
      <c r="G296" s="379">
        <f t="shared" si="70"/>
        <v>88777.021000000008</v>
      </c>
      <c r="H296" s="381">
        <f t="shared" si="71"/>
        <v>0.19626676817641803</v>
      </c>
      <c r="I296" s="379"/>
    </row>
    <row r="297" spans="1:9" x14ac:dyDescent="0.25">
      <c r="A297" t="s">
        <v>427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69"/>
        <v>11978.979600000011</v>
      </c>
      <c r="G297" s="379">
        <f t="shared" si="70"/>
        <v>102078.02039999999</v>
      </c>
      <c r="H297" s="381">
        <f t="shared" si="71"/>
        <v>0.11735121383682331</v>
      </c>
      <c r="I297" s="379"/>
    </row>
    <row r="298" spans="1:9" x14ac:dyDescent="0.25">
      <c r="A298" t="s">
        <v>428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69"/>
        <v>13568.870699999996</v>
      </c>
      <c r="G298" s="379">
        <f t="shared" si="70"/>
        <v>102006.1293</v>
      </c>
      <c r="H298" s="381">
        <f t="shared" si="71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69"/>
        <v>12886.949999999995</v>
      </c>
      <c r="G299" s="379">
        <f t="shared" si="70"/>
        <v>86653.05</v>
      </c>
      <c r="H299" s="381">
        <f t="shared" si="71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69"/>
        <v>13051.947999999999</v>
      </c>
      <c r="G300" s="379">
        <f t="shared" si="70"/>
        <v>103078.052</v>
      </c>
      <c r="H300" s="381">
        <f t="shared" si="71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69"/>
        <v>13089.952800000001</v>
      </c>
      <c r="G301" s="379">
        <f t="shared" si="70"/>
        <v>106358.0472</v>
      </c>
      <c r="H301" s="381">
        <f t="shared" si="71"/>
        <v>0.12307439958337259</v>
      </c>
      <c r="I301" s="379"/>
    </row>
    <row r="302" spans="1:9" x14ac:dyDescent="0.25">
      <c r="A302" t="s">
        <v>434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69"/>
        <v>13075.699000000004</v>
      </c>
      <c r="G302" s="379">
        <f t="shared" si="70"/>
        <v>94759.300999999992</v>
      </c>
      <c r="H302" s="381">
        <f t="shared" si="71"/>
        <v>0.13798855481215511</v>
      </c>
      <c r="I302" s="379"/>
    </row>
    <row r="303" spans="1:9" x14ac:dyDescent="0.25">
      <c r="A303" t="s">
        <v>438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69"/>
        <v>13867.271999999995</v>
      </c>
      <c r="G303" s="379">
        <f>IF(C303=0, 0,D303*C303)</f>
        <v>86212.728000000003</v>
      </c>
      <c r="H303" s="381">
        <f t="shared" si="71"/>
        <v>0.16084947456946261</v>
      </c>
      <c r="I303" s="379"/>
    </row>
    <row r="304" spans="1:9" ht="15" customHeight="1" x14ac:dyDescent="0.25">
      <c r="A304" t="s">
        <v>447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69"/>
        <v>17083.611900000004</v>
      </c>
      <c r="G304" s="379">
        <f t="shared" si="70"/>
        <v>74235.388099999996</v>
      </c>
      <c r="H304" s="381">
        <f t="shared" si="71"/>
        <v>0.2301276027140485</v>
      </c>
      <c r="I304" s="379"/>
    </row>
    <row r="305" spans="1:13" x14ac:dyDescent="0.25">
      <c r="A305" t="s">
        <v>459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69"/>
        <v>13252.614000000001</v>
      </c>
      <c r="G305" s="379">
        <f t="shared" si="70"/>
        <v>85867.385999999999</v>
      </c>
      <c r="H305" s="381">
        <f t="shared" si="71"/>
        <v>0.15433815581622576</v>
      </c>
      <c r="I305" s="379"/>
    </row>
    <row r="306" spans="1:13" x14ac:dyDescent="0.25">
      <c r="A306" t="s">
        <v>464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69"/>
        <v>10351.611600000004</v>
      </c>
      <c r="G306" s="379">
        <f t="shared" si="70"/>
        <v>95446.388400000011</v>
      </c>
      <c r="H306" s="381">
        <f t="shared" si="71"/>
        <v>0.10845472283998965</v>
      </c>
      <c r="I306" s="379"/>
    </row>
    <row r="307" spans="1:13" x14ac:dyDescent="0.25">
      <c r="A307" t="s">
        <v>496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69"/>
        <v>12307.2804</v>
      </c>
      <c r="G307" s="379">
        <f t="shared" si="70"/>
        <v>80602.719600000011</v>
      </c>
      <c r="H307" s="381">
        <f t="shared" si="71"/>
        <v>0.1526906345229572</v>
      </c>
      <c r="I307" s="379"/>
    </row>
    <row r="308" spans="1:13" x14ac:dyDescent="0.25">
      <c r="A308" t="s">
        <v>498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69"/>
        <v>11781.900000000011</v>
      </c>
      <c r="G308" s="379">
        <f t="shared" si="70"/>
        <v>80387.100000000006</v>
      </c>
      <c r="H308" s="381">
        <f t="shared" si="71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72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73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72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73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72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73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72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73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72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73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72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73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72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73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72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73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72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73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72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73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72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73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72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73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72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73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72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73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72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73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72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73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72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73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72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73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72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73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72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73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72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73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72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73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72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73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72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73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72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73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72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73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72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73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72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73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72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72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72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74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72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74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72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74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72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74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72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74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72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74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72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74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72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74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72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74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72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74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72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74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72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74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72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74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72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72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72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75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72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75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72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75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72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75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72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75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72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75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72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75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72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75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72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75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72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75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72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75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72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75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72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75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72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75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72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75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72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75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72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75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72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75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72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75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76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75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76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75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76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75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76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75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76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75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76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75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76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75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76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75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76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75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76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75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76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75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76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75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76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75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76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75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76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75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76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75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76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75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76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75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76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75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76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75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76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75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76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75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76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75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76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75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76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75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76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75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76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75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76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75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76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75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76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75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76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75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76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75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76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75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76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75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76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75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76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75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76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75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76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75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76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75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76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75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76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75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76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76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76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76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76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76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76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76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76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76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76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76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76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76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76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76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76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76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76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76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76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76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76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77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77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77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77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77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77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77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77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77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77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77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77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77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77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77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77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78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77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78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77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78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77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78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77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78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77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78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77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78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77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78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77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78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77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78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77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78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77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78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77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78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77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78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77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78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77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78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77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78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77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78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77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78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77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78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77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78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77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78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77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78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77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78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77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78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77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78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77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78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77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78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77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78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77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78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77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78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77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78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77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78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77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78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77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78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77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78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77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78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77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78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77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78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77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78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77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78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77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78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77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78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77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78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77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78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77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78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77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78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77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78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77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78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79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78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79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78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79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78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79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78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79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78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79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78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79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78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79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78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79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78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79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78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79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78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79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78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79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78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79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78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79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78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78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78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80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78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80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78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80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78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80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78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80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78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80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78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80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78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80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78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80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78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80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78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78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81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78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81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78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81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78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81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78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81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78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81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78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81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78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81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78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81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78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81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81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81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81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81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81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81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81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929" priority="102">
      <formula>F64&gt;0</formula>
    </cfRule>
    <cfRule type="expression" dxfId="92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27" priority="95">
      <formula>F57&gt;0</formula>
    </cfRule>
    <cfRule type="expression" dxfId="926" priority="96">
      <formula>F57&lt;0</formula>
    </cfRule>
  </conditionalFormatting>
  <conditionalFormatting sqref="H57:H63">
    <cfRule type="expression" dxfId="925" priority="91">
      <formula>H57&gt;0</formula>
    </cfRule>
    <cfRule type="expression" dxfId="924" priority="92">
      <formula>H57&lt;0</formula>
    </cfRule>
  </conditionalFormatting>
  <conditionalFormatting sqref="Q8">
    <cfRule type="expression" dxfId="923" priority="77">
      <formula>Q8&gt;0</formula>
    </cfRule>
    <cfRule type="expression" dxfId="922" priority="78">
      <formula>Q8&lt;0</formula>
    </cfRule>
  </conditionalFormatting>
  <conditionalFormatting sqref="Q7">
    <cfRule type="expression" dxfId="921" priority="79">
      <formula>Q7&gt;0</formula>
    </cfRule>
    <cfRule type="expression" dxfId="920" priority="80">
      <formula>Q7&lt;0</formula>
    </cfRule>
  </conditionalFormatting>
  <conditionalFormatting sqref="F165:F171">
    <cfRule type="expression" dxfId="919" priority="51">
      <formula>F165&gt;0</formula>
    </cfRule>
    <cfRule type="expression" dxfId="918" priority="52">
      <formula>F165&lt;0</formula>
    </cfRule>
  </conditionalFormatting>
  <conditionalFormatting sqref="F90:F108 H90:H108">
    <cfRule type="expression" dxfId="917" priority="73">
      <formula>F90&gt;0</formula>
    </cfRule>
    <cfRule type="expression" dxfId="916" priority="74">
      <formula>F90&lt;0</formula>
    </cfRule>
  </conditionalFormatting>
  <conditionalFormatting sqref="F83:F89">
    <cfRule type="expression" dxfId="915" priority="71">
      <formula>F83&gt;0</formula>
    </cfRule>
    <cfRule type="expression" dxfId="914" priority="72">
      <formula>F83&lt;0</formula>
    </cfRule>
  </conditionalFormatting>
  <conditionalFormatting sqref="H83:H89">
    <cfRule type="expression" dxfId="913" priority="69">
      <formula>H83&gt;0</formula>
    </cfRule>
    <cfRule type="expression" dxfId="912" priority="70">
      <formula>H83&lt;0</formula>
    </cfRule>
  </conditionalFormatting>
  <conditionalFormatting sqref="F116:F134 H116:H134">
    <cfRule type="expression" dxfId="911" priority="67">
      <formula>F116&gt;0</formula>
    </cfRule>
    <cfRule type="expression" dxfId="910" priority="68">
      <formula>F116&lt;0</formula>
    </cfRule>
  </conditionalFormatting>
  <conditionalFormatting sqref="F109:F115">
    <cfRule type="expression" dxfId="909" priority="65">
      <formula>F109&gt;0</formula>
    </cfRule>
    <cfRule type="expression" dxfId="908" priority="66">
      <formula>F109&lt;0</formula>
    </cfRule>
  </conditionalFormatting>
  <conditionalFormatting sqref="H109:H115">
    <cfRule type="expression" dxfId="907" priority="63">
      <formula>H109&gt;0</formula>
    </cfRule>
    <cfRule type="expression" dxfId="906" priority="64">
      <formula>H109&lt;0</formula>
    </cfRule>
  </conditionalFormatting>
  <conditionalFormatting sqref="F142:F159 H142:H159">
    <cfRule type="expression" dxfId="905" priority="61">
      <formula>F142&gt;0</formula>
    </cfRule>
    <cfRule type="expression" dxfId="904" priority="62">
      <formula>F142&lt;0</formula>
    </cfRule>
  </conditionalFormatting>
  <conditionalFormatting sqref="F135:F141">
    <cfRule type="expression" dxfId="903" priority="59">
      <formula>F135&gt;0</formula>
    </cfRule>
    <cfRule type="expression" dxfId="902" priority="60">
      <formula>F135&lt;0</formula>
    </cfRule>
  </conditionalFormatting>
  <conditionalFormatting sqref="H135:H141">
    <cfRule type="expression" dxfId="901" priority="57">
      <formula>H135&gt;0</formula>
    </cfRule>
    <cfRule type="expression" dxfId="900" priority="58">
      <formula>H135&lt;0</formula>
    </cfRule>
  </conditionalFormatting>
  <conditionalFormatting sqref="F160:F164 H160:H164">
    <cfRule type="expression" dxfId="899" priority="55">
      <formula>F160&gt;0</formula>
    </cfRule>
    <cfRule type="expression" dxfId="898" priority="56">
      <formula>F160&lt;0</formula>
    </cfRule>
  </conditionalFormatting>
  <conditionalFormatting sqref="F172:F187 H172:H187">
    <cfRule type="expression" dxfId="897" priority="53">
      <formula>F172&gt;0</formula>
    </cfRule>
    <cfRule type="expression" dxfId="896" priority="54">
      <formula>F172&lt;0</formula>
    </cfRule>
  </conditionalFormatting>
  <conditionalFormatting sqref="H165:H171">
    <cfRule type="expression" dxfId="895" priority="49">
      <formula>H165&gt;0</formula>
    </cfRule>
    <cfRule type="expression" dxfId="894" priority="50">
      <formula>H165&lt;0</formula>
    </cfRule>
  </conditionalFormatting>
  <conditionalFormatting sqref="F188 H188">
    <cfRule type="expression" dxfId="893" priority="47">
      <formula>F188&gt;0</formula>
    </cfRule>
    <cfRule type="expression" dxfId="892" priority="48">
      <formula>F188&lt;0</formula>
    </cfRule>
  </conditionalFormatting>
  <conditionalFormatting sqref="F189:F193 H189:H193">
    <cfRule type="expression" dxfId="891" priority="45">
      <formula>F189&gt;0</formula>
    </cfRule>
    <cfRule type="expression" dxfId="890" priority="46">
      <formula>F189&lt;0</formula>
    </cfRule>
  </conditionalFormatting>
  <conditionalFormatting sqref="F201:F216 H201:H216">
    <cfRule type="expression" dxfId="889" priority="43">
      <formula>F201&gt;0</formula>
    </cfRule>
    <cfRule type="expression" dxfId="888" priority="44">
      <formula>F201&lt;0</formula>
    </cfRule>
  </conditionalFormatting>
  <conditionalFormatting sqref="F194:F200">
    <cfRule type="expression" dxfId="887" priority="41">
      <formula>F194&gt;0</formula>
    </cfRule>
    <cfRule type="expression" dxfId="886" priority="42">
      <formula>F194&lt;0</formula>
    </cfRule>
  </conditionalFormatting>
  <conditionalFormatting sqref="H194:H200">
    <cfRule type="expression" dxfId="885" priority="39">
      <formula>H194&gt;0</formula>
    </cfRule>
    <cfRule type="expression" dxfId="884" priority="40">
      <formula>H194&lt;0</formula>
    </cfRule>
  </conditionalFormatting>
  <conditionalFormatting sqref="F218:F223 H218:H223">
    <cfRule type="expression" dxfId="883" priority="37">
      <formula>F218&gt;0</formula>
    </cfRule>
    <cfRule type="expression" dxfId="882" priority="38">
      <formula>F218&lt;0</formula>
    </cfRule>
  </conditionalFormatting>
  <conditionalFormatting sqref="F224 H224">
    <cfRule type="expression" dxfId="881" priority="35">
      <formula>F224&gt;0</formula>
    </cfRule>
    <cfRule type="expression" dxfId="880" priority="36">
      <formula>F224&lt;0</formula>
    </cfRule>
  </conditionalFormatting>
  <conditionalFormatting sqref="F225:F229 H225:H229">
    <cfRule type="expression" dxfId="879" priority="33">
      <formula>F225&gt;0</formula>
    </cfRule>
    <cfRule type="expression" dxfId="878" priority="34">
      <formula>F225&lt;0</formula>
    </cfRule>
  </conditionalFormatting>
  <conditionalFormatting sqref="F237:F252 H237:H252">
    <cfRule type="expression" dxfId="877" priority="31">
      <formula>F237&gt;0</formula>
    </cfRule>
    <cfRule type="expression" dxfId="876" priority="32">
      <formula>F237&lt;0</formula>
    </cfRule>
  </conditionalFormatting>
  <conditionalFormatting sqref="F230:F236">
    <cfRule type="expression" dxfId="875" priority="29">
      <formula>F230&gt;0</formula>
    </cfRule>
    <cfRule type="expression" dxfId="874" priority="30">
      <formula>F230&lt;0</formula>
    </cfRule>
  </conditionalFormatting>
  <conditionalFormatting sqref="H230:H236">
    <cfRule type="expression" dxfId="873" priority="27">
      <formula>H230&gt;0</formula>
    </cfRule>
    <cfRule type="expression" dxfId="872" priority="28">
      <formula>H230&lt;0</formula>
    </cfRule>
  </conditionalFormatting>
  <conditionalFormatting sqref="F253:F258 H253:H258">
    <cfRule type="expression" dxfId="871" priority="25">
      <formula>F253&gt;0</formula>
    </cfRule>
    <cfRule type="expression" dxfId="870" priority="26">
      <formula>F253&lt;0</formula>
    </cfRule>
  </conditionalFormatting>
  <conditionalFormatting sqref="F259 H259">
    <cfRule type="expression" dxfId="869" priority="23">
      <formula>F259&gt;0</formula>
    </cfRule>
    <cfRule type="expression" dxfId="868" priority="24">
      <formula>F259&lt;0</formula>
    </cfRule>
  </conditionalFormatting>
  <conditionalFormatting sqref="F260:F264 H260:H264">
    <cfRule type="expression" dxfId="867" priority="21">
      <formula>F260&gt;0</formula>
    </cfRule>
    <cfRule type="expression" dxfId="866" priority="22">
      <formula>F260&lt;0</formula>
    </cfRule>
  </conditionalFormatting>
  <conditionalFormatting sqref="F272:F287 H272:H287">
    <cfRule type="expression" dxfId="865" priority="19">
      <formula>F272&gt;0</formula>
    </cfRule>
    <cfRule type="expression" dxfId="864" priority="20">
      <formula>F272&lt;0</formula>
    </cfRule>
  </conditionalFormatting>
  <conditionalFormatting sqref="F265:F271">
    <cfRule type="expression" dxfId="863" priority="17">
      <formula>F265&gt;0</formula>
    </cfRule>
    <cfRule type="expression" dxfId="862" priority="18">
      <formula>F265&lt;0</formula>
    </cfRule>
  </conditionalFormatting>
  <conditionalFormatting sqref="H265:H271">
    <cfRule type="expression" dxfId="861" priority="15">
      <formula>H265&gt;0</formula>
    </cfRule>
    <cfRule type="expression" dxfId="860" priority="16">
      <formula>H265&lt;0</formula>
    </cfRule>
  </conditionalFormatting>
  <conditionalFormatting sqref="M316">
    <cfRule type="expression" dxfId="859" priority="13">
      <formula>M316&gt;0</formula>
    </cfRule>
    <cfRule type="expression" dxfId="858" priority="14">
      <formula>M316&lt;0</formula>
    </cfRule>
  </conditionalFormatting>
  <conditionalFormatting sqref="F43 H43 F45 F47 F49 F51 H45 H47 H49 H51">
    <cfRule type="expression" dxfId="857" priority="11">
      <formula>F43&gt;0</formula>
    </cfRule>
    <cfRule type="expression" dxfId="856" priority="12">
      <formula>F43&lt;0</formula>
    </cfRule>
  </conditionalFormatting>
  <conditionalFormatting sqref="F42 F44 F46 F48 F50">
    <cfRule type="expression" dxfId="855" priority="9">
      <formula>F42&gt;0</formula>
    </cfRule>
    <cfRule type="expression" dxfId="854" priority="10">
      <formula>F42&lt;0</formula>
    </cfRule>
  </conditionalFormatting>
  <conditionalFormatting sqref="H42 H44 H46 H48 H50">
    <cfRule type="expression" dxfId="853" priority="7">
      <formula>H42&gt;0</formula>
    </cfRule>
    <cfRule type="expression" dxfId="852" priority="8">
      <formula>H42&lt;0</formula>
    </cfRule>
  </conditionalFormatting>
  <conditionalFormatting sqref="F36:F41 H36:H41">
    <cfRule type="expression" dxfId="851" priority="5">
      <formula>F36&gt;0</formula>
    </cfRule>
    <cfRule type="expression" dxfId="850" priority="6">
      <formula>F36&lt;0</formula>
    </cfRule>
  </conditionalFormatting>
  <conditionalFormatting sqref="J38">
    <cfRule type="expression" dxfId="849" priority="3">
      <formula>J38&gt;0</formula>
    </cfRule>
    <cfRule type="expression" dxfId="848" priority="4">
      <formula>J38&lt;0</formula>
    </cfRule>
  </conditionalFormatting>
  <conditionalFormatting sqref="J39:J46">
    <cfRule type="expression" dxfId="847" priority="1">
      <formula>J39&gt;0</formula>
    </cfRule>
    <cfRule type="expression" dxfId="84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8" t="s">
        <v>394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546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28.81</v>
      </c>
      <c r="R4" s="499">
        <v>-1.9099999999999999E-2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43215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2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-2969.6800000000076</v>
      </c>
      <c r="R7">
        <v>300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-4717.6500000000015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-9.8422474033878812E-2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414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466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417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696" t="s">
        <v>78</v>
      </c>
      <c r="P40" s="696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499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511</v>
      </c>
      <c r="J41" s="40"/>
      <c r="O41" s="82">
        <v>1.1000000000000001</v>
      </c>
      <c r="P41" s="82">
        <f>O41*$Q$4</f>
        <v>31.691000000000003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381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J42" s="40"/>
      <c r="O42" s="82">
        <v>1.0900000000000001</v>
      </c>
      <c r="P42" s="82">
        <f t="shared" ref="P42:P61" si="9">O42*$Q$4</f>
        <v>31.402900000000002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31.114799999999999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555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30.826699999999999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30.538599999999999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30.250499999999999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29.962399999999999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29.674299999999999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29.386199999999999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29.098099999999999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28.81</v>
      </c>
      <c r="Q51" s="2"/>
      <c r="T51" s="92" t="s">
        <v>105</v>
      </c>
      <c r="U51" s="87" t="s">
        <v>637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28.521899999999999</v>
      </c>
      <c r="Q52" s="2"/>
      <c r="T52" s="92" t="s">
        <v>106</v>
      </c>
      <c r="U52" s="87" t="s">
        <v>564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28.233799999999999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27.945699999999999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27.657599999999999</v>
      </c>
      <c r="T55" s="92" t="s">
        <v>108</v>
      </c>
      <c r="U55" s="87" t="s">
        <v>638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27.369499999999999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27.081399999999999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26.793299999999999</v>
      </c>
      <c r="T58" s="92" t="s">
        <v>109</v>
      </c>
      <c r="U58" s="87" t="s">
        <v>639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26.505199999999999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26.217099999999999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25.928999999999998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45" priority="45">
      <formula>F58&gt;0</formula>
    </cfRule>
    <cfRule type="expression" dxfId="844" priority="46">
      <formula>F58&lt;0</formula>
    </cfRule>
  </conditionalFormatting>
  <conditionalFormatting sqref="F63:F76 F79:F123 F126:F127">
    <cfRule type="expression" dxfId="843" priority="41">
      <formula>F63&gt;0</formula>
    </cfRule>
    <cfRule type="expression" dxfId="842" priority="42">
      <formula>F63&lt;0</formula>
    </cfRule>
  </conditionalFormatting>
  <conditionalFormatting sqref="F63:F76 F79:F123 F126:F127">
    <cfRule type="expression" dxfId="841" priority="43">
      <formula>F63&gt;0</formula>
    </cfRule>
    <cfRule type="expression" dxfId="840" priority="44">
      <formula>F63&lt;0</formula>
    </cfRule>
  </conditionalFormatting>
  <conditionalFormatting sqref="H58:H76 H79:H123 H126:H127">
    <cfRule type="expression" dxfId="839" priority="39">
      <formula>H58&gt;0</formula>
    </cfRule>
    <cfRule type="expression" dxfId="838" priority="40">
      <formula>H58&lt;0</formula>
    </cfRule>
  </conditionalFormatting>
  <conditionalFormatting sqref="F54:F57">
    <cfRule type="expression" dxfId="837" priority="33">
      <formula>F54&gt;0</formula>
    </cfRule>
    <cfRule type="expression" dxfId="836" priority="34">
      <formula>F54&lt;0</formula>
    </cfRule>
  </conditionalFormatting>
  <conditionalFormatting sqref="H54:H57">
    <cfRule type="expression" dxfId="835" priority="31">
      <formula>H54&gt;0</formula>
    </cfRule>
    <cfRule type="expression" dxfId="834" priority="32">
      <formula>H54&lt;0</formula>
    </cfRule>
  </conditionalFormatting>
  <conditionalFormatting sqref="Q8">
    <cfRule type="expression" dxfId="833" priority="27">
      <formula>Q8&gt;0</formula>
    </cfRule>
    <cfRule type="expression" dxfId="832" priority="28">
      <formula>Q8&lt;0</formula>
    </cfRule>
  </conditionalFormatting>
  <conditionalFormatting sqref="Q7">
    <cfRule type="expression" dxfId="831" priority="29">
      <formula>Q7&gt;0</formula>
    </cfRule>
    <cfRule type="expression" dxfId="830" priority="30">
      <formula>Q7&lt;0</formula>
    </cfRule>
  </conditionalFormatting>
  <conditionalFormatting sqref="F77">
    <cfRule type="expression" dxfId="829" priority="23">
      <formula>F77&gt;0</formula>
    </cfRule>
    <cfRule type="expression" dxfId="828" priority="24">
      <formula>F77&lt;0</formula>
    </cfRule>
  </conditionalFormatting>
  <conditionalFormatting sqref="F77">
    <cfRule type="expression" dxfId="827" priority="25">
      <formula>F77&gt;0</formula>
    </cfRule>
    <cfRule type="expression" dxfId="826" priority="26">
      <formula>F77&lt;0</formula>
    </cfRule>
  </conditionalFormatting>
  <conditionalFormatting sqref="H77">
    <cfRule type="expression" dxfId="825" priority="21">
      <formula>H77&gt;0</formula>
    </cfRule>
    <cfRule type="expression" dxfId="824" priority="22">
      <formula>H77&lt;0</formula>
    </cfRule>
  </conditionalFormatting>
  <conditionalFormatting sqref="F78">
    <cfRule type="expression" dxfId="823" priority="17">
      <formula>F78&gt;0</formula>
    </cfRule>
    <cfRule type="expression" dxfId="822" priority="18">
      <formula>F78&lt;0</formula>
    </cfRule>
  </conditionalFormatting>
  <conditionalFormatting sqref="F78">
    <cfRule type="expression" dxfId="821" priority="19">
      <formula>F78&gt;0</formula>
    </cfRule>
    <cfRule type="expression" dxfId="820" priority="20">
      <formula>F78&lt;0</formula>
    </cfRule>
  </conditionalFormatting>
  <conditionalFormatting sqref="H78">
    <cfRule type="expression" dxfId="819" priority="15">
      <formula>H78&gt;0</formula>
    </cfRule>
    <cfRule type="expression" dxfId="818" priority="16">
      <formula>H78&lt;0</formula>
    </cfRule>
  </conditionalFormatting>
  <conditionalFormatting sqref="F124:F125">
    <cfRule type="expression" dxfId="817" priority="11">
      <formula>F124&gt;0</formula>
    </cfRule>
    <cfRule type="expression" dxfId="816" priority="12">
      <formula>F124&lt;0</formula>
    </cfRule>
  </conditionalFormatting>
  <conditionalFormatting sqref="F124:F125">
    <cfRule type="expression" dxfId="815" priority="13">
      <formula>F124&gt;0</formula>
    </cfRule>
    <cfRule type="expression" dxfId="814" priority="14">
      <formula>F124&lt;0</formula>
    </cfRule>
  </conditionalFormatting>
  <conditionalFormatting sqref="H124:H125">
    <cfRule type="expression" dxfId="813" priority="9">
      <formula>H124&gt;0</formula>
    </cfRule>
    <cfRule type="expression" dxfId="812" priority="10">
      <formula>H124&lt;0</formula>
    </cfRule>
  </conditionalFormatting>
  <conditionalFormatting sqref="F35:F45">
    <cfRule type="expression" dxfId="811" priority="7">
      <formula>F35&gt;0</formula>
    </cfRule>
    <cfRule type="expression" dxfId="810" priority="8">
      <formula>F35&lt;0</formula>
    </cfRule>
  </conditionalFormatting>
  <conditionalFormatting sqref="H35:H45">
    <cfRule type="expression" dxfId="809" priority="5">
      <formula>H35&gt;0</formula>
    </cfRule>
    <cfRule type="expression" dxfId="808" priority="6">
      <formula>H35&lt;0</formula>
    </cfRule>
  </conditionalFormatting>
  <conditionalFormatting sqref="Q10">
    <cfRule type="expression" dxfId="807" priority="3">
      <formula>Q10&gt;0</formula>
    </cfRule>
    <cfRule type="expression" dxfId="806" priority="4">
      <formula>Q10&lt;0</formula>
    </cfRule>
  </conditionalFormatting>
  <conditionalFormatting sqref="J45">
    <cfRule type="expression" dxfId="805" priority="1">
      <formula>J45&gt;0</formula>
    </cfRule>
    <cfRule type="expression" dxfId="804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12.46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12.46</v>
      </c>
      <c r="R4" s="499">
        <v>-4.7999999999999996E-3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372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13.706000000000001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13.581400000000002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13.456800000000001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13.332200000000002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13.207600000000001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13.083000000000002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12.958400000000001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12.833800000000002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12.709200000000001</v>
      </c>
      <c r="Q49" s="2"/>
      <c r="T49" s="92" t="s">
        <v>104</v>
      </c>
      <c r="U49" s="87" t="s">
        <v>422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12.584600000000002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12.46</v>
      </c>
      <c r="Q51" s="2"/>
      <c r="T51" s="92" t="s">
        <v>105</v>
      </c>
      <c r="U51" s="87" t="s">
        <v>640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12.3354</v>
      </c>
      <c r="Q52" s="2"/>
      <c r="T52" s="92" t="s">
        <v>106</v>
      </c>
      <c r="U52" s="87" t="s">
        <v>443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12.210800000000001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12.0862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11.961600000000001</v>
      </c>
      <c r="T55" s="92" t="s">
        <v>108</v>
      </c>
      <c r="U55" s="87" t="s">
        <v>641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11.837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11.712400000000001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11.587800000000001</v>
      </c>
      <c r="T58" s="92" t="s">
        <v>109</v>
      </c>
      <c r="U58" s="87" t="s">
        <v>642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11.463200000000001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11.338600000000001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11.214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03" priority="25">
      <formula>F30&gt;0</formula>
    </cfRule>
    <cfRule type="expression" dxfId="802" priority="26">
      <formula>F30&lt;0</formula>
    </cfRule>
  </conditionalFormatting>
  <conditionalFormatting sqref="F34:F42 F46:F74">
    <cfRule type="expression" dxfId="801" priority="21">
      <formula>F34&gt;0</formula>
    </cfRule>
    <cfRule type="expression" dxfId="800" priority="22">
      <formula>F34&lt;0</formula>
    </cfRule>
  </conditionalFormatting>
  <conditionalFormatting sqref="F34:F42 F46:F74">
    <cfRule type="expression" dxfId="799" priority="23">
      <formula>F34&gt;0</formula>
    </cfRule>
    <cfRule type="expression" dxfId="798" priority="24">
      <formula>F34&lt;0</formula>
    </cfRule>
  </conditionalFormatting>
  <conditionalFormatting sqref="H30:H42 H46:H74">
    <cfRule type="expression" dxfId="797" priority="19">
      <formula>H30&gt;0</formula>
    </cfRule>
    <cfRule type="expression" dxfId="796" priority="20">
      <formula>H30&lt;0</formula>
    </cfRule>
  </conditionalFormatting>
  <conditionalFormatting sqref="F25:F29">
    <cfRule type="expression" dxfId="795" priority="13">
      <formula>F25&gt;0</formula>
    </cfRule>
    <cfRule type="expression" dxfId="794" priority="14">
      <formula>F25&lt;0</formula>
    </cfRule>
  </conditionalFormatting>
  <conditionalFormatting sqref="H25:H29">
    <cfRule type="expression" dxfId="793" priority="11">
      <formula>H25&gt;0</formula>
    </cfRule>
    <cfRule type="expression" dxfId="792" priority="12">
      <formula>H25&lt;0</formula>
    </cfRule>
  </conditionalFormatting>
  <conditionalFormatting sqref="Q7">
    <cfRule type="expression" dxfId="791" priority="9">
      <formula>Q7&gt;0</formula>
    </cfRule>
    <cfRule type="expression" dxfId="790" priority="10">
      <formula>Q7&lt;0</formula>
    </cfRule>
  </conditionalFormatting>
  <conditionalFormatting sqref="Q8">
    <cfRule type="expression" dxfId="789" priority="7">
      <formula>Q8&gt;0</formula>
    </cfRule>
    <cfRule type="expression" dxfId="788" priority="8">
      <formula>Q8&lt;0</formula>
    </cfRule>
  </conditionalFormatting>
  <conditionalFormatting sqref="F43:F45">
    <cfRule type="expression" dxfId="787" priority="3">
      <formula>F43&gt;0</formula>
    </cfRule>
    <cfRule type="expression" dxfId="786" priority="4">
      <formula>F43&lt;0</formula>
    </cfRule>
  </conditionalFormatting>
  <conditionalFormatting sqref="F43:F45">
    <cfRule type="expression" dxfId="785" priority="5">
      <formula>F43&gt;0</formula>
    </cfRule>
    <cfRule type="expression" dxfId="784" priority="6">
      <formula>F43&lt;0</formula>
    </cfRule>
  </conditionalFormatting>
  <conditionalFormatting sqref="H43:H45">
    <cfRule type="expression" dxfId="783" priority="1">
      <formula>H43&gt;0</formula>
    </cfRule>
    <cfRule type="expression" dxfId="78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250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123.83</v>
      </c>
      <c r="T3" s="1" t="s">
        <v>251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123.83</v>
      </c>
      <c r="R4" s="499">
        <v>1E-3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136.21300000000002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134.97470000000001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133.7364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132.49809999999999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131.25980000000001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130.0215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128.78319999999999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127.5449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126.3066</v>
      </c>
      <c r="Q49" s="2"/>
      <c r="T49" s="92" t="s">
        <v>104</v>
      </c>
      <c r="U49" s="129" t="s">
        <v>404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125.06829999999999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123.83</v>
      </c>
      <c r="Q51" s="2"/>
      <c r="T51" s="92" t="s">
        <v>105</v>
      </c>
      <c r="U51" s="129" t="s">
        <v>643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122.5917</v>
      </c>
      <c r="Q52" s="2"/>
      <c r="T52" s="92" t="s">
        <v>106</v>
      </c>
      <c r="U52" s="129" t="s">
        <v>565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121.35339999999999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120.1151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118.87679999999999</v>
      </c>
      <c r="T55" s="92" t="s">
        <v>108</v>
      </c>
      <c r="U55" s="129" t="s">
        <v>644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117.63849999999999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116.4002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115.1619</v>
      </c>
      <c r="T58" s="92" t="s">
        <v>109</v>
      </c>
      <c r="U58" s="129" t="s">
        <v>645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113.92360000000001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112.6853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111.447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8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284</v>
      </c>
      <c r="B76" s="67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7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7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7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7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7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7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71"/>
      <c r="H79" s="382"/>
      <c r="I79" s="379"/>
      <c r="J79" s="379"/>
      <c r="K79" s="379"/>
      <c r="L79" s="378"/>
      <c r="M79" s="378"/>
    </row>
    <row r="80" spans="1:31" x14ac:dyDescent="0.25">
      <c r="A80" s="378"/>
      <c r="B80" s="671"/>
      <c r="C80" s="378"/>
      <c r="D80" s="379"/>
      <c r="E80" s="379"/>
      <c r="F80" s="379"/>
      <c r="G80" s="671"/>
      <c r="H80" s="382"/>
      <c r="I80" s="379"/>
      <c r="J80" s="379"/>
      <c r="K80" s="379"/>
      <c r="L80" s="378"/>
      <c r="M80" s="378"/>
    </row>
    <row r="81" spans="1:13" x14ac:dyDescent="0.25">
      <c r="A81" s="378"/>
      <c r="B81" s="671"/>
      <c r="C81" s="378"/>
      <c r="D81" s="379"/>
      <c r="E81" s="379"/>
      <c r="F81" s="379"/>
      <c r="G81" s="671"/>
      <c r="H81" s="382"/>
      <c r="I81" s="379"/>
      <c r="J81" s="379"/>
      <c r="K81" s="379"/>
      <c r="L81" s="378"/>
      <c r="M81" s="378"/>
    </row>
    <row r="82" spans="1:13" x14ac:dyDescent="0.25">
      <c r="A82" s="378"/>
      <c r="B82" s="671"/>
      <c r="C82" s="378"/>
      <c r="D82" s="379"/>
      <c r="E82" s="379"/>
      <c r="F82" s="379"/>
      <c r="G82" s="671"/>
      <c r="H82" s="382"/>
      <c r="I82" s="379"/>
      <c r="J82" s="379"/>
      <c r="K82" s="379"/>
      <c r="L82" s="378"/>
      <c r="M82" s="378"/>
    </row>
    <row r="83" spans="1:13" x14ac:dyDescent="0.25">
      <c r="A83" s="378"/>
      <c r="B83" s="671"/>
      <c r="C83" s="378"/>
      <c r="D83" s="379"/>
      <c r="E83" s="379"/>
      <c r="F83" s="379"/>
      <c r="G83" s="671"/>
      <c r="H83" s="382"/>
      <c r="I83" s="379"/>
      <c r="J83" s="379"/>
      <c r="K83" s="379"/>
      <c r="L83" s="378"/>
      <c r="M83" s="378"/>
    </row>
    <row r="84" spans="1:13" x14ac:dyDescent="0.25">
      <c r="A84" s="378"/>
      <c r="B84" s="671"/>
      <c r="C84" s="378"/>
      <c r="D84" s="379"/>
      <c r="E84" s="379"/>
      <c r="F84" s="379"/>
      <c r="G84" s="671"/>
      <c r="H84" s="382"/>
      <c r="I84" s="379"/>
      <c r="J84" s="379"/>
      <c r="K84" s="379"/>
      <c r="L84" s="378"/>
      <c r="M84" s="378"/>
    </row>
    <row r="85" spans="1:13" x14ac:dyDescent="0.25">
      <c r="A85" s="378"/>
      <c r="B85" s="671"/>
      <c r="C85" s="378"/>
      <c r="D85" s="379"/>
      <c r="E85" s="379"/>
      <c r="F85" s="379"/>
      <c r="G85" s="671"/>
      <c r="H85" s="382"/>
      <c r="I85" s="379"/>
      <c r="J85" s="379"/>
      <c r="K85" s="379"/>
      <c r="L85" s="378"/>
      <c r="M85" s="378"/>
    </row>
    <row r="86" spans="1:13" x14ac:dyDescent="0.25">
      <c r="A86" s="378"/>
      <c r="B86" s="671"/>
      <c r="C86" s="378"/>
      <c r="D86" s="379"/>
      <c r="E86" s="379"/>
      <c r="F86" s="379"/>
      <c r="G86" s="671"/>
      <c r="H86" s="382"/>
      <c r="I86" s="379"/>
      <c r="J86" s="379"/>
      <c r="K86" s="379"/>
      <c r="L86" s="378"/>
      <c r="M86" s="378"/>
    </row>
    <row r="87" spans="1:13" x14ac:dyDescent="0.25">
      <c r="A87" s="378"/>
      <c r="B87" s="671"/>
      <c r="C87" s="378"/>
      <c r="D87" s="379"/>
      <c r="E87" s="379"/>
      <c r="F87" s="379"/>
      <c r="G87" s="671"/>
      <c r="H87" s="382"/>
      <c r="I87" s="379"/>
      <c r="J87" s="379"/>
      <c r="K87" s="379"/>
      <c r="L87" s="378"/>
      <c r="M87" s="378"/>
    </row>
    <row r="88" spans="1:13" x14ac:dyDescent="0.25">
      <c r="A88" s="378"/>
      <c r="B88" s="671"/>
      <c r="C88" s="378"/>
      <c r="D88" s="379"/>
      <c r="E88" s="379"/>
      <c r="F88" s="379"/>
      <c r="G88" s="671"/>
      <c r="H88" s="382"/>
      <c r="I88" s="379"/>
      <c r="J88" s="379"/>
      <c r="K88" s="379"/>
      <c r="L88" s="378"/>
      <c r="M88" s="378"/>
    </row>
    <row r="89" spans="1:13" x14ac:dyDescent="0.25">
      <c r="A89" s="378"/>
      <c r="B89" s="671"/>
      <c r="C89" s="378"/>
      <c r="D89" s="379"/>
      <c r="E89" s="379"/>
      <c r="F89" s="379"/>
      <c r="G89" s="671"/>
      <c r="H89" s="382"/>
      <c r="I89" s="379"/>
      <c r="J89" s="379"/>
      <c r="K89" s="379"/>
      <c r="L89" s="378"/>
      <c r="M89" s="378"/>
    </row>
    <row r="90" spans="1:13" x14ac:dyDescent="0.25">
      <c r="A90" s="378"/>
      <c r="B90" s="671"/>
      <c r="C90" s="378"/>
      <c r="D90" s="379"/>
      <c r="E90" s="379"/>
      <c r="F90" s="379"/>
      <c r="G90" s="671"/>
      <c r="H90" s="382"/>
      <c r="I90" s="379"/>
      <c r="J90" s="379"/>
      <c r="K90" s="379"/>
      <c r="L90" s="378"/>
      <c r="M90" s="378"/>
    </row>
    <row r="91" spans="1:13" x14ac:dyDescent="0.25">
      <c r="A91" s="378"/>
      <c r="B91" s="671"/>
      <c r="C91" s="378"/>
      <c r="D91" s="379"/>
      <c r="E91" s="379"/>
      <c r="F91" s="379"/>
      <c r="G91" s="67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8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8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7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7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7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7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7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7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7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7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7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7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7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7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408</v>
      </c>
      <c r="B115" s="67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457</v>
      </c>
      <c r="B116" s="67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478</v>
      </c>
      <c r="B117" s="67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7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7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7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7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7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7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7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7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7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7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7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7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7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7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7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7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7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7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7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7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7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7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7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7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7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7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7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7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7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7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7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7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7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7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81" priority="19">
      <formula>F25&gt;0</formula>
    </cfRule>
    <cfRule type="expression" dxfId="780" priority="20">
      <formula>F25&lt;0</formula>
    </cfRule>
  </conditionalFormatting>
  <conditionalFormatting sqref="Q7">
    <cfRule type="expression" dxfId="779" priority="17">
      <formula>Q7&gt;0</formula>
    </cfRule>
    <cfRule type="expression" dxfId="778" priority="18">
      <formula>Q7&lt;0</formula>
    </cfRule>
  </conditionalFormatting>
  <conditionalFormatting sqref="Q8">
    <cfRule type="expression" dxfId="777" priority="15">
      <formula>Q8&gt;0</formula>
    </cfRule>
    <cfRule type="expression" dxfId="776" priority="16">
      <formula>Q8&lt;0</formula>
    </cfRule>
  </conditionalFormatting>
  <conditionalFormatting sqref="M74">
    <cfRule type="expression" dxfId="775" priority="9">
      <formula>M74&gt;0</formula>
    </cfRule>
    <cfRule type="expression" dxfId="774" priority="10">
      <formula>M74&lt;0</formula>
    </cfRule>
  </conditionalFormatting>
  <conditionalFormatting sqref="F113:F149 H113:H149">
    <cfRule type="expression" dxfId="773" priority="7">
      <formula>F113&gt;0</formula>
    </cfRule>
    <cfRule type="expression" dxfId="772" priority="8">
      <formula>F113&lt;0</formula>
    </cfRule>
  </conditionalFormatting>
  <conditionalFormatting sqref="F105:F112">
    <cfRule type="expression" dxfId="771" priority="5">
      <formula>F105&gt;0</formula>
    </cfRule>
    <cfRule type="expression" dxfId="770" priority="6">
      <formula>F105&lt;0</formula>
    </cfRule>
  </conditionalFormatting>
  <conditionalFormatting sqref="H105:H112">
    <cfRule type="expression" dxfId="769" priority="3">
      <formula>H105&gt;0</formula>
    </cfRule>
    <cfRule type="expression" dxfId="768" priority="4">
      <formula>H105&lt;0</formula>
    </cfRule>
  </conditionalFormatting>
  <conditionalFormatting sqref="Q10">
    <cfRule type="expression" dxfId="767" priority="1">
      <formula>Q10&gt;0</formula>
    </cfRule>
    <cfRule type="expression" dxfId="7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42797</v>
      </c>
      <c r="X2" s="41">
        <v>11.83</v>
      </c>
      <c r="Y2" s="41">
        <v>11.92</v>
      </c>
      <c r="Z2" s="41">
        <v>11.71</v>
      </c>
      <c r="AA2" s="41">
        <v>11.86</v>
      </c>
      <c r="AB2" s="103">
        <v>2018300</v>
      </c>
      <c r="AC2" s="9">
        <v>11.86</v>
      </c>
      <c r="AD2" s="2">
        <f>Y2-Z2</f>
        <v>0.20999999999999908</v>
      </c>
      <c r="AE2" s="137">
        <f>AC2/AC3-1</f>
        <v>0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42796</v>
      </c>
      <c r="X3" s="41">
        <v>11.6</v>
      </c>
      <c r="Y3" s="41">
        <v>12</v>
      </c>
      <c r="Z3" s="41">
        <v>11.53</v>
      </c>
      <c r="AA3" s="41">
        <v>11.86</v>
      </c>
      <c r="AB3" s="103">
        <v>2712400</v>
      </c>
      <c r="AC3" s="9">
        <v>11.86</v>
      </c>
      <c r="AD3" s="2">
        <f t="shared" ref="AD3:AD66" si="1">Y3-Z3</f>
        <v>0.47000000000000064</v>
      </c>
      <c r="AE3" s="137">
        <f t="shared" ref="AE3:AE66" si="2">AC3/AC4-1</f>
        <v>2.0654044750430423E-2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11.24</v>
      </c>
      <c r="R4" s="499">
        <v>-3.85E-2</v>
      </c>
      <c r="T4" s="1" t="s">
        <v>541</v>
      </c>
      <c r="W4" s="122">
        <v>42795</v>
      </c>
      <c r="X4" s="41">
        <v>11.7</v>
      </c>
      <c r="Y4" s="41">
        <v>11.89</v>
      </c>
      <c r="Z4" s="41">
        <v>11.59</v>
      </c>
      <c r="AA4" s="41">
        <v>11.62</v>
      </c>
      <c r="AB4" s="103">
        <v>3373400</v>
      </c>
      <c r="AC4" s="9">
        <v>11.62</v>
      </c>
      <c r="AD4" s="2">
        <f t="shared" si="1"/>
        <v>0.30000000000000071</v>
      </c>
      <c r="AE4" s="137">
        <f t="shared" si="2"/>
        <v>-7.6857386848848686E-3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28100</v>
      </c>
      <c r="T5" s="1"/>
      <c r="W5" s="122">
        <v>42794</v>
      </c>
      <c r="X5" s="41">
        <v>11.67</v>
      </c>
      <c r="Y5" s="41">
        <v>11.91</v>
      </c>
      <c r="Z5" s="41">
        <v>11.57</v>
      </c>
      <c r="AA5" s="41">
        <v>11.71</v>
      </c>
      <c r="AB5" s="103">
        <v>6079000</v>
      </c>
      <c r="AC5" s="9">
        <v>11.71</v>
      </c>
      <c r="AD5" s="2">
        <f t="shared" si="1"/>
        <v>0.33999999999999986</v>
      </c>
      <c r="AE5" s="137">
        <f t="shared" si="2"/>
        <v>8.5470085470107371E-4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542</v>
      </c>
      <c r="W6" s="122">
        <v>42793</v>
      </c>
      <c r="X6" s="41">
        <v>11.62</v>
      </c>
      <c r="Y6" s="41">
        <v>11.71</v>
      </c>
      <c r="Z6" s="41">
        <v>11.51</v>
      </c>
      <c r="AA6" s="41">
        <v>11.7</v>
      </c>
      <c r="AB6" s="103">
        <v>5164400</v>
      </c>
      <c r="AC6" s="9">
        <v>11.7</v>
      </c>
      <c r="AD6" s="2">
        <f t="shared" si="1"/>
        <v>0.20000000000000107</v>
      </c>
      <c r="AE6" s="137">
        <f t="shared" si="2"/>
        <v>-5.1020408163265918E-3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-26416.050000000163</v>
      </c>
      <c r="R7">
        <v>500</v>
      </c>
      <c r="W7" s="122">
        <v>42790</v>
      </c>
      <c r="X7" s="41">
        <v>11.77</v>
      </c>
      <c r="Y7" s="41">
        <v>11.91</v>
      </c>
      <c r="Z7" s="41">
        <v>11.72</v>
      </c>
      <c r="AA7" s="41">
        <v>11.76</v>
      </c>
      <c r="AB7" s="103">
        <v>3480100</v>
      </c>
      <c r="AC7" s="9">
        <v>11.76</v>
      </c>
      <c r="AD7" s="2">
        <f t="shared" si="1"/>
        <v>0.1899999999999995</v>
      </c>
      <c r="AE7" s="137">
        <f t="shared" si="2"/>
        <v>-3.3898305084746339E-3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-26416.050000000163</v>
      </c>
      <c r="R8" s="165"/>
      <c r="W8" s="122">
        <v>42789</v>
      </c>
      <c r="X8" s="41">
        <v>11.85</v>
      </c>
      <c r="Y8" s="41">
        <v>11.95</v>
      </c>
      <c r="Z8" s="41">
        <v>11.67</v>
      </c>
      <c r="AA8" s="41">
        <v>11.8</v>
      </c>
      <c r="AB8" s="103">
        <v>4529600</v>
      </c>
      <c r="AC8" s="9">
        <v>11.8</v>
      </c>
      <c r="AD8" s="2">
        <f t="shared" si="1"/>
        <v>0.27999999999999936</v>
      </c>
      <c r="AE8" s="137">
        <f t="shared" si="2"/>
        <v>8.4817642069556776E-4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-0.48455546577567671</v>
      </c>
      <c r="W9" s="122">
        <v>42788</v>
      </c>
      <c r="X9" s="41">
        <v>11.73</v>
      </c>
      <c r="Y9" s="41">
        <v>11.81</v>
      </c>
      <c r="Z9" s="41">
        <v>11.65</v>
      </c>
      <c r="AA9" s="41">
        <v>11.79</v>
      </c>
      <c r="AB9" s="103">
        <v>2318600</v>
      </c>
      <c r="AC9" s="9">
        <v>11.79</v>
      </c>
      <c r="AD9" s="2">
        <f t="shared" si="1"/>
        <v>0.16000000000000014</v>
      </c>
      <c r="AE9" s="137">
        <f t="shared" si="2"/>
        <v>4.2589437819420262E-3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42787</v>
      </c>
      <c r="X10" s="41">
        <v>11.51</v>
      </c>
      <c r="Y10" s="41">
        <v>11.87</v>
      </c>
      <c r="Z10" s="41">
        <v>11.51</v>
      </c>
      <c r="AA10" s="41">
        <v>11.74</v>
      </c>
      <c r="AB10" s="103">
        <v>4274600</v>
      </c>
      <c r="AC10" s="9">
        <v>11.74</v>
      </c>
      <c r="AD10" s="2">
        <f t="shared" si="1"/>
        <v>0.35999999999999943</v>
      </c>
      <c r="AE10" s="137">
        <f t="shared" si="2"/>
        <v>2.3539668700959027E-2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42783</v>
      </c>
      <c r="X11" s="41">
        <v>11.56</v>
      </c>
      <c r="Y11" s="41">
        <v>11.56</v>
      </c>
      <c r="Z11" s="41">
        <v>11.29</v>
      </c>
      <c r="AA11" s="41">
        <v>11.47</v>
      </c>
      <c r="AB11" s="103">
        <v>2346000</v>
      </c>
      <c r="AC11" s="9">
        <v>11.47</v>
      </c>
      <c r="AD11" s="2">
        <f t="shared" si="1"/>
        <v>0.27000000000000135</v>
      </c>
      <c r="AE11" s="137">
        <f t="shared" si="2"/>
        <v>-7.7854671280276344E-3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42782</v>
      </c>
      <c r="X12" s="41">
        <v>11.72</v>
      </c>
      <c r="Y12" s="41">
        <v>11.76</v>
      </c>
      <c r="Z12" s="41">
        <v>11.48</v>
      </c>
      <c r="AA12" s="41">
        <v>11.56</v>
      </c>
      <c r="AB12" s="103">
        <v>2065300</v>
      </c>
      <c r="AC12" s="9">
        <v>11.56</v>
      </c>
      <c r="AD12" s="2">
        <f t="shared" si="1"/>
        <v>0.27999999999999936</v>
      </c>
      <c r="AE12" s="137">
        <f t="shared" si="2"/>
        <v>-1.112061591103497E-2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42781</v>
      </c>
      <c r="X13" s="41">
        <v>11.33</v>
      </c>
      <c r="Y13" s="41">
        <v>11.72</v>
      </c>
      <c r="Z13" s="41">
        <v>11.3</v>
      </c>
      <c r="AA13" s="41">
        <v>11.69</v>
      </c>
      <c r="AB13" s="103">
        <v>3249500</v>
      </c>
      <c r="AC13" s="9">
        <v>11.69</v>
      </c>
      <c r="AD13" s="2">
        <f t="shared" si="1"/>
        <v>0.41999999999999993</v>
      </c>
      <c r="AE13" s="137">
        <f t="shared" si="2"/>
        <v>2.9049295774647987E-2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42780</v>
      </c>
      <c r="X14" s="41">
        <v>11.61</v>
      </c>
      <c r="Y14" s="41">
        <v>11.66</v>
      </c>
      <c r="Z14" s="41">
        <v>11.35</v>
      </c>
      <c r="AA14" s="41">
        <v>11.36</v>
      </c>
      <c r="AB14" s="103">
        <v>2429100</v>
      </c>
      <c r="AC14" s="9">
        <v>11.36</v>
      </c>
      <c r="AD14" s="2">
        <f t="shared" si="1"/>
        <v>0.3100000000000005</v>
      </c>
      <c r="AE14" s="137">
        <f t="shared" si="2"/>
        <v>-2.9888983774551736E-2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42779</v>
      </c>
      <c r="X15" s="41">
        <v>11.66</v>
      </c>
      <c r="Y15" s="41">
        <v>11.83</v>
      </c>
      <c r="Z15" s="41">
        <v>11.61</v>
      </c>
      <c r="AA15" s="41">
        <v>11.71</v>
      </c>
      <c r="AB15" s="103">
        <v>4117600</v>
      </c>
      <c r="AC15" s="9">
        <v>11.71</v>
      </c>
      <c r="AD15" s="2">
        <f t="shared" si="1"/>
        <v>0.22000000000000064</v>
      </c>
      <c r="AE15" s="137">
        <f t="shared" si="2"/>
        <v>5.1502145922748266E-3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42776</v>
      </c>
      <c r="X16" s="41">
        <v>11.31</v>
      </c>
      <c r="Y16" s="41">
        <v>11.69</v>
      </c>
      <c r="Z16" s="41">
        <v>11.1</v>
      </c>
      <c r="AA16" s="41">
        <v>11.65</v>
      </c>
      <c r="AB16" s="103">
        <v>9965700</v>
      </c>
      <c r="AC16" s="9">
        <v>11.65</v>
      </c>
      <c r="AD16" s="2">
        <f t="shared" si="1"/>
        <v>0.58999999999999986</v>
      </c>
      <c r="AE16" s="137">
        <f t="shared" si="2"/>
        <v>5.1444043321299704E-2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42775</v>
      </c>
      <c r="X17" s="41">
        <v>11.32</v>
      </c>
      <c r="Y17" s="41">
        <v>11.54</v>
      </c>
      <c r="Z17" s="41">
        <v>10.9</v>
      </c>
      <c r="AA17" s="41">
        <v>11.08</v>
      </c>
      <c r="AB17" s="103">
        <v>14488300</v>
      </c>
      <c r="AC17" s="9">
        <v>11.08</v>
      </c>
      <c r="AD17" s="2">
        <f t="shared" si="1"/>
        <v>0.63999999999999879</v>
      </c>
      <c r="AE17" s="137">
        <f t="shared" si="2"/>
        <v>-2.9772329246935181E-2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42774</v>
      </c>
      <c r="X18" s="41">
        <v>11.05</v>
      </c>
      <c r="Y18" s="41">
        <v>11.43</v>
      </c>
      <c r="Z18" s="41">
        <v>11.04</v>
      </c>
      <c r="AA18" s="41">
        <v>11.42</v>
      </c>
      <c r="AB18" s="103">
        <v>11810100</v>
      </c>
      <c r="AC18" s="9">
        <v>11.42</v>
      </c>
      <c r="AD18" s="2">
        <f t="shared" si="1"/>
        <v>0.39000000000000057</v>
      </c>
      <c r="AE18" s="137">
        <f t="shared" si="2"/>
        <v>2.8828828828828756E-2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42773</v>
      </c>
      <c r="X19" s="41">
        <v>11.05</v>
      </c>
      <c r="Y19" s="41">
        <v>11.14</v>
      </c>
      <c r="Z19" s="41">
        <v>11.01</v>
      </c>
      <c r="AA19" s="41">
        <v>11.1</v>
      </c>
      <c r="AB19" s="103">
        <v>3934300</v>
      </c>
      <c r="AC19" s="9">
        <v>11.1</v>
      </c>
      <c r="AD19" s="2">
        <f t="shared" si="1"/>
        <v>0.13000000000000078</v>
      </c>
      <c r="AE19" s="137">
        <f t="shared" si="2"/>
        <v>-1.7985611510791255E-3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42772</v>
      </c>
      <c r="X20" s="41">
        <v>11.41</v>
      </c>
      <c r="Y20" s="41">
        <v>11.47</v>
      </c>
      <c r="Z20" s="41">
        <v>11.06</v>
      </c>
      <c r="AA20" s="41">
        <v>11.12</v>
      </c>
      <c r="AB20" s="103">
        <v>4954500</v>
      </c>
      <c r="AC20" s="9">
        <v>11.12</v>
      </c>
      <c r="AD20" s="2">
        <f t="shared" si="1"/>
        <v>0.41000000000000014</v>
      </c>
      <c r="AE20" s="137">
        <f t="shared" si="2"/>
        <v>-4.549356223175971E-2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42769</v>
      </c>
      <c r="X21" s="41">
        <v>11.64</v>
      </c>
      <c r="Y21" s="41">
        <v>11.82</v>
      </c>
      <c r="Z21" s="41">
        <v>11.56</v>
      </c>
      <c r="AA21" s="41">
        <v>11.65</v>
      </c>
      <c r="AB21" s="103">
        <v>2252900</v>
      </c>
      <c r="AC21" s="9">
        <v>11.65</v>
      </c>
      <c r="AD21" s="2">
        <f t="shared" si="1"/>
        <v>0.25999999999999979</v>
      </c>
      <c r="AE21" s="137">
        <f t="shared" si="2"/>
        <v>1.2163336229365829E-2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42768</v>
      </c>
      <c r="X22" s="41">
        <v>11.49</v>
      </c>
      <c r="Y22" s="41">
        <v>11.6</v>
      </c>
      <c r="Z22" s="41">
        <v>11.31</v>
      </c>
      <c r="AA22" s="41">
        <v>11.51</v>
      </c>
      <c r="AB22" s="103">
        <v>3936400</v>
      </c>
      <c r="AC22" s="9">
        <v>11.51</v>
      </c>
      <c r="AD22" s="2">
        <f t="shared" si="1"/>
        <v>0.28999999999999915</v>
      </c>
      <c r="AE22" s="137">
        <f t="shared" si="2"/>
        <v>3.4873583260679464E-3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42767</v>
      </c>
      <c r="X23" s="41">
        <v>11.81</v>
      </c>
      <c r="Y23" s="41">
        <v>11.88</v>
      </c>
      <c r="Z23" s="41">
        <v>11.42</v>
      </c>
      <c r="AA23" s="41">
        <v>11.47</v>
      </c>
      <c r="AB23" s="103">
        <v>4503900</v>
      </c>
      <c r="AC23" s="9">
        <v>11.47</v>
      </c>
      <c r="AD23" s="2">
        <f t="shared" si="1"/>
        <v>0.46000000000000085</v>
      </c>
      <c r="AE23" s="137">
        <f t="shared" si="2"/>
        <v>-2.7966101694915313E-2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42766</v>
      </c>
      <c r="X24" s="41">
        <v>11.46</v>
      </c>
      <c r="Y24" s="41">
        <v>11.85</v>
      </c>
      <c r="Z24" s="41">
        <v>11.46</v>
      </c>
      <c r="AA24" s="41">
        <v>11.8</v>
      </c>
      <c r="AB24" s="103">
        <v>3043800</v>
      </c>
      <c r="AC24" s="9">
        <v>11.8</v>
      </c>
      <c r="AD24" s="2">
        <f t="shared" si="1"/>
        <v>0.38999999999999879</v>
      </c>
      <c r="AE24" s="137">
        <f t="shared" si="2"/>
        <v>2.1645021645021689E-2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42765</v>
      </c>
      <c r="X25" s="41">
        <v>11.75</v>
      </c>
      <c r="Y25" s="41">
        <v>11.77</v>
      </c>
      <c r="Z25" s="41">
        <v>11.43</v>
      </c>
      <c r="AA25" s="41">
        <v>11.55</v>
      </c>
      <c r="AB25" s="103">
        <v>2967600</v>
      </c>
      <c r="AC25" s="9">
        <v>11.55</v>
      </c>
      <c r="AD25" s="2">
        <f t="shared" si="1"/>
        <v>0.33999999999999986</v>
      </c>
      <c r="AE25" s="137">
        <f t="shared" si="2"/>
        <v>-1.869158878504662E-2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42762</v>
      </c>
      <c r="X26" s="41">
        <v>11.77</v>
      </c>
      <c r="Y26" s="41">
        <v>11.83</v>
      </c>
      <c r="Z26" s="41">
        <v>11.66</v>
      </c>
      <c r="AA26" s="41">
        <v>11.77</v>
      </c>
      <c r="AB26" s="103">
        <v>2288800</v>
      </c>
      <c r="AC26" s="9">
        <v>11.77</v>
      </c>
      <c r="AD26" s="2">
        <f t="shared" si="1"/>
        <v>0.16999999999999993</v>
      </c>
      <c r="AE26" s="137">
        <f t="shared" si="2"/>
        <v>0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42761</v>
      </c>
      <c r="X27" s="41">
        <v>11.83</v>
      </c>
      <c r="Y27" s="41">
        <v>11.91</v>
      </c>
      <c r="Z27" s="41">
        <v>11.67</v>
      </c>
      <c r="AA27" s="41">
        <v>11.77</v>
      </c>
      <c r="AB27" s="103">
        <v>8485200</v>
      </c>
      <c r="AC27" s="9">
        <v>11.77</v>
      </c>
      <c r="AD27" s="2">
        <f t="shared" si="1"/>
        <v>0.24000000000000021</v>
      </c>
      <c r="AE27" s="137">
        <f t="shared" si="2"/>
        <v>-3.3869602032177148E-3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42760</v>
      </c>
      <c r="X28" s="41">
        <v>11.87</v>
      </c>
      <c r="Y28" s="41">
        <v>11.94</v>
      </c>
      <c r="Z28" s="41">
        <v>11.76</v>
      </c>
      <c r="AA28" s="41">
        <v>11.81</v>
      </c>
      <c r="AB28" s="103">
        <v>6298600</v>
      </c>
      <c r="AC28" s="9">
        <v>11.81</v>
      </c>
      <c r="AD28" s="2">
        <f t="shared" si="1"/>
        <v>0.17999999999999972</v>
      </c>
      <c r="AE28" s="137">
        <f t="shared" si="2"/>
        <v>-2.5337837837837718E-3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42759</v>
      </c>
      <c r="X29" s="41">
        <v>11.76</v>
      </c>
      <c r="Y29" s="41">
        <v>11.96</v>
      </c>
      <c r="Z29" s="41">
        <v>11.72</v>
      </c>
      <c r="AA29" s="41">
        <v>11.84</v>
      </c>
      <c r="AB29" s="103">
        <v>3617400</v>
      </c>
      <c r="AC29" s="9">
        <v>11.84</v>
      </c>
      <c r="AD29" s="2">
        <f t="shared" si="1"/>
        <v>0.24000000000000021</v>
      </c>
      <c r="AE29" s="137">
        <f t="shared" si="2"/>
        <v>1.1101622544833489E-2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42758</v>
      </c>
      <c r="X30" s="41">
        <v>12.08</v>
      </c>
      <c r="Y30" s="41">
        <v>12.16</v>
      </c>
      <c r="Z30" s="41">
        <v>11.63</v>
      </c>
      <c r="AA30" s="41">
        <v>11.71</v>
      </c>
      <c r="AB30" s="103">
        <v>5840800</v>
      </c>
      <c r="AC30" s="9">
        <v>11.71</v>
      </c>
      <c r="AD30" s="2">
        <f t="shared" si="1"/>
        <v>0.52999999999999936</v>
      </c>
      <c r="AE30" s="137">
        <f t="shared" si="2"/>
        <v>-2.9826014913007404E-2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42755</v>
      </c>
      <c r="X31" s="41">
        <v>12.33</v>
      </c>
      <c r="Y31" s="41">
        <v>12.43</v>
      </c>
      <c r="Z31" s="41">
        <v>12</v>
      </c>
      <c r="AA31" s="41">
        <v>12.07</v>
      </c>
      <c r="AB31" s="103">
        <v>4522900</v>
      </c>
      <c r="AC31" s="9">
        <v>12.07</v>
      </c>
      <c r="AD31" s="2">
        <f t="shared" si="1"/>
        <v>0.42999999999999972</v>
      </c>
      <c r="AE31" s="137">
        <f t="shared" si="2"/>
        <v>-9.8441345365052335E-3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42754</v>
      </c>
      <c r="X32" s="41">
        <v>12.18</v>
      </c>
      <c r="Y32" s="41">
        <v>12.29</v>
      </c>
      <c r="Z32" s="41">
        <v>12.09</v>
      </c>
      <c r="AA32" s="41">
        <v>12.19</v>
      </c>
      <c r="AB32" s="103">
        <v>3993400</v>
      </c>
      <c r="AC32" s="9">
        <v>12.19</v>
      </c>
      <c r="AD32" s="2">
        <f t="shared" si="1"/>
        <v>0.19999999999999929</v>
      </c>
      <c r="AE32" s="137">
        <f t="shared" si="2"/>
        <v>-8.1967213114753079E-4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42753</v>
      </c>
      <c r="X33" s="41">
        <v>12.37</v>
      </c>
      <c r="Y33" s="41">
        <v>12.44</v>
      </c>
      <c r="Z33" s="41">
        <v>12.19</v>
      </c>
      <c r="AA33" s="41">
        <v>12.2</v>
      </c>
      <c r="AB33" s="103">
        <v>3716800</v>
      </c>
      <c r="AC33" s="9">
        <v>12.2</v>
      </c>
      <c r="AD33" s="2">
        <f t="shared" si="1"/>
        <v>0.25</v>
      </c>
      <c r="AE33" s="137">
        <f t="shared" si="2"/>
        <v>-1.6921837228041969E-2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42752</v>
      </c>
      <c r="X34" s="41">
        <v>12.35</v>
      </c>
      <c r="Y34" s="41">
        <v>12.6</v>
      </c>
      <c r="Z34" s="41">
        <v>12.19</v>
      </c>
      <c r="AA34" s="41">
        <v>12.41</v>
      </c>
      <c r="AB34" s="103">
        <v>3685700</v>
      </c>
      <c r="AC34" s="9">
        <v>12.41</v>
      </c>
      <c r="AD34" s="2">
        <f t="shared" si="1"/>
        <v>0.41000000000000014</v>
      </c>
      <c r="AE34" s="137">
        <f t="shared" si="2"/>
        <v>1.4717906786590351E-2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42748</v>
      </c>
      <c r="X35" s="41">
        <v>12.09</v>
      </c>
      <c r="Y35" s="41">
        <v>12.24</v>
      </c>
      <c r="Z35" s="41">
        <v>12.09</v>
      </c>
      <c r="AA35" s="41">
        <v>12.23</v>
      </c>
      <c r="AB35" s="103">
        <v>2467800</v>
      </c>
      <c r="AC35" s="9">
        <v>12.23</v>
      </c>
      <c r="AD35" s="2">
        <f t="shared" si="1"/>
        <v>0.15000000000000036</v>
      </c>
      <c r="AE35" s="137">
        <f t="shared" si="2"/>
        <v>8.2440230832645511E-3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42747</v>
      </c>
      <c r="X36" s="41">
        <v>12.04</v>
      </c>
      <c r="Y36" s="41">
        <v>12.18</v>
      </c>
      <c r="Z36" s="41">
        <v>11.99</v>
      </c>
      <c r="AA36" s="41">
        <v>12.13</v>
      </c>
      <c r="AB36" s="103">
        <v>2737000</v>
      </c>
      <c r="AC36" s="9">
        <v>12.13</v>
      </c>
      <c r="AD36" s="2">
        <f t="shared" si="1"/>
        <v>0.1899999999999995</v>
      </c>
      <c r="AE36" s="137">
        <f t="shared" si="2"/>
        <v>8.2508250825097385E-4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42746</v>
      </c>
      <c r="X37" s="41">
        <v>11.89</v>
      </c>
      <c r="Y37" s="41">
        <v>12.16</v>
      </c>
      <c r="Z37" s="41">
        <v>11.89</v>
      </c>
      <c r="AA37" s="41">
        <v>12.12</v>
      </c>
      <c r="AB37" s="103">
        <v>2583900</v>
      </c>
      <c r="AC37" s="9">
        <v>12.12</v>
      </c>
      <c r="AD37" s="2">
        <f t="shared" si="1"/>
        <v>0.26999999999999957</v>
      </c>
      <c r="AE37" s="137">
        <f t="shared" si="2"/>
        <v>2.2784810126582178E-2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42745</v>
      </c>
      <c r="X38" s="41">
        <v>11.87</v>
      </c>
      <c r="Y38" s="41">
        <v>11.89</v>
      </c>
      <c r="Z38" s="41">
        <v>11.7</v>
      </c>
      <c r="AA38" s="41">
        <v>11.85</v>
      </c>
      <c r="AB38" s="103">
        <v>2020600</v>
      </c>
      <c r="AC38" s="9">
        <v>11.85</v>
      </c>
      <c r="AD38" s="2">
        <f t="shared" si="1"/>
        <v>0.19000000000000128</v>
      </c>
      <c r="AE38" s="137">
        <f t="shared" si="2"/>
        <v>1.6906170752324368E-3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42744</v>
      </c>
      <c r="X39" s="41">
        <v>12.04</v>
      </c>
      <c r="Y39" s="41">
        <v>12.04</v>
      </c>
      <c r="Z39" s="41">
        <v>11.77</v>
      </c>
      <c r="AA39" s="41">
        <v>11.83</v>
      </c>
      <c r="AB39" s="103">
        <v>2341900</v>
      </c>
      <c r="AC39" s="9">
        <v>11.83</v>
      </c>
      <c r="AD39" s="2">
        <f t="shared" si="1"/>
        <v>0.26999999999999957</v>
      </c>
      <c r="AE39" s="137">
        <f t="shared" si="2"/>
        <v>-1.988400994200501E-2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42741</v>
      </c>
      <c r="X40" s="41">
        <v>11.7</v>
      </c>
      <c r="Y40" s="41">
        <v>12.09</v>
      </c>
      <c r="Z40" s="41">
        <v>11.59</v>
      </c>
      <c r="AA40" s="41">
        <v>12.07</v>
      </c>
      <c r="AB40" s="103">
        <v>3296700</v>
      </c>
      <c r="AC40" s="9">
        <v>12.07</v>
      </c>
      <c r="AD40" s="2">
        <f t="shared" si="1"/>
        <v>0.5</v>
      </c>
      <c r="AE40" s="137">
        <f t="shared" si="2"/>
        <v>3.5162950257289882E-2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42740</v>
      </c>
      <c r="X41" s="41">
        <v>11.76</v>
      </c>
      <c r="Y41" s="41">
        <v>11.82</v>
      </c>
      <c r="Z41" s="41">
        <v>11.6</v>
      </c>
      <c r="AA41" s="41">
        <v>11.66</v>
      </c>
      <c r="AB41" s="103">
        <v>5572300</v>
      </c>
      <c r="AC41" s="9">
        <v>11.66</v>
      </c>
      <c r="AD41" s="2">
        <f t="shared" si="1"/>
        <v>0.22000000000000064</v>
      </c>
      <c r="AE41" s="137">
        <f t="shared" si="2"/>
        <v>-3.4188034188032956E-3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42739</v>
      </c>
      <c r="X42" s="41">
        <v>11.42</v>
      </c>
      <c r="Y42" s="41">
        <v>11.8</v>
      </c>
      <c r="Z42" s="41">
        <v>11.42</v>
      </c>
      <c r="AA42" s="41">
        <v>11.7</v>
      </c>
      <c r="AB42" s="103">
        <v>5951100</v>
      </c>
      <c r="AC42" s="9">
        <v>11.7</v>
      </c>
      <c r="AD42" s="2">
        <f t="shared" si="1"/>
        <v>0.38000000000000078</v>
      </c>
      <c r="AE42" s="137">
        <f t="shared" si="2"/>
        <v>2.1834061135371119E-2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12.364000000000001</v>
      </c>
      <c r="T43" s="107" t="s">
        <v>98</v>
      </c>
      <c r="U43" s="105">
        <v>11.86</v>
      </c>
      <c r="W43" s="122">
        <v>42738</v>
      </c>
      <c r="X43" s="41">
        <v>11.46</v>
      </c>
      <c r="Y43" s="41">
        <v>11.54</v>
      </c>
      <c r="Z43" s="41">
        <v>11.32</v>
      </c>
      <c r="AA43" s="41">
        <v>11.45</v>
      </c>
      <c r="AB43" s="103">
        <v>3167400</v>
      </c>
      <c r="AC43" s="9">
        <v>11.45</v>
      </c>
      <c r="AD43" s="2">
        <f t="shared" si="1"/>
        <v>0.21999999999999886</v>
      </c>
      <c r="AE43" s="137">
        <f t="shared" si="2"/>
        <v>1.7497812773403787E-3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12.251600000000002</v>
      </c>
      <c r="T44" s="107" t="s">
        <v>99</v>
      </c>
      <c r="U44" s="105">
        <v>11.83</v>
      </c>
      <c r="W44" s="122">
        <v>42734</v>
      </c>
      <c r="X44" s="41">
        <v>11.61</v>
      </c>
      <c r="Y44" s="41">
        <v>11.61</v>
      </c>
      <c r="Z44" s="41">
        <v>11.4</v>
      </c>
      <c r="AA44" s="41">
        <v>11.43</v>
      </c>
      <c r="AB44" s="103">
        <v>2775400</v>
      </c>
      <c r="AC44" s="9">
        <v>11.43</v>
      </c>
      <c r="AD44" s="2">
        <f t="shared" si="1"/>
        <v>0.20999999999999908</v>
      </c>
      <c r="AE44" s="137">
        <f t="shared" si="2"/>
        <v>-1.8041237113402109E-2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12.139200000000001</v>
      </c>
      <c r="Q45" s="2"/>
      <c r="T45" s="107" t="s">
        <v>100</v>
      </c>
      <c r="U45" s="105" t="s">
        <v>129</v>
      </c>
      <c r="W45" s="122">
        <v>42733</v>
      </c>
      <c r="X45" s="41">
        <v>11.45</v>
      </c>
      <c r="Y45" s="41">
        <v>11.65</v>
      </c>
      <c r="Z45" s="41">
        <v>11.39</v>
      </c>
      <c r="AA45" s="41">
        <v>11.64</v>
      </c>
      <c r="AB45" s="103">
        <v>2924800</v>
      </c>
      <c r="AC45" s="9">
        <v>11.64</v>
      </c>
      <c r="AD45" s="2">
        <f t="shared" si="1"/>
        <v>0.25999999999999979</v>
      </c>
      <c r="AE45" s="137">
        <f t="shared" si="2"/>
        <v>1.5706806282722585E-2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12.026800000000001</v>
      </c>
      <c r="Q46" s="2"/>
      <c r="T46" s="107" t="s">
        <v>101</v>
      </c>
      <c r="U46" s="105" t="s">
        <v>129</v>
      </c>
      <c r="W46" s="122">
        <v>42732</v>
      </c>
      <c r="X46" s="41">
        <v>11.78</v>
      </c>
      <c r="Y46" s="41">
        <v>11.79</v>
      </c>
      <c r="Z46" s="41">
        <v>11.46</v>
      </c>
      <c r="AA46" s="41">
        <v>11.46</v>
      </c>
      <c r="AB46" s="103">
        <v>3649000</v>
      </c>
      <c r="AC46" s="9">
        <v>11.46</v>
      </c>
      <c r="AD46" s="2">
        <f t="shared" si="1"/>
        <v>0.32999999999999829</v>
      </c>
      <c r="AE46" s="137">
        <f t="shared" si="2"/>
        <v>-2.1349274124679796E-2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11.914400000000001</v>
      </c>
      <c r="Q47" s="2"/>
      <c r="T47" s="107" t="s">
        <v>102</v>
      </c>
      <c r="U47" s="105">
        <v>15.07</v>
      </c>
      <c r="W47" s="122">
        <v>42731</v>
      </c>
      <c r="X47" s="41">
        <v>11.69</v>
      </c>
      <c r="Y47" s="41">
        <v>11.81</v>
      </c>
      <c r="Z47" s="41">
        <v>11.6</v>
      </c>
      <c r="AA47" s="41">
        <v>11.71</v>
      </c>
      <c r="AB47" s="103">
        <v>2661400</v>
      </c>
      <c r="AC47" s="9">
        <v>11.71</v>
      </c>
      <c r="AD47" s="2">
        <f t="shared" si="1"/>
        <v>0.21000000000000085</v>
      </c>
      <c r="AE47" s="137">
        <f t="shared" si="2"/>
        <v>6.0137457044673326E-3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11.802000000000001</v>
      </c>
      <c r="Q48" s="2"/>
      <c r="T48" s="107" t="s">
        <v>103</v>
      </c>
      <c r="U48" s="105">
        <v>1.21851</v>
      </c>
      <c r="W48" s="122">
        <v>42727</v>
      </c>
      <c r="X48" s="41">
        <v>11.58</v>
      </c>
      <c r="Y48" s="41">
        <v>11.67</v>
      </c>
      <c r="Z48" s="41">
        <v>11.47</v>
      </c>
      <c r="AA48" s="41">
        <v>11.64</v>
      </c>
      <c r="AB48" s="103">
        <v>1850000</v>
      </c>
      <c r="AC48" s="9">
        <v>11.64</v>
      </c>
      <c r="AD48" s="2">
        <f t="shared" si="1"/>
        <v>0.19999999999999929</v>
      </c>
      <c r="AE48" s="137">
        <f t="shared" si="2"/>
        <v>8.6655112651647936E-3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11.6896</v>
      </c>
      <c r="Q49" s="2"/>
      <c r="T49" s="107" t="s">
        <v>122</v>
      </c>
      <c r="U49" s="105" t="s">
        <v>490</v>
      </c>
      <c r="W49" s="122">
        <v>42726</v>
      </c>
      <c r="X49" s="41">
        <v>11.53</v>
      </c>
      <c r="Y49" s="41">
        <v>11.64</v>
      </c>
      <c r="Z49" s="41">
        <v>11.45</v>
      </c>
      <c r="AA49" s="41">
        <v>11.54</v>
      </c>
      <c r="AB49" s="103">
        <v>4786100</v>
      </c>
      <c r="AC49" s="9">
        <v>11.54</v>
      </c>
      <c r="AD49" s="2">
        <f t="shared" si="1"/>
        <v>0.19000000000000128</v>
      </c>
      <c r="AE49" s="137">
        <f t="shared" si="2"/>
        <v>2.6064291920069316E-3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11.577200000000001</v>
      </c>
      <c r="Q50" s="2"/>
      <c r="T50" s="107"/>
      <c r="U50" s="105"/>
      <c r="W50" s="122">
        <v>42725</v>
      </c>
      <c r="X50" s="41">
        <v>11.49</v>
      </c>
      <c r="Y50" s="41">
        <v>11.67</v>
      </c>
      <c r="Z50" s="41">
        <v>11.44</v>
      </c>
      <c r="AA50" s="41">
        <v>11.51</v>
      </c>
      <c r="AB50" s="103">
        <v>2531700</v>
      </c>
      <c r="AC50" s="9">
        <v>11.51</v>
      </c>
      <c r="AD50" s="2">
        <f t="shared" si="1"/>
        <v>0.23000000000000043</v>
      </c>
      <c r="AE50" s="137">
        <f t="shared" si="2"/>
        <v>3.4873583260679464E-3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11.4648</v>
      </c>
      <c r="Q51" s="2"/>
      <c r="T51" s="107" t="s">
        <v>105</v>
      </c>
      <c r="U51" s="105" t="s">
        <v>646</v>
      </c>
      <c r="W51" s="122">
        <v>42724</v>
      </c>
      <c r="X51" s="41">
        <v>11.63</v>
      </c>
      <c r="Y51" s="41">
        <v>11.69</v>
      </c>
      <c r="Z51" s="41">
        <v>11.43</v>
      </c>
      <c r="AA51" s="41">
        <v>11.47</v>
      </c>
      <c r="AB51" s="103">
        <v>2599500</v>
      </c>
      <c r="AC51" s="9">
        <v>11.47</v>
      </c>
      <c r="AD51" s="2">
        <f t="shared" si="1"/>
        <v>0.25999999999999979</v>
      </c>
      <c r="AE51" s="137">
        <f t="shared" si="2"/>
        <v>-1.713796058269057E-2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11.352400000000001</v>
      </c>
      <c r="Q52" s="2"/>
      <c r="T52" s="107" t="s">
        <v>106</v>
      </c>
      <c r="U52" s="105" t="s">
        <v>444</v>
      </c>
      <c r="W52" s="122">
        <v>42723</v>
      </c>
      <c r="X52" s="41">
        <v>11.6</v>
      </c>
      <c r="Y52" s="41">
        <v>11.73</v>
      </c>
      <c r="Z52" s="41">
        <v>11.48</v>
      </c>
      <c r="AA52" s="41">
        <v>11.67</v>
      </c>
      <c r="AB52" s="103">
        <v>3753100</v>
      </c>
      <c r="AC52" s="9">
        <v>11.67</v>
      </c>
      <c r="AD52" s="2">
        <f t="shared" si="1"/>
        <v>0.25</v>
      </c>
      <c r="AE52" s="137">
        <f t="shared" si="2"/>
        <v>9.5155709342560346E-3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11.24</v>
      </c>
      <c r="Q53" s="2"/>
      <c r="T53" s="107" t="s">
        <v>107</v>
      </c>
      <c r="U53" s="106">
        <v>2018322</v>
      </c>
      <c r="W53" s="122">
        <v>42720</v>
      </c>
      <c r="X53" s="41">
        <v>11.45</v>
      </c>
      <c r="Y53" s="41">
        <v>11.67</v>
      </c>
      <c r="Z53" s="41">
        <v>11.45</v>
      </c>
      <c r="AA53" s="41">
        <v>11.56</v>
      </c>
      <c r="AB53" s="103">
        <v>18758200</v>
      </c>
      <c r="AC53" s="9">
        <v>11.56</v>
      </c>
      <c r="AD53" s="2">
        <f t="shared" si="1"/>
        <v>0.22000000000000064</v>
      </c>
      <c r="AE53" s="137">
        <f t="shared" si="2"/>
        <v>5.2173913043478404E-3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11.127599999999999</v>
      </c>
      <c r="Q54" s="2"/>
      <c r="T54" s="107" t="s">
        <v>110</v>
      </c>
      <c r="U54" s="106">
        <v>4550680</v>
      </c>
      <c r="W54" s="122">
        <v>42719</v>
      </c>
      <c r="X54" s="41">
        <v>11.33</v>
      </c>
      <c r="Y54" s="41">
        <v>11.54</v>
      </c>
      <c r="Z54" s="41">
        <v>11.21</v>
      </c>
      <c r="AA54" s="41">
        <v>11.5</v>
      </c>
      <c r="AB54" s="103">
        <v>4116700</v>
      </c>
      <c r="AC54" s="9">
        <v>11.5</v>
      </c>
      <c r="AD54" s="2">
        <f t="shared" si="1"/>
        <v>0.32999999999999829</v>
      </c>
      <c r="AE54" s="137">
        <f t="shared" si="2"/>
        <v>1.2323943661971981E-2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11.0152</v>
      </c>
      <c r="T55" s="107" t="s">
        <v>108</v>
      </c>
      <c r="U55" s="105" t="s">
        <v>566</v>
      </c>
      <c r="W55" s="122">
        <v>42718</v>
      </c>
      <c r="X55" s="41">
        <v>11.57</v>
      </c>
      <c r="Y55" s="41">
        <v>11.71</v>
      </c>
      <c r="Z55" s="41">
        <v>11.35</v>
      </c>
      <c r="AA55" s="41">
        <v>11.36</v>
      </c>
      <c r="AB55" s="103">
        <v>3446100</v>
      </c>
      <c r="AC55" s="9">
        <v>11.36</v>
      </c>
      <c r="AD55" s="2">
        <f t="shared" si="1"/>
        <v>0.36000000000000121</v>
      </c>
      <c r="AE55" s="137">
        <f t="shared" si="2"/>
        <v>-1.730103806228378E-2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10.902799999999999</v>
      </c>
      <c r="T56" s="107" t="s">
        <v>111</v>
      </c>
      <c r="U56" s="105">
        <v>45.62</v>
      </c>
      <c r="W56" s="122">
        <v>42717</v>
      </c>
      <c r="X56" s="41">
        <v>11.54</v>
      </c>
      <c r="Y56" s="41">
        <v>11.63</v>
      </c>
      <c r="Z56" s="41">
        <v>11.43</v>
      </c>
      <c r="AA56" s="41">
        <v>11.56</v>
      </c>
      <c r="AB56" s="103">
        <v>3397400</v>
      </c>
      <c r="AC56" s="9">
        <v>11.56</v>
      </c>
      <c r="AD56" s="2">
        <f t="shared" si="1"/>
        <v>0.20000000000000107</v>
      </c>
      <c r="AE56" s="137">
        <f t="shared" si="2"/>
        <v>1.1373578302712239E-2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10.7904</v>
      </c>
      <c r="T57" s="107" t="s">
        <v>112</v>
      </c>
      <c r="U57" s="105">
        <v>0.26</v>
      </c>
      <c r="W57" s="122">
        <v>42716</v>
      </c>
      <c r="X57" s="41">
        <v>11.59</v>
      </c>
      <c r="Y57" s="41">
        <v>11.78</v>
      </c>
      <c r="Z57" s="41">
        <v>11.37</v>
      </c>
      <c r="AA57" s="41">
        <v>11.43</v>
      </c>
      <c r="AB57" s="103">
        <v>4009800</v>
      </c>
      <c r="AC57" s="9">
        <v>11.43</v>
      </c>
      <c r="AD57" s="2">
        <f t="shared" si="1"/>
        <v>0.41000000000000014</v>
      </c>
      <c r="AE57" s="137">
        <f t="shared" si="2"/>
        <v>-1.9725557461406584E-2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10.677999999999999</v>
      </c>
      <c r="T58" s="107" t="s">
        <v>109</v>
      </c>
      <c r="U58" s="105" t="s">
        <v>123</v>
      </c>
      <c r="W58" s="122">
        <v>42713</v>
      </c>
      <c r="X58" s="41">
        <v>11.4</v>
      </c>
      <c r="Y58" s="41">
        <v>11.74</v>
      </c>
      <c r="Z58" s="41">
        <v>11.28</v>
      </c>
      <c r="AA58" s="41">
        <v>11.66</v>
      </c>
      <c r="AB58" s="103">
        <v>9061400</v>
      </c>
      <c r="AC58" s="9">
        <v>11.66</v>
      </c>
      <c r="AD58" s="2">
        <f t="shared" si="1"/>
        <v>0.46000000000000085</v>
      </c>
      <c r="AE58" s="137">
        <f t="shared" si="2"/>
        <v>3.3687943262411313E-2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10.5656</v>
      </c>
      <c r="W59" s="122">
        <v>42712</v>
      </c>
      <c r="X59" s="41">
        <v>11.05</v>
      </c>
      <c r="Y59" s="41">
        <v>11.41</v>
      </c>
      <c r="Z59" s="41">
        <v>10.95</v>
      </c>
      <c r="AA59" s="41">
        <v>11.28</v>
      </c>
      <c r="AB59" s="103">
        <v>6680000</v>
      </c>
      <c r="AC59" s="9">
        <v>11.28</v>
      </c>
      <c r="AD59" s="2">
        <f t="shared" si="1"/>
        <v>0.46000000000000085</v>
      </c>
      <c r="AE59" s="137">
        <f t="shared" si="2"/>
        <v>1.9891500904158921E-2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10.453200000000001</v>
      </c>
      <c r="W60" s="122">
        <v>42711</v>
      </c>
      <c r="X60" s="41">
        <v>11.1</v>
      </c>
      <c r="Y60" s="41">
        <v>11.21</v>
      </c>
      <c r="Z60" s="41">
        <v>11.05</v>
      </c>
      <c r="AA60" s="41">
        <v>11.06</v>
      </c>
      <c r="AB60" s="103">
        <v>5592200</v>
      </c>
      <c r="AC60" s="9">
        <v>11.06</v>
      </c>
      <c r="AD60" s="2">
        <f t="shared" si="1"/>
        <v>0.16000000000000014</v>
      </c>
      <c r="AE60" s="137">
        <f t="shared" si="2"/>
        <v>-3.6036036036035668E-3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10.3408</v>
      </c>
      <c r="W61" s="122">
        <v>42710</v>
      </c>
      <c r="X61" s="41">
        <v>10.9</v>
      </c>
      <c r="Y61" s="41">
        <v>11.16</v>
      </c>
      <c r="Z61" s="41">
        <v>10.89</v>
      </c>
      <c r="AA61" s="41">
        <v>11.1</v>
      </c>
      <c r="AB61" s="103">
        <v>6864300</v>
      </c>
      <c r="AC61" s="9">
        <v>11.1</v>
      </c>
      <c r="AD61" s="2">
        <f t="shared" si="1"/>
        <v>0.26999999999999957</v>
      </c>
      <c r="AE61" s="137">
        <f t="shared" si="2"/>
        <v>2.4930747922437657E-2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10.228400000000001</v>
      </c>
      <c r="W62" s="122">
        <v>42709</v>
      </c>
      <c r="X62" s="41">
        <v>10.52</v>
      </c>
      <c r="Y62" s="41">
        <v>10.86</v>
      </c>
      <c r="Z62" s="41">
        <v>10.45</v>
      </c>
      <c r="AA62" s="41">
        <v>10.83</v>
      </c>
      <c r="AB62" s="103">
        <v>4338100</v>
      </c>
      <c r="AC62" s="9">
        <v>10.83</v>
      </c>
      <c r="AD62" s="2">
        <f t="shared" si="1"/>
        <v>0.41000000000000014</v>
      </c>
      <c r="AE62" s="137">
        <f t="shared" si="2"/>
        <v>3.1428571428571361E-2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10.116</v>
      </c>
      <c r="W63" s="122">
        <v>42706</v>
      </c>
      <c r="X63" s="41">
        <v>10.52</v>
      </c>
      <c r="Y63" s="41">
        <v>10.76</v>
      </c>
      <c r="Z63" s="41">
        <v>10.41</v>
      </c>
      <c r="AA63" s="41">
        <v>10.5</v>
      </c>
      <c r="AB63" s="103">
        <v>6667000</v>
      </c>
      <c r="AC63" s="9">
        <v>10.5</v>
      </c>
      <c r="AD63" s="2">
        <f t="shared" si="1"/>
        <v>0.34999999999999964</v>
      </c>
      <c r="AE63" s="137">
        <f t="shared" si="2"/>
        <v>8.6455331412103043E-3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42705</v>
      </c>
      <c r="X64" s="41">
        <v>11.12</v>
      </c>
      <c r="Y64" s="41">
        <v>11.21</v>
      </c>
      <c r="Z64" s="41">
        <v>10.39</v>
      </c>
      <c r="AA64" s="41">
        <v>10.41</v>
      </c>
      <c r="AB64" s="103">
        <v>7010500</v>
      </c>
      <c r="AC64" s="9">
        <v>10.41</v>
      </c>
      <c r="AD64" s="2">
        <f t="shared" si="1"/>
        <v>0.82000000000000028</v>
      </c>
      <c r="AE64" s="137">
        <f t="shared" si="2"/>
        <v>-6.6367713004484297E-2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42704</v>
      </c>
      <c r="X65" s="41">
        <v>11.6</v>
      </c>
      <c r="Y65" s="41">
        <v>11.6</v>
      </c>
      <c r="Z65" s="41">
        <v>11.15</v>
      </c>
      <c r="AA65" s="41">
        <v>11.15</v>
      </c>
      <c r="AB65" s="103">
        <v>5671400</v>
      </c>
      <c r="AC65" s="9">
        <v>11.15</v>
      </c>
      <c r="AD65" s="2">
        <f t="shared" si="1"/>
        <v>0.44999999999999929</v>
      </c>
      <c r="AE65" s="137">
        <f t="shared" si="2"/>
        <v>-3.2957502168256658E-2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42703</v>
      </c>
      <c r="X66" s="41">
        <v>11.82</v>
      </c>
      <c r="Y66" s="41">
        <v>11.92</v>
      </c>
      <c r="Z66" s="41">
        <v>11.46</v>
      </c>
      <c r="AA66" s="41">
        <v>11.53</v>
      </c>
      <c r="AB66" s="103">
        <v>2896500</v>
      </c>
      <c r="AC66" s="9">
        <v>11.53</v>
      </c>
      <c r="AD66" s="2">
        <f t="shared" si="1"/>
        <v>0.45999999999999908</v>
      </c>
      <c r="AE66" s="137">
        <f t="shared" si="2"/>
        <v>-3.2718120805369177E-2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42702</v>
      </c>
      <c r="X67" s="41">
        <v>11.77</v>
      </c>
      <c r="Y67" s="41">
        <v>11.93</v>
      </c>
      <c r="Z67" s="41">
        <v>11.74</v>
      </c>
      <c r="AA67" s="41">
        <v>11.92</v>
      </c>
      <c r="AB67" s="103">
        <v>2516100</v>
      </c>
      <c r="AC67" s="9">
        <v>11.92</v>
      </c>
      <c r="AD67" s="2">
        <f>Y67-Z67</f>
        <v>0.1899999999999995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322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355</v>
      </c>
    </row>
    <row r="236" spans="1:9" x14ac:dyDescent="0.25">
      <c r="A236" t="s">
        <v>375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426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432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452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460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463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473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474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65" priority="74">
      <formula>F12&gt;0</formula>
    </cfRule>
    <cfRule type="expression" dxfId="76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63" priority="67">
      <formula>F124&gt;0</formula>
    </cfRule>
    <cfRule type="expression" dxfId="762" priority="68">
      <formula>F124&lt;0</formula>
    </cfRule>
  </conditionalFormatting>
  <conditionalFormatting sqref="H124:H130">
    <cfRule type="expression" dxfId="761" priority="55">
      <formula>H124&gt;0</formula>
    </cfRule>
    <cfRule type="expression" dxfId="760" priority="56">
      <formula>H124&lt;0</formula>
    </cfRule>
  </conditionalFormatting>
  <conditionalFormatting sqref="H131">
    <cfRule type="expression" dxfId="759" priority="53">
      <formula>H131&gt;0</formula>
    </cfRule>
    <cfRule type="expression" dxfId="758" priority="54">
      <formula>H131&lt;0</formula>
    </cfRule>
  </conditionalFormatting>
  <conditionalFormatting sqref="H132">
    <cfRule type="expression" dxfId="757" priority="51">
      <formula>H132&gt;0</formula>
    </cfRule>
    <cfRule type="expression" dxfId="756" priority="52">
      <formula>H132&lt;0</formula>
    </cfRule>
  </conditionalFormatting>
  <conditionalFormatting sqref="H133:H135">
    <cfRule type="expression" dxfId="755" priority="49">
      <formula>H133&gt;0</formula>
    </cfRule>
    <cfRule type="expression" dxfId="754" priority="50">
      <formula>H133&lt;0</formula>
    </cfRule>
  </conditionalFormatting>
  <conditionalFormatting sqref="H136">
    <cfRule type="expression" dxfId="753" priority="45">
      <formula>H136&gt;0</formula>
    </cfRule>
    <cfRule type="expression" dxfId="752" priority="46">
      <formula>H136&lt;0</formula>
    </cfRule>
  </conditionalFormatting>
  <conditionalFormatting sqref="Q7">
    <cfRule type="expression" dxfId="751" priority="39">
      <formula>Q7&gt;0</formula>
    </cfRule>
    <cfRule type="expression" dxfId="750" priority="40">
      <formula>Q7&lt;0</formula>
    </cfRule>
  </conditionalFormatting>
  <conditionalFormatting sqref="Q8">
    <cfRule type="expression" dxfId="749" priority="37">
      <formula>Q8&gt;0</formula>
    </cfRule>
    <cfRule type="expression" dxfId="748" priority="38">
      <formula>Q8&lt;0</formula>
    </cfRule>
  </conditionalFormatting>
  <conditionalFormatting sqref="F167:F178 H167:H178">
    <cfRule type="expression" dxfId="747" priority="35">
      <formula>F167&gt;0</formula>
    </cfRule>
    <cfRule type="expression" dxfId="746" priority="36">
      <formula>F167&lt;0</formula>
    </cfRule>
  </conditionalFormatting>
  <conditionalFormatting sqref="F183:F197 H183:H197">
    <cfRule type="expression" dxfId="745" priority="33">
      <formula>F183&gt;0</formula>
    </cfRule>
    <cfRule type="expression" dxfId="744" priority="34">
      <formula>F183&lt;0</formula>
    </cfRule>
  </conditionalFormatting>
  <conditionalFormatting sqref="F198:F206 H198:H206">
    <cfRule type="expression" dxfId="743" priority="31">
      <formula>F198&gt;0</formula>
    </cfRule>
    <cfRule type="expression" dxfId="742" priority="32">
      <formula>F198&lt;0</formula>
    </cfRule>
  </conditionalFormatting>
  <conditionalFormatting sqref="F141:F147 H141:H147">
    <cfRule type="expression" dxfId="741" priority="29">
      <formula>F141&gt;0</formula>
    </cfRule>
    <cfRule type="expression" dxfId="740" priority="30">
      <formula>F141&lt;0</formula>
    </cfRule>
  </conditionalFormatting>
  <conditionalFormatting sqref="H149:H152 F149:F152">
    <cfRule type="expression" dxfId="739" priority="27">
      <formula>F149&gt;0</formula>
    </cfRule>
    <cfRule type="expression" dxfId="738" priority="28">
      <formula>F149&lt;0</formula>
    </cfRule>
  </conditionalFormatting>
  <conditionalFormatting sqref="F226 H215:H218 H257:H260 F257:F260 H226 H231:H233 F231:F233 F235:F244 H235:H244">
    <cfRule type="expression" dxfId="737" priority="25">
      <formula>F215&gt;0</formula>
    </cfRule>
    <cfRule type="expression" dxfId="736" priority="26">
      <formula>F215&lt;0</formula>
    </cfRule>
  </conditionalFormatting>
  <conditionalFormatting sqref="F207:F218">
    <cfRule type="expression" dxfId="735" priority="23">
      <formula>F207&gt;0</formula>
    </cfRule>
    <cfRule type="expression" dxfId="734" priority="24">
      <formula>F207&lt;0</formula>
    </cfRule>
  </conditionalFormatting>
  <conditionalFormatting sqref="H207:H208">
    <cfRule type="expression" dxfId="733" priority="21">
      <formula>H207&gt;0</formula>
    </cfRule>
    <cfRule type="expression" dxfId="732" priority="22">
      <formula>H207&lt;0</formula>
    </cfRule>
  </conditionalFormatting>
  <conditionalFormatting sqref="H209">
    <cfRule type="expression" dxfId="731" priority="19">
      <formula>H209&gt;0</formula>
    </cfRule>
    <cfRule type="expression" dxfId="730" priority="20">
      <formula>H209&lt;0</formula>
    </cfRule>
  </conditionalFormatting>
  <conditionalFormatting sqref="H210">
    <cfRule type="expression" dxfId="729" priority="17">
      <formula>H210&gt;0</formula>
    </cfRule>
    <cfRule type="expression" dxfId="728" priority="18">
      <formula>H210&lt;0</formula>
    </cfRule>
  </conditionalFormatting>
  <conditionalFormatting sqref="H211:H213">
    <cfRule type="expression" dxfId="727" priority="15">
      <formula>H211&gt;0</formula>
    </cfRule>
    <cfRule type="expression" dxfId="726" priority="16">
      <formula>H211&lt;0</formula>
    </cfRule>
  </conditionalFormatting>
  <conditionalFormatting sqref="H214">
    <cfRule type="expression" dxfId="725" priority="13">
      <formula>H214&gt;0</formula>
    </cfRule>
    <cfRule type="expression" dxfId="724" priority="14">
      <formula>H214&lt;0</formula>
    </cfRule>
  </conditionalFormatting>
  <conditionalFormatting sqref="F245:F256 H245:H256">
    <cfRule type="expression" dxfId="723" priority="11">
      <formula>F245&gt;0</formula>
    </cfRule>
    <cfRule type="expression" dxfId="722" priority="12">
      <formula>F245&lt;0</formula>
    </cfRule>
  </conditionalFormatting>
  <conditionalFormatting sqref="F261:F275 H261:H275">
    <cfRule type="expression" dxfId="721" priority="9">
      <formula>F261&gt;0</formula>
    </cfRule>
    <cfRule type="expression" dxfId="720" priority="10">
      <formula>F261&lt;0</formula>
    </cfRule>
  </conditionalFormatting>
  <conditionalFormatting sqref="F276:F283 H276:H283">
    <cfRule type="expression" dxfId="719" priority="7">
      <formula>F276&gt;0</formula>
    </cfRule>
    <cfRule type="expression" dxfId="718" priority="8">
      <formula>F276&lt;0</formula>
    </cfRule>
  </conditionalFormatting>
  <conditionalFormatting sqref="F219:F225 H219:H225">
    <cfRule type="expression" dxfId="717" priority="5">
      <formula>F219&gt;0</formula>
    </cfRule>
    <cfRule type="expression" dxfId="716" priority="6">
      <formula>F219&lt;0</formula>
    </cfRule>
  </conditionalFormatting>
  <conditionalFormatting sqref="H227:H230 F227:F230">
    <cfRule type="expression" dxfId="715" priority="3">
      <formula>F227&gt;0</formula>
    </cfRule>
    <cfRule type="expression" dxfId="714" priority="4">
      <formula>F227&lt;0</formula>
    </cfRule>
  </conditionalFormatting>
  <conditionalFormatting sqref="H234 F234">
    <cfRule type="expression" dxfId="713" priority="1">
      <formula>F234&gt;0</formula>
    </cfRule>
    <cfRule type="expression" dxfId="71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327</v>
      </c>
      <c r="B2" s="501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90.54</v>
      </c>
      <c r="R4" s="499">
        <v>6.6E-3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7243.2000000000007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568.32000000000153</v>
      </c>
      <c r="R7">
        <v>80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30.400000000001455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4.214729370009075E-3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A25" t="s">
        <v>397</v>
      </c>
      <c r="B25" s="156">
        <v>42768</v>
      </c>
      <c r="C25" s="10">
        <v>80</v>
      </c>
      <c r="D25" s="40">
        <v>90.16</v>
      </c>
      <c r="E25" s="40">
        <v>89.73</v>
      </c>
      <c r="F25" s="40">
        <f>C25*(E25-D25)</f>
        <v>-34.399999999999409</v>
      </c>
      <c r="G25" s="40">
        <f>D25*C25</f>
        <v>7212.7999999999993</v>
      </c>
      <c r="H25" s="230">
        <f>(E25-D25)/D25</f>
        <v>-4.7692990239573269E-3</v>
      </c>
      <c r="I25" s="40"/>
      <c r="J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A26" t="s">
        <v>397</v>
      </c>
      <c r="B26" s="156">
        <v>42787</v>
      </c>
      <c r="C26" s="10">
        <v>80</v>
      </c>
      <c r="D26" s="40">
        <v>90.16</v>
      </c>
      <c r="E26" s="40">
        <v>92.67</v>
      </c>
      <c r="F26" s="40">
        <f>C26*(E26-D26)</f>
        <v>200.80000000000041</v>
      </c>
      <c r="G26" s="40">
        <f>D26*C26</f>
        <v>7212.7999999999993</v>
      </c>
      <c r="H26" s="230">
        <f>(E26-D26)/D26</f>
        <v>2.7839396628216561E-2</v>
      </c>
      <c r="I26" s="40"/>
      <c r="J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A27">
        <v>80</v>
      </c>
      <c r="B27" s="156">
        <v>42800</v>
      </c>
      <c r="C27" s="10">
        <v>80</v>
      </c>
      <c r="D27" s="40">
        <v>90.16</v>
      </c>
      <c r="E27" s="40">
        <v>89.95</v>
      </c>
      <c r="F27" s="40">
        <f t="shared" ref="F27" si="2">C27*(E27-D27)</f>
        <v>-16.7999999999995</v>
      </c>
      <c r="G27" s="40">
        <f t="shared" ref="G27" si="3">D27*C27</f>
        <v>7212.7999999999993</v>
      </c>
      <c r="H27" s="230">
        <f t="shared" ref="H27" si="4">(E27-D27)/D27</f>
        <v>-2.3291925465837816E-3</v>
      </c>
      <c r="I27" s="40"/>
      <c r="J27" s="40">
        <v>521.12</v>
      </c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99.594000000000008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5">O42*$Q$4</f>
        <v>98.688600000000008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5"/>
        <v>97.783200000000008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5"/>
        <v>96.877800000000008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5"/>
        <v>95.972400000000007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5"/>
        <v>95.067000000000007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5"/>
        <v>94.161600000000007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5"/>
        <v>93.256200000000007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5"/>
        <v>92.350800000000007</v>
      </c>
      <c r="Q49" s="2"/>
      <c r="T49" s="92" t="s">
        <v>122</v>
      </c>
      <c r="U49" s="129" t="s">
        <v>442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5"/>
        <v>91.445400000000006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5"/>
        <v>90.54</v>
      </c>
      <c r="Q51" s="2"/>
      <c r="T51" s="92" t="s">
        <v>105</v>
      </c>
      <c r="U51" s="129" t="s">
        <v>647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5"/>
        <v>89.634600000000006</v>
      </c>
      <c r="Q52" s="2"/>
      <c r="T52" s="92" t="s">
        <v>106</v>
      </c>
      <c r="U52" s="129" t="s">
        <v>481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5"/>
        <v>88.729200000000006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5"/>
        <v>87.823800000000006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5"/>
        <v>86.918400000000005</v>
      </c>
      <c r="T55" s="92" t="s">
        <v>108</v>
      </c>
      <c r="U55" s="129" t="s">
        <v>648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5"/>
        <v>86.013000000000005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5"/>
        <v>85.107600000000005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5"/>
        <v>84.202200000000005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5"/>
        <v>83.296800000000005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5"/>
        <v>82.391400000000004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5"/>
        <v>81.486000000000004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327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7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2:9" x14ac:dyDescent="0.25">
      <c r="B97" s="67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2:9" x14ac:dyDescent="0.25">
      <c r="B98" s="67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2:9" x14ac:dyDescent="0.25">
      <c r="B99" s="67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2:9" x14ac:dyDescent="0.25">
      <c r="B100" s="671"/>
      <c r="C100" s="378"/>
      <c r="D100" s="379"/>
      <c r="E100" s="379"/>
      <c r="F100" s="379"/>
      <c r="G100" s="379"/>
      <c r="H100" s="380"/>
      <c r="I100" s="379"/>
    </row>
    <row r="101" spans="2:9" x14ac:dyDescent="0.25">
      <c r="B101" s="671"/>
      <c r="C101" s="378"/>
      <c r="D101" s="379"/>
      <c r="E101" s="379"/>
      <c r="F101" s="379"/>
      <c r="G101" s="379"/>
      <c r="H101" s="380"/>
      <c r="I101" s="379"/>
    </row>
    <row r="102" spans="2:9" x14ac:dyDescent="0.25">
      <c r="B102" s="671"/>
      <c r="C102" s="378"/>
      <c r="D102" s="379"/>
      <c r="E102" s="379"/>
      <c r="F102" s="379"/>
      <c r="G102" s="379"/>
      <c r="H102" s="380"/>
      <c r="I102" s="379"/>
    </row>
    <row r="103" spans="2:9" x14ac:dyDescent="0.25">
      <c r="B103" s="671"/>
      <c r="C103" s="378"/>
      <c r="D103" s="379"/>
      <c r="E103" s="379"/>
      <c r="F103" s="379"/>
      <c r="G103" s="379"/>
      <c r="H103" s="380"/>
      <c r="I103" s="379"/>
    </row>
    <row r="104" spans="2:9" x14ac:dyDescent="0.25">
      <c r="B104" s="671"/>
      <c r="C104" s="378"/>
      <c r="D104" s="379"/>
      <c r="E104" s="379"/>
      <c r="F104" s="379"/>
      <c r="G104" s="379"/>
      <c r="H104" s="380"/>
      <c r="I104" s="466"/>
    </row>
    <row r="105" spans="2:9" x14ac:dyDescent="0.25">
      <c r="B105" s="671"/>
      <c r="C105" s="378"/>
      <c r="D105" s="379"/>
      <c r="E105" s="379"/>
      <c r="F105" s="379"/>
      <c r="G105" s="379"/>
      <c r="H105" s="380"/>
      <c r="I105" s="379"/>
    </row>
    <row r="106" spans="2:9" x14ac:dyDescent="0.25">
      <c r="B106" s="671"/>
      <c r="C106" s="378"/>
      <c r="D106" s="379"/>
      <c r="E106" s="379"/>
      <c r="F106" s="379"/>
      <c r="G106" s="379"/>
      <c r="H106" s="380"/>
      <c r="I106" s="379"/>
    </row>
    <row r="107" spans="2:9" x14ac:dyDescent="0.25">
      <c r="B107" s="671"/>
      <c r="C107" s="378"/>
      <c r="D107" s="379"/>
      <c r="E107" s="379"/>
      <c r="F107" s="379"/>
      <c r="G107" s="379"/>
      <c r="H107" s="380"/>
      <c r="I107" s="379"/>
    </row>
    <row r="108" spans="2:9" x14ac:dyDescent="0.25">
      <c r="B108" s="671"/>
      <c r="C108" s="378"/>
      <c r="D108" s="379"/>
      <c r="E108" s="379"/>
      <c r="F108" s="379"/>
      <c r="G108" s="379"/>
      <c r="H108" s="380"/>
      <c r="I108" s="379"/>
    </row>
    <row r="109" spans="2:9" x14ac:dyDescent="0.25">
      <c r="B109" s="671"/>
      <c r="C109" s="378"/>
      <c r="D109" s="379"/>
      <c r="E109" s="379"/>
      <c r="F109" s="379"/>
      <c r="G109" s="379"/>
      <c r="H109" s="380"/>
      <c r="I109" s="379"/>
    </row>
    <row r="110" spans="2:9" x14ac:dyDescent="0.25">
      <c r="B110" s="671"/>
      <c r="C110" s="378"/>
      <c r="D110" s="379"/>
      <c r="E110" s="379"/>
      <c r="F110" s="379"/>
      <c r="G110" s="379"/>
      <c r="H110" s="380"/>
      <c r="I110" s="379"/>
    </row>
    <row r="111" spans="2:9" x14ac:dyDescent="0.25">
      <c r="B111" s="671"/>
      <c r="C111" s="378"/>
      <c r="D111" s="379"/>
      <c r="E111" s="379"/>
      <c r="F111" s="379"/>
      <c r="G111" s="379"/>
      <c r="H111" s="380"/>
      <c r="I111" s="379"/>
    </row>
    <row r="112" spans="2:9" x14ac:dyDescent="0.25">
      <c r="B112" s="67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7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7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7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7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7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7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7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7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7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7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7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7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7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7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7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7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7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7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7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7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7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7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7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7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7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7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7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7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1" priority="29">
      <formula>F33&gt;0</formula>
    </cfRule>
    <cfRule type="expression" dxfId="710" priority="30">
      <formula>F33&lt;0</formula>
    </cfRule>
  </conditionalFormatting>
  <conditionalFormatting sqref="Q7">
    <cfRule type="expression" dxfId="709" priority="27">
      <formula>Q7&gt;0</formula>
    </cfRule>
    <cfRule type="expression" dxfId="708" priority="28">
      <formula>Q7&lt;0</formula>
    </cfRule>
  </conditionalFormatting>
  <conditionalFormatting sqref="Q8">
    <cfRule type="expression" dxfId="707" priority="25">
      <formula>Q8&gt;0</formula>
    </cfRule>
    <cfRule type="expression" dxfId="706" priority="26">
      <formula>Q8&lt;0</formula>
    </cfRule>
  </conditionalFormatting>
  <conditionalFormatting sqref="F29 F32">
    <cfRule type="expression" dxfId="705" priority="23">
      <formula>F29&gt;0</formula>
    </cfRule>
    <cfRule type="expression" dxfId="704" priority="24">
      <formula>F29&lt;0</formula>
    </cfRule>
  </conditionalFormatting>
  <conditionalFormatting sqref="H29 H32">
    <cfRule type="expression" dxfId="703" priority="21">
      <formula>H29&gt;0</formula>
    </cfRule>
    <cfRule type="expression" dxfId="702" priority="22">
      <formula>H29&lt;0</formula>
    </cfRule>
  </conditionalFormatting>
  <conditionalFormatting sqref="F30:F31">
    <cfRule type="expression" dxfId="701" priority="19">
      <formula>F30&gt;0</formula>
    </cfRule>
    <cfRule type="expression" dxfId="700" priority="20">
      <formula>F30&lt;0</formula>
    </cfRule>
  </conditionalFormatting>
  <conditionalFormatting sqref="H30:H31">
    <cfRule type="expression" dxfId="699" priority="17">
      <formula>H30&gt;0</formula>
    </cfRule>
    <cfRule type="expression" dxfId="698" priority="18">
      <formula>H30&lt;0</formula>
    </cfRule>
  </conditionalFormatting>
  <conditionalFormatting sqref="F104:F140 H104:H140">
    <cfRule type="expression" dxfId="697" priority="15">
      <formula>F104&gt;0</formula>
    </cfRule>
    <cfRule type="expression" dxfId="696" priority="16">
      <formula>F104&lt;0</formula>
    </cfRule>
  </conditionalFormatting>
  <conditionalFormatting sqref="F96:F100 F103">
    <cfRule type="expression" dxfId="695" priority="13">
      <formula>F96&gt;0</formula>
    </cfRule>
    <cfRule type="expression" dxfId="694" priority="14">
      <formula>F96&lt;0</formula>
    </cfRule>
  </conditionalFormatting>
  <conditionalFormatting sqref="H96:H100 H103">
    <cfRule type="expression" dxfId="693" priority="11">
      <formula>H96&gt;0</formula>
    </cfRule>
    <cfRule type="expression" dxfId="692" priority="12">
      <formula>H96&lt;0</formula>
    </cfRule>
  </conditionalFormatting>
  <conditionalFormatting sqref="F101:F102">
    <cfRule type="expression" dxfId="691" priority="9">
      <formula>F101&gt;0</formula>
    </cfRule>
    <cfRule type="expression" dxfId="690" priority="10">
      <formula>F101&lt;0</formula>
    </cfRule>
  </conditionalFormatting>
  <conditionalFormatting sqref="H101:H102">
    <cfRule type="expression" dxfId="689" priority="7">
      <formula>H101&gt;0</formula>
    </cfRule>
    <cfRule type="expression" dxfId="688" priority="8">
      <formula>H101&lt;0</formula>
    </cfRule>
  </conditionalFormatting>
  <conditionalFormatting sqref="F25:F28">
    <cfRule type="expression" dxfId="687" priority="5">
      <formula>F25&gt;0</formula>
    </cfRule>
    <cfRule type="expression" dxfId="686" priority="6">
      <formula>F25&lt;0</formula>
    </cfRule>
  </conditionalFormatting>
  <conditionalFormatting sqref="H25:H28">
    <cfRule type="expression" dxfId="685" priority="3">
      <formula>H25&gt;0</formula>
    </cfRule>
    <cfRule type="expression" dxfId="684" priority="4">
      <formula>H25&lt;0</formula>
    </cfRule>
  </conditionalFormatting>
  <conditionalFormatting sqref="J27">
    <cfRule type="expression" dxfId="683" priority="1">
      <formula>J27&gt;0</formula>
    </cfRule>
    <cfRule type="expression" dxfId="682" priority="2">
      <formula>J27&lt;0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56.55</v>
      </c>
      <c r="R4" s="499">
        <v>-3.8999999999999998E-3</v>
      </c>
      <c r="T4" s="1"/>
      <c r="W4" s="132">
        <v>42796</v>
      </c>
      <c r="X4" s="10" t="s">
        <v>287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1131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474.80000000000132</v>
      </c>
      <c r="R7">
        <v>20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120.58000000000015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0.1193365135290277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SumByColor($A$19,F2:F5)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96" t="s">
        <v>78</v>
      </c>
      <c r="P44" s="696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62.205000000000005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61.639499999999998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61.073999999999998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60.508499999999998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59.942999999999998</v>
      </c>
      <c r="T49" s="92" t="s">
        <v>104</v>
      </c>
      <c r="U49" s="129" t="s">
        <v>567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59.377499999999998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58.811999999999998</v>
      </c>
      <c r="T51" s="92" t="s">
        <v>105</v>
      </c>
      <c r="U51" s="129" t="s">
        <v>649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58.246499999999997</v>
      </c>
      <c r="T52" s="92" t="s">
        <v>106</v>
      </c>
      <c r="U52" s="129" t="s">
        <v>350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57.680999999999997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57.115499999999997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56.55</v>
      </c>
      <c r="T55" s="92" t="s">
        <v>108</v>
      </c>
      <c r="U55" s="129" t="s">
        <v>650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A56" t="s">
        <v>395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55.984499999999997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A57" t="s">
        <v>431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55.418999999999997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A58" t="s">
        <v>468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54.853499999999997</v>
      </c>
      <c r="T58" s="92" t="s">
        <v>109</v>
      </c>
      <c r="U58" s="129" t="s">
        <v>568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54.287999999999997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53.722499999999997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53.156999999999996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9"/>
        <v>52.591500000000003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52.025999999999996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51.460499999999996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50.894999999999996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42705</v>
      </c>
      <c r="X66" s="10" t="s">
        <v>287</v>
      </c>
      <c r="Y66" s="10"/>
      <c r="Z66" s="10"/>
      <c r="AA66" s="10"/>
      <c r="AB66" s="94"/>
      <c r="AC66" s="10"/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 t="e">
        <f>SumByColor($A$19,C65:C80)</f>
        <v>#VALUE!</v>
      </c>
      <c r="D82" s="464"/>
      <c r="E82" s="464"/>
      <c r="F82" s="465" t="e">
        <f>SumByColor($A$19,F65:F68)</f>
        <v>#VALUE!</v>
      </c>
      <c r="G82" s="464"/>
      <c r="H82" s="464" t="e">
        <f>SumByColor($A$19,H65:H80)</f>
        <v>#VALUE!</v>
      </c>
      <c r="I82" s="464"/>
      <c r="J82" s="464"/>
      <c r="K82" s="465" t="e">
        <f>SumByColor($A$19,K65:K80)</f>
        <v>#VALUE!</v>
      </c>
      <c r="L82" s="464"/>
      <c r="M82" s="465" t="e">
        <f>SumByColor($A$19,M65:M80)</f>
        <v>#VALUE!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 t="e">
        <f>SumByColor($A$19,C86:C101)</f>
        <v>#VALUE!</v>
      </c>
      <c r="D103" s="469"/>
      <c r="E103" s="469"/>
      <c r="F103" s="470" t="e">
        <f>SumByColor($A$19,F86:F89)</f>
        <v>#VALUE!</v>
      </c>
      <c r="G103" s="469"/>
      <c r="H103" s="469" t="e">
        <f>SumByColor($A$19,H86:H101)</f>
        <v>#VALUE!</v>
      </c>
      <c r="I103" s="469"/>
      <c r="J103" s="469"/>
      <c r="K103" s="470" t="e">
        <f>SumByColor($A$19,K86:K101)</f>
        <v>#VALUE!</v>
      </c>
      <c r="L103" s="469"/>
      <c r="M103" s="470" t="e">
        <f>SumByColor($A$19,M86:M101)</f>
        <v>#VALUE!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81" priority="41">
      <formula>F27&gt;0</formula>
    </cfRule>
    <cfRule type="expression" dxfId="680" priority="42">
      <formula>F27&lt;0</formula>
    </cfRule>
  </conditionalFormatting>
  <conditionalFormatting sqref="H27:H33 H35:H44">
    <cfRule type="expression" dxfId="679" priority="37">
      <formula>H27&gt;0</formula>
    </cfRule>
    <cfRule type="expression" dxfId="678" priority="38">
      <formula>H27&lt;0</formula>
    </cfRule>
  </conditionalFormatting>
  <conditionalFormatting sqref="F23:F26">
    <cfRule type="expression" dxfId="677" priority="23">
      <formula>F23&gt;0</formula>
    </cfRule>
    <cfRule type="expression" dxfId="676" priority="24">
      <formula>F23&lt;0</formula>
    </cfRule>
  </conditionalFormatting>
  <conditionalFormatting sqref="H23:H26">
    <cfRule type="expression" dxfId="675" priority="21">
      <formula>H23&gt;0</formula>
    </cfRule>
    <cfRule type="expression" dxfId="674" priority="22">
      <formula>H23&lt;0</formula>
    </cfRule>
  </conditionalFormatting>
  <conditionalFormatting sqref="Q8">
    <cfRule type="expression" dxfId="673" priority="17">
      <formula>Q8&gt;0</formula>
    </cfRule>
    <cfRule type="expression" dxfId="672" priority="18">
      <formula>Q8&lt;0</formula>
    </cfRule>
  </conditionalFormatting>
  <conditionalFormatting sqref="Q7">
    <cfRule type="expression" dxfId="671" priority="19">
      <formula>Q7&gt;0</formula>
    </cfRule>
    <cfRule type="expression" dxfId="670" priority="20">
      <formula>Q7&lt;0</formula>
    </cfRule>
  </conditionalFormatting>
  <conditionalFormatting sqref="F34">
    <cfRule type="expression" dxfId="669" priority="15">
      <formula>F34&gt;0</formula>
    </cfRule>
    <cfRule type="expression" dxfId="668" priority="16">
      <formula>F34&lt;0</formula>
    </cfRule>
  </conditionalFormatting>
  <conditionalFormatting sqref="H34">
    <cfRule type="expression" dxfId="667" priority="13">
      <formula>H34&gt;0</formula>
    </cfRule>
    <cfRule type="expression" dxfId="666" priority="14">
      <formula>H34&lt;0</formula>
    </cfRule>
  </conditionalFormatting>
  <conditionalFormatting sqref="F46:F51">
    <cfRule type="expression" dxfId="665" priority="11">
      <formula>F46&gt;0</formula>
    </cfRule>
    <cfRule type="expression" dxfId="664" priority="12">
      <formula>F46&lt;0</formula>
    </cfRule>
  </conditionalFormatting>
  <conditionalFormatting sqref="H46:H51">
    <cfRule type="expression" dxfId="663" priority="9">
      <formula>H46&gt;0</formula>
    </cfRule>
    <cfRule type="expression" dxfId="662" priority="10">
      <formula>H46&lt;0</formula>
    </cfRule>
  </conditionalFormatting>
  <conditionalFormatting sqref="F52:F61">
    <cfRule type="expression" dxfId="661" priority="7">
      <formula>F52&gt;0</formula>
    </cfRule>
    <cfRule type="expression" dxfId="660" priority="8">
      <formula>F52&lt;0</formula>
    </cfRule>
  </conditionalFormatting>
  <conditionalFormatting sqref="H52:H61">
    <cfRule type="expression" dxfId="659" priority="5">
      <formula>H52&gt;0</formula>
    </cfRule>
    <cfRule type="expression" dxfId="658" priority="6">
      <formula>H52&lt;0</formula>
    </cfRule>
  </conditionalFormatting>
  <conditionalFormatting sqref="M63">
    <cfRule type="expression" dxfId="657" priority="3">
      <formula>M63&gt;0</formula>
    </cfRule>
    <cfRule type="expression" dxfId="656" priority="4">
      <formula>M63&lt;0</formula>
    </cfRule>
  </conditionalFormatting>
  <conditionalFormatting sqref="M84">
    <cfRule type="expression" dxfId="655" priority="1">
      <formula>M84&gt;0</formula>
    </cfRule>
    <cfRule type="expression" dxfId="654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29.18</v>
      </c>
      <c r="R4" s="499">
        <v>-1.5900000000000001E-2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2918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569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1252.2599999999984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-200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-6.4143681847338041E-2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396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396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382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32.097999999999999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31.8062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31.514400000000002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31.2226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30.930800000000001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30.638999999999999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30.347200000000001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30.055399999999999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29.7636</v>
      </c>
      <c r="Q49" s="2"/>
      <c r="T49" s="92" t="s">
        <v>122</v>
      </c>
      <c r="U49" s="129" t="s">
        <v>487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29.471799999999998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29.18</v>
      </c>
      <c r="Q51" s="2"/>
      <c r="T51" s="92" t="s">
        <v>105</v>
      </c>
      <c r="U51" s="129" t="s">
        <v>651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28.888200000000001</v>
      </c>
      <c r="Q52" s="2"/>
      <c r="T52" s="92" t="s">
        <v>106</v>
      </c>
      <c r="U52" s="129" t="s">
        <v>505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28.596399999999999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28.304600000000001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28.012799999999999</v>
      </c>
      <c r="T55" s="92" t="s">
        <v>108</v>
      </c>
      <c r="U55" s="129" t="s">
        <v>652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27.721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27.429199999999998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27.1374</v>
      </c>
      <c r="T58" s="92" t="s">
        <v>109</v>
      </c>
      <c r="U58" s="129" t="s">
        <v>653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26.845600000000001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26.553799999999999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26.262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 t="e">
        <f>SumByColor($A$19,C86:C101)</f>
        <v>#VALUE!</v>
      </c>
      <c r="D103" s="482"/>
      <c r="E103" s="482"/>
      <c r="F103" s="483" t="e">
        <f>SumByColor($A$19,F86:F101)</f>
        <v>#VALUE!</v>
      </c>
      <c r="G103" s="482"/>
      <c r="H103" s="482" t="e">
        <f>SumByColor($A$19,H86:H101)</f>
        <v>#VALUE!</v>
      </c>
      <c r="I103" s="482"/>
      <c r="J103" s="482"/>
      <c r="K103" s="483" t="e">
        <f>SumByColor($A$19,K86:K101)</f>
        <v>#VALUE!</v>
      </c>
      <c r="L103" s="482"/>
      <c r="M103" s="483" t="e">
        <f>SumByColor($A$19,M86:M101)</f>
        <v>#VALUE!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53" priority="35">
      <formula>F55&gt;0</formula>
    </cfRule>
    <cfRule type="expression" dxfId="652" priority="36">
      <formula>F55&lt;0</formula>
    </cfRule>
  </conditionalFormatting>
  <conditionalFormatting sqref="Q7">
    <cfRule type="expression" dxfId="651" priority="23">
      <formula>Q7&gt;0</formula>
    </cfRule>
    <cfRule type="expression" dxfId="650" priority="24">
      <formula>Q7&lt;0</formula>
    </cfRule>
  </conditionalFormatting>
  <conditionalFormatting sqref="Q8">
    <cfRule type="expression" dxfId="649" priority="21">
      <formula>Q8&gt;0</formula>
    </cfRule>
    <cfRule type="expression" dxfId="648" priority="22">
      <formula>Q8&lt;0</formula>
    </cfRule>
  </conditionalFormatting>
  <conditionalFormatting sqref="F42:F54">
    <cfRule type="expression" dxfId="647" priority="19">
      <formula>F42&gt;0</formula>
    </cfRule>
    <cfRule type="expression" dxfId="646" priority="20">
      <formula>F42&lt;0</formula>
    </cfRule>
  </conditionalFormatting>
  <conditionalFormatting sqref="H42:H54">
    <cfRule type="expression" dxfId="645" priority="17">
      <formula>H42&gt;0</formula>
    </cfRule>
    <cfRule type="expression" dxfId="644" priority="18">
      <formula>H42&lt;0</formula>
    </cfRule>
  </conditionalFormatting>
  <conditionalFormatting sqref="H58:H61">
    <cfRule type="expression" dxfId="643" priority="13">
      <formula>H58&gt;0</formula>
    </cfRule>
    <cfRule type="expression" dxfId="642" priority="14">
      <formula>H58&lt;0</formula>
    </cfRule>
  </conditionalFormatting>
  <conditionalFormatting sqref="F58:F61">
    <cfRule type="expression" dxfId="641" priority="15">
      <formula>F58&gt;0</formula>
    </cfRule>
    <cfRule type="expression" dxfId="640" priority="16">
      <formula>F58&lt;0</formula>
    </cfRule>
  </conditionalFormatting>
  <conditionalFormatting sqref="M84">
    <cfRule type="expression" dxfId="639" priority="11">
      <formula>M84&gt;0</formula>
    </cfRule>
    <cfRule type="expression" dxfId="638" priority="12">
      <formula>M84&lt;0</formula>
    </cfRule>
  </conditionalFormatting>
  <conditionalFormatting sqref="F23:F24 F28:F36">
    <cfRule type="expression" dxfId="637" priority="9">
      <formula>F23&gt;0</formula>
    </cfRule>
    <cfRule type="expression" dxfId="636" priority="10">
      <formula>F23&lt;0</formula>
    </cfRule>
  </conditionalFormatting>
  <conditionalFormatting sqref="H23:H24 H28:H36">
    <cfRule type="expression" dxfId="635" priority="7">
      <formula>H23&gt;0</formula>
    </cfRule>
    <cfRule type="expression" dxfId="634" priority="8">
      <formula>H23&lt;0</formula>
    </cfRule>
  </conditionalFormatting>
  <conditionalFormatting sqref="Q10">
    <cfRule type="expression" dxfId="633" priority="5">
      <formula>Q10&gt;0</formula>
    </cfRule>
    <cfRule type="expression" dxfId="632" priority="6">
      <formula>Q10&lt;0</formula>
    </cfRule>
  </conditionalFormatting>
  <conditionalFormatting sqref="F25:F27">
    <cfRule type="expression" dxfId="631" priority="3">
      <formula>F25&gt;0</formula>
    </cfRule>
    <cfRule type="expression" dxfId="630" priority="4">
      <formula>F25&lt;0</formula>
    </cfRule>
  </conditionalFormatting>
  <conditionalFormatting sqref="H25:H27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437</v>
      </c>
      <c r="B2" s="73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88.33</v>
      </c>
      <c r="R4" s="499">
        <v>-1E-4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3091.5499999999997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656.25</v>
      </c>
      <c r="R7">
        <v>35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656.25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0.26947398677780976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97.163000000000011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96.279700000000005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95.3964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94.513100000000009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93.629800000000003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92.746499999999997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91.863200000000006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90.979900000000001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90.096599999999995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89.213300000000004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88.33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87.446699999999993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86.563400000000001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85.680099999999996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437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84.79679999999999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83.913499999999999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83.030199999999994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82.146900000000002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81.263599999999997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80.380300000000005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79.497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7" priority="9">
      <formula>F39&gt;0</formula>
    </cfRule>
    <cfRule type="expression" dxfId="626" priority="10">
      <formula>F39&lt;0</formula>
    </cfRule>
  </conditionalFormatting>
  <conditionalFormatting sqref="F25:F38">
    <cfRule type="expression" dxfId="625" priority="7">
      <formula>F25&gt;0</formula>
    </cfRule>
    <cfRule type="expression" dxfId="624" priority="8">
      <formula>F25&lt;0</formula>
    </cfRule>
  </conditionalFormatting>
  <conditionalFormatting sqref="H25:H38">
    <cfRule type="expression" dxfId="623" priority="5">
      <formula>H25&gt;0</formula>
    </cfRule>
    <cfRule type="expression" dxfId="622" priority="6">
      <formula>H25&lt;0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conditionalFormatting sqref="Q8">
    <cfRule type="expression" dxfId="619" priority="1">
      <formula>Q8&gt;0</formula>
    </cfRule>
    <cfRule type="expression" dxfId="61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49.89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49.89</v>
      </c>
      <c r="R4" s="499">
        <v>-5.0000000000000001E-3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54.879000000000005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54.380100000000006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53.881200000000007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53.382300000000001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52.883400000000002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52.384500000000003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51.885600000000004</v>
      </c>
      <c r="Q47" s="2"/>
      <c r="T47" s="92" t="s">
        <v>341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51.386700000000005</v>
      </c>
      <c r="Q48" s="2"/>
      <c r="T48" s="92" t="s">
        <v>342</v>
      </c>
      <c r="U48" s="87" t="s">
        <v>654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50.887799999999999</v>
      </c>
      <c r="Q49" s="2"/>
      <c r="T49" s="92" t="s">
        <v>343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50.3889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49.89</v>
      </c>
      <c r="Q51" s="2"/>
      <c r="T51" s="92" t="s">
        <v>105</v>
      </c>
      <c r="U51" s="87" t="s">
        <v>655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49.391100000000002</v>
      </c>
      <c r="Q52" s="2"/>
      <c r="T52" s="92" t="s">
        <v>106</v>
      </c>
      <c r="U52" s="87" t="s">
        <v>361</v>
      </c>
      <c r="W52" s="132">
        <v>42724</v>
      </c>
      <c r="X52" s="10" t="s">
        <v>351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48.892200000000003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48.393299999999996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47.894399999999997</v>
      </c>
      <c r="T55" s="92" t="s">
        <v>344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47.395499999999998</v>
      </c>
      <c r="T56" s="92" t="s">
        <v>345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46.896599999999999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46.3977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45.898800000000001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45.399900000000002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44.901000000000003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17" priority="9">
      <formula>F39&gt;0</formula>
    </cfRule>
    <cfRule type="expression" dxfId="616" priority="10">
      <formula>F39&lt;0</formula>
    </cfRule>
  </conditionalFormatting>
  <conditionalFormatting sqref="F25:F38">
    <cfRule type="expression" dxfId="615" priority="7">
      <formula>F25&gt;0</formula>
    </cfRule>
    <cfRule type="expression" dxfId="614" priority="8">
      <formula>F25&lt;0</formula>
    </cfRule>
  </conditionalFormatting>
  <conditionalFormatting sqref="H25:H38">
    <cfRule type="expression" dxfId="613" priority="5">
      <formula>H25&gt;0</formula>
    </cfRule>
    <cfRule type="expression" dxfId="612" priority="6">
      <formula>H25&lt;0</formula>
    </cfRule>
  </conditionalFormatting>
  <conditionalFormatting sqref="Q7">
    <cfRule type="expression" dxfId="611" priority="3">
      <formula>Q7&gt;0</formula>
    </cfRule>
    <cfRule type="expression" dxfId="610" priority="4">
      <formula>Q7&lt;0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253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9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22.424300000000002</v>
      </c>
      <c r="T3" s="1">
        <v>42621</v>
      </c>
      <c r="U3" s="34" t="s">
        <v>271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25.64</v>
      </c>
      <c r="R4" s="499">
        <v>-2.7000000000000001E-3</v>
      </c>
      <c r="T4" s="1">
        <v>42627</v>
      </c>
      <c r="U4" s="34" t="s">
        <v>271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25640</v>
      </c>
      <c r="T5" t="s">
        <v>356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1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22424.300000000003</v>
      </c>
      <c r="T6" s="23" t="s">
        <v>550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15766.096999999994</v>
      </c>
      <c r="R7">
        <v>100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3215.6999999999971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0.14340246964230752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C10" s="4"/>
      <c r="D10" s="3"/>
      <c r="E10" s="3"/>
      <c r="F10" s="3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1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701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2150</v>
      </c>
      <c r="D22" s="12"/>
      <c r="E22" s="12"/>
      <c r="F22" s="13">
        <f>SUM(F2:F21)</f>
        <v>51099.68</v>
      </c>
      <c r="G22" s="12"/>
      <c r="H22" s="12">
        <f>SUM(H2:H21)</f>
        <v>1150</v>
      </c>
      <c r="I22" s="13"/>
      <c r="J22" s="13"/>
      <c r="K22" s="13">
        <f>SUM(K2:K21)</f>
        <v>28675.379999999997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950</v>
      </c>
      <c r="I23" s="355"/>
      <c r="J23" s="355"/>
      <c r="K23" s="356">
        <f>SumByColor($A$23,K2:K21)</f>
        <v>28676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552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390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400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9" t="s">
        <v>425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9" t="s">
        <v>446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9" t="s">
        <v>477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9" t="s">
        <v>484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9" t="s">
        <v>500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500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9" t="s">
        <v>527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696" t="s">
        <v>78</v>
      </c>
      <c r="P44" s="696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>
        <v>22</v>
      </c>
      <c r="J45" s="40">
        <v>15696</v>
      </c>
      <c r="N45" s="4"/>
      <c r="O45" s="82">
        <v>1.1000000000000001</v>
      </c>
      <c r="P45" s="82">
        <f>O45*$Q$4</f>
        <v>28.204000000000004</v>
      </c>
      <c r="T45" s="92" t="s">
        <v>100</v>
      </c>
      <c r="U45" s="129" t="s">
        <v>656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B46" s="192"/>
      <c r="C46" s="10"/>
      <c r="D46" s="199"/>
      <c r="E46" s="40"/>
      <c r="F46" s="40"/>
      <c r="G46" s="40"/>
      <c r="H46" s="231"/>
      <c r="I46" s="40"/>
      <c r="J46" s="40"/>
      <c r="N46" s="4"/>
      <c r="O46" s="82">
        <v>1.0900000000000001</v>
      </c>
      <c r="P46" s="82">
        <f t="shared" ref="P46:P65" si="18">O46*$Q$4</f>
        <v>27.947600000000001</v>
      </c>
      <c r="T46" s="92" t="s">
        <v>101</v>
      </c>
      <c r="U46" s="129" t="s">
        <v>657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18"/>
        <v>27.691200000000002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18"/>
        <v>27.434800000000003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18"/>
        <v>27.178400000000003</v>
      </c>
      <c r="T49" s="92" t="s">
        <v>104</v>
      </c>
      <c r="U49" s="129" t="s">
        <v>528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18"/>
        <v>26.922000000000001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18"/>
        <v>26.665600000000001</v>
      </c>
      <c r="T51" s="92" t="s">
        <v>105</v>
      </c>
      <c r="U51" s="129" t="s">
        <v>658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18"/>
        <v>26.409200000000002</v>
      </c>
      <c r="T52" s="92" t="s">
        <v>106</v>
      </c>
      <c r="U52" s="129" t="s">
        <v>659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18"/>
        <v>26.152800000000003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18"/>
        <v>25.8964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18"/>
        <v>25.64</v>
      </c>
      <c r="T55" s="92" t="s">
        <v>108</v>
      </c>
      <c r="U55" s="129" t="s">
        <v>660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18"/>
        <v>25.383600000000001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18"/>
        <v>25.127199999999998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18"/>
        <v>24.870799999999999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18"/>
        <v>24.6144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18"/>
        <v>24.358000000000001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18"/>
        <v>24.101599999999998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8"/>
        <v>23.845200000000002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8"/>
        <v>23.588800000000003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8"/>
        <v>23.3324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8"/>
        <v>23.076000000000001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3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3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3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3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2"/>
      <c r="H145" s="4"/>
      <c r="I145" s="3"/>
      <c r="J145" s="3"/>
      <c r="K145" s="3"/>
      <c r="L145" s="4"/>
    </row>
    <row r="146" spans="2:12" x14ac:dyDescent="0.25">
      <c r="G146" s="702"/>
      <c r="H146" s="4"/>
      <c r="I146" s="3"/>
      <c r="J146" s="3"/>
      <c r="K146" s="3"/>
      <c r="L146" s="4"/>
    </row>
    <row r="147" spans="2:12" x14ac:dyDescent="0.25">
      <c r="G147" s="702"/>
      <c r="H147" s="4"/>
      <c r="I147" s="3"/>
      <c r="J147" s="3"/>
      <c r="K147" s="3"/>
      <c r="L147" s="4"/>
    </row>
    <row r="148" spans="2:12" x14ac:dyDescent="0.25">
      <c r="G148" s="702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9">-C162*(D162-E162)</f>
        <v>-3110.9999999999973</v>
      </c>
      <c r="G162" s="562">
        <f t="shared" ref="G162:G171" si="20">IF(C162=0, 0,D162*C162)</f>
        <v>88179</v>
      </c>
      <c r="H162" s="625">
        <f t="shared" ref="H162:H176" si="21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9"/>
        <v>-1812.9999999999875</v>
      </c>
      <c r="G163" s="562">
        <f t="shared" si="20"/>
        <v>84721</v>
      </c>
      <c r="H163" s="625">
        <f t="shared" si="21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9"/>
        <v>-5303.9999999999955</v>
      </c>
      <c r="G164" s="562">
        <f t="shared" si="20"/>
        <v>87975</v>
      </c>
      <c r="H164" s="625">
        <f t="shared" si="21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9"/>
        <v>2303.5000000000036</v>
      </c>
      <c r="G165" s="562">
        <f t="shared" si="20"/>
        <v>46042.899999999994</v>
      </c>
      <c r="H165" s="625">
        <f t="shared" si="21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9"/>
        <v>1305.9000000000083</v>
      </c>
      <c r="G166" s="562">
        <f t="shared" si="20"/>
        <v>49304.979999999996</v>
      </c>
      <c r="H166" s="625">
        <f t="shared" si="21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9"/>
        <v>-2283.9999999999918</v>
      </c>
      <c r="G167" s="562">
        <f t="shared" si="20"/>
        <v>96556.1</v>
      </c>
      <c r="H167" s="625">
        <f t="shared" si="21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9"/>
        <v>-2355</v>
      </c>
      <c r="G168" s="562">
        <f t="shared" si="20"/>
        <v>79834.5</v>
      </c>
      <c r="H168" s="625">
        <f t="shared" si="21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9"/>
        <v>-5211.8000000000056</v>
      </c>
      <c r="G169" s="562">
        <f t="shared" si="20"/>
        <v>85362.200000000012</v>
      </c>
      <c r="H169" s="625">
        <f t="shared" si="21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9"/>
        <v>-9899.9999999999909</v>
      </c>
      <c r="G170" s="562">
        <f t="shared" si="20"/>
        <v>99240</v>
      </c>
      <c r="H170" s="625">
        <f t="shared" si="21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9"/>
        <v>-7337.0000000000055</v>
      </c>
      <c r="G171" s="562">
        <f t="shared" si="20"/>
        <v>84653.8</v>
      </c>
      <c r="H171" s="625">
        <f t="shared" si="21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9"/>
        <v>-6779.9999999999936</v>
      </c>
      <c r="G172" s="562">
        <f t="shared" ref="G172:G199" si="22">IF(C172=0, 0,D172*C172)</f>
        <v>99120</v>
      </c>
      <c r="H172" s="625">
        <f t="shared" si="21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9"/>
        <v>-6881.5999999999967</v>
      </c>
      <c r="G173" s="562">
        <f t="shared" si="22"/>
        <v>84400.8</v>
      </c>
      <c r="H173" s="625">
        <f t="shared" si="21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9"/>
        <v>-3768.0000000000032</v>
      </c>
      <c r="G174" s="562">
        <f t="shared" si="22"/>
        <v>78798.3</v>
      </c>
      <c r="H174" s="625">
        <f t="shared" si="21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9"/>
        <v>-4301.0000000000073</v>
      </c>
      <c r="G175" s="562">
        <f t="shared" si="22"/>
        <v>84350.200000000012</v>
      </c>
      <c r="H175" s="625">
        <f t="shared" si="21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9"/>
        <v>-5211.8000000000056</v>
      </c>
      <c r="G176" s="562">
        <f t="shared" si="22"/>
        <v>84198.400000000009</v>
      </c>
      <c r="H176" s="625">
        <f t="shared" si="21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9"/>
        <v>-11782.399999999992</v>
      </c>
      <c r="G177" s="562">
        <f t="shared" si="22"/>
        <v>87105.599999999991</v>
      </c>
      <c r="H177" s="625">
        <f t="shared" ref="H177:H199" si="23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9"/>
        <v>-9968.1999999999935</v>
      </c>
      <c r="G178" s="562">
        <f t="shared" si="22"/>
        <v>84147.799999999988</v>
      </c>
      <c r="H178" s="625">
        <f t="shared" si="23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9"/>
        <v>-13054.80000000001</v>
      </c>
      <c r="G179" s="562">
        <f t="shared" si="22"/>
        <v>84097.200000000012</v>
      </c>
      <c r="H179" s="625">
        <f t="shared" si="23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9"/>
        <v>-13079.999999999998</v>
      </c>
      <c r="G180" s="562">
        <f t="shared" si="22"/>
        <v>97320</v>
      </c>
      <c r="H180" s="625">
        <f t="shared" si="23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9"/>
        <v>-13020.000000000009</v>
      </c>
      <c r="G181" s="562">
        <f t="shared" si="22"/>
        <v>100068</v>
      </c>
      <c r="H181" s="625">
        <f t="shared" si="23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9"/>
        <v>-13043.880000000006</v>
      </c>
      <c r="G182" s="562">
        <f t="shared" si="22"/>
        <v>93366.720000000001</v>
      </c>
      <c r="H182" s="625">
        <f t="shared" si="23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9"/>
        <v>-13025.958000000004</v>
      </c>
      <c r="G183" s="562">
        <f t="shared" si="22"/>
        <v>84068.358000000007</v>
      </c>
      <c r="H183" s="625">
        <f t="shared" si="23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9"/>
        <v>-11521.114000000007</v>
      </c>
      <c r="G184" s="562">
        <f t="shared" si="22"/>
        <v>83980.314000000013</v>
      </c>
      <c r="H184" s="625">
        <f t="shared" si="23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9"/>
        <v>-11410.000000000005</v>
      </c>
      <c r="G185" s="562">
        <f t="shared" si="22"/>
        <v>111790</v>
      </c>
      <c r="H185" s="625">
        <f t="shared" si="23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9"/>
        <v>-11220.000000000005</v>
      </c>
      <c r="G186" s="562">
        <f t="shared" si="22"/>
        <v>97380</v>
      </c>
      <c r="H186" s="625">
        <f t="shared" si="23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9"/>
        <v>-11211.199999999997</v>
      </c>
      <c r="G187" s="562">
        <f t="shared" si="22"/>
        <v>90191.2</v>
      </c>
      <c r="H187" s="625">
        <f t="shared" si="23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9"/>
        <v>-9664.6</v>
      </c>
      <c r="G188" s="562">
        <f t="shared" si="22"/>
        <v>83743</v>
      </c>
      <c r="H188" s="625">
        <f t="shared" si="23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9"/>
        <v>-9794.1360000000041</v>
      </c>
      <c r="G189" s="562">
        <f t="shared" si="22"/>
        <v>83720.736000000004</v>
      </c>
      <c r="H189" s="625">
        <f t="shared" si="23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9"/>
        <v>-16274.965999999995</v>
      </c>
      <c r="G190" s="562">
        <f t="shared" si="22"/>
        <v>86390.766000000003</v>
      </c>
      <c r="H190" s="625">
        <f t="shared" si="23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9"/>
        <v>-29899.999999999993</v>
      </c>
      <c r="G191" s="562">
        <f t="shared" si="22"/>
        <v>83600</v>
      </c>
      <c r="H191" s="625">
        <f t="shared" si="23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9"/>
        <v>-28718.02199999999</v>
      </c>
      <c r="G192" s="562">
        <f t="shared" si="22"/>
        <v>86367.621999999988</v>
      </c>
      <c r="H192" s="625">
        <f t="shared" si="23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9"/>
        <v>-30321.199999999997</v>
      </c>
      <c r="G193" s="562">
        <f t="shared" si="22"/>
        <v>81015.199999999997</v>
      </c>
      <c r="H193" s="625">
        <f t="shared" si="23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9"/>
        <v>-29806.800000000003</v>
      </c>
      <c r="G194" s="562">
        <f t="shared" si="22"/>
        <v>72786.8</v>
      </c>
      <c r="H194" s="625">
        <f t="shared" si="23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9"/>
        <v>-29239.199999999993</v>
      </c>
      <c r="G195" s="562">
        <f t="shared" si="22"/>
        <v>68155.199999999997</v>
      </c>
      <c r="H195" s="625">
        <f t="shared" si="23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9"/>
        <v>-30856.212000000007</v>
      </c>
      <c r="G196" s="562">
        <f t="shared" si="22"/>
        <v>86033.612000000008</v>
      </c>
      <c r="H196" s="625">
        <f t="shared" si="23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9"/>
        <v>-24651.563999999995</v>
      </c>
      <c r="G197" s="562">
        <f t="shared" si="22"/>
        <v>80248.363999999987</v>
      </c>
      <c r="H197" s="625">
        <f t="shared" si="23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9"/>
        <v>-24751.381000000001</v>
      </c>
      <c r="G198" s="562">
        <f t="shared" si="22"/>
        <v>86009.581000000006</v>
      </c>
      <c r="H198" s="625">
        <f t="shared" si="23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9"/>
        <v>-28613.610000000004</v>
      </c>
      <c r="G199" s="562">
        <f t="shared" si="22"/>
        <v>86010.11</v>
      </c>
      <c r="H199" s="625">
        <f t="shared" si="23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24">-C200*(D200-E200)</f>
        <v>-28406.616000000002</v>
      </c>
      <c r="G200" s="562">
        <f t="shared" ref="G200:G238" si="25">IF(C200=0, 0,D200*C200)</f>
        <v>85963.266000000003</v>
      </c>
      <c r="H200" s="625">
        <f t="shared" ref="H200:H238" si="26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24"/>
        <v>-27248.360000000008</v>
      </c>
      <c r="G201" s="562">
        <f t="shared" si="25"/>
        <v>85919.360000000015</v>
      </c>
      <c r="H201" s="625">
        <f t="shared" si="26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24"/>
        <v>-26871.468499999992</v>
      </c>
      <c r="G202" s="562">
        <f t="shared" si="25"/>
        <v>84298.1685</v>
      </c>
      <c r="H202" s="625">
        <f t="shared" si="26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24"/>
        <v>-24742.084500000001</v>
      </c>
      <c r="G203" s="562">
        <f t="shared" si="25"/>
        <v>70382.784499999994</v>
      </c>
      <c r="H203" s="625">
        <f t="shared" si="26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24"/>
        <v>-25084.414000000001</v>
      </c>
      <c r="G204" s="562">
        <f t="shared" si="25"/>
        <v>85258.813999999998</v>
      </c>
      <c r="H204" s="625">
        <f t="shared" si="26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24"/>
        <v>-29256.487999999998</v>
      </c>
      <c r="G205" s="562">
        <f t="shared" si="25"/>
        <v>86340.487999999998</v>
      </c>
      <c r="H205" s="625">
        <f t="shared" si="26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24"/>
        <v>-27809.620000000003</v>
      </c>
      <c r="G206" s="562">
        <f t="shared" si="25"/>
        <v>85248.82</v>
      </c>
      <c r="H206" s="625">
        <f t="shared" si="26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24"/>
        <v>-30544.820000000003</v>
      </c>
      <c r="G207" s="562">
        <f t="shared" si="25"/>
        <v>85248.82</v>
      </c>
      <c r="H207" s="625">
        <f t="shared" si="26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24"/>
        <v>-30549.887999999995</v>
      </c>
      <c r="G208" s="562">
        <f t="shared" si="25"/>
        <v>90453.887999999992</v>
      </c>
      <c r="H208" s="625">
        <f t="shared" si="26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24"/>
        <v>-28441.346000000009</v>
      </c>
      <c r="G209" s="562">
        <f t="shared" si="25"/>
        <v>85038.946000000011</v>
      </c>
      <c r="H209" s="625">
        <f t="shared" si="26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24"/>
        <v>-31628.763999999996</v>
      </c>
      <c r="G210" s="562">
        <f t="shared" si="25"/>
        <v>91224.963999999993</v>
      </c>
      <c r="H210" s="625">
        <f t="shared" si="26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24"/>
        <v>-27540.307999999997</v>
      </c>
      <c r="G211" s="562">
        <f t="shared" si="25"/>
        <v>84769.108000000007</v>
      </c>
      <c r="H211" s="625">
        <f t="shared" si="26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24"/>
        <v>-28697.508000000002</v>
      </c>
      <c r="G212" s="562">
        <f t="shared" si="25"/>
        <v>84769.108000000007</v>
      </c>
      <c r="H212" s="625">
        <f t="shared" si="26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24"/>
        <v>-24361.662</v>
      </c>
      <c r="G213" s="562">
        <f t="shared" si="25"/>
        <v>73394.262000000002</v>
      </c>
      <c r="H213" s="625">
        <f t="shared" si="26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24"/>
        <v>-23878.821999999989</v>
      </c>
      <c r="G214" s="562">
        <f t="shared" si="25"/>
        <v>84684.421999999991</v>
      </c>
      <c r="H214" s="625">
        <f t="shared" si="26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24"/>
        <v>-23451.183999999997</v>
      </c>
      <c r="G215" s="562">
        <f t="shared" si="25"/>
        <v>84572.383999999991</v>
      </c>
      <c r="H215" s="625">
        <f t="shared" si="26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24"/>
        <v>-28042.299999999996</v>
      </c>
      <c r="G216" s="562">
        <f t="shared" si="25"/>
        <v>87167.3</v>
      </c>
      <c r="H216" s="625">
        <f t="shared" si="26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24"/>
        <v>-32191.9</v>
      </c>
      <c r="G217" s="562">
        <f t="shared" si="25"/>
        <v>97191.900000000009</v>
      </c>
      <c r="H217" s="625">
        <f t="shared" si="26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24"/>
        <v>-31551.299999999996</v>
      </c>
      <c r="G218" s="562">
        <f t="shared" si="25"/>
        <v>86881.3</v>
      </c>
      <c r="H218" s="625">
        <f t="shared" si="26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24"/>
        <v>-34151.30000000001</v>
      </c>
      <c r="G219" s="562">
        <f t="shared" si="25"/>
        <v>115921.3</v>
      </c>
      <c r="H219" s="625">
        <f t="shared" si="26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24"/>
        <v>-33961.949999999997</v>
      </c>
      <c r="G220" s="562">
        <f t="shared" si="25"/>
        <v>86651.95</v>
      </c>
      <c r="H220" s="625">
        <f t="shared" si="26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24"/>
        <v>-27277.000000000004</v>
      </c>
      <c r="G221" s="562">
        <f t="shared" si="25"/>
        <v>81277.000000000015</v>
      </c>
      <c r="H221" s="625">
        <f t="shared" si="26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24"/>
        <v>-23679.899999999991</v>
      </c>
      <c r="G222" s="562">
        <f t="shared" si="25"/>
        <v>75384.899999999994</v>
      </c>
      <c r="H222" s="625">
        <f t="shared" si="26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24"/>
        <v>-23160.150000000005</v>
      </c>
      <c r="G223" s="562">
        <f t="shared" si="25"/>
        <v>75360.150000000009</v>
      </c>
      <c r="H223" s="625">
        <f t="shared" si="26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24"/>
        <v>-21580</v>
      </c>
      <c r="G224" s="562">
        <f t="shared" si="25"/>
        <v>69380</v>
      </c>
      <c r="H224" s="625">
        <f t="shared" si="26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24"/>
        <v>-20050.800000000003</v>
      </c>
      <c r="G225" s="562">
        <f t="shared" si="25"/>
        <v>69290.8</v>
      </c>
      <c r="H225" s="625">
        <f t="shared" si="26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24"/>
        <v>-16837.537500000002</v>
      </c>
      <c r="G226" s="562">
        <f t="shared" si="25"/>
        <v>61016.287500000006</v>
      </c>
      <c r="H226" s="625">
        <f t="shared" si="26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24"/>
        <v>-17476.399999999998</v>
      </c>
      <c r="G227" s="562">
        <f t="shared" si="25"/>
        <v>68916.399999999994</v>
      </c>
      <c r="H227" s="625">
        <f t="shared" si="26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24"/>
        <v>-18696.400000000005</v>
      </c>
      <c r="G228" s="562">
        <f t="shared" si="25"/>
        <v>68736.400000000009</v>
      </c>
      <c r="H228" s="625">
        <f t="shared" si="26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24"/>
        <v>-20214.768</v>
      </c>
      <c r="G229" s="562">
        <f t="shared" si="25"/>
        <v>78001.168000000005</v>
      </c>
      <c r="H229" s="625">
        <f t="shared" si="26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24"/>
        <v>-21262.920000000002</v>
      </c>
      <c r="G230" s="562">
        <f t="shared" si="25"/>
        <v>78002.12</v>
      </c>
      <c r="H230" s="625">
        <f t="shared" si="26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24"/>
        <v>-20999.216</v>
      </c>
      <c r="G231" s="562">
        <f t="shared" si="25"/>
        <v>77881.216</v>
      </c>
      <c r="H231" s="625">
        <f t="shared" si="26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24"/>
        <v>-19042.620000000006</v>
      </c>
      <c r="G232" s="562">
        <f t="shared" si="25"/>
        <v>75714.62000000001</v>
      </c>
      <c r="H232" s="625">
        <f t="shared" si="26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24"/>
        <v>-17040.800000000003</v>
      </c>
      <c r="G233" s="562">
        <f t="shared" si="25"/>
        <v>68040.800000000003</v>
      </c>
      <c r="H233" s="625">
        <f t="shared" si="26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24"/>
        <v>-12255.250000000002</v>
      </c>
      <c r="G234" s="562">
        <f t="shared" si="25"/>
        <v>47380.250000000007</v>
      </c>
      <c r="H234" s="625">
        <f t="shared" si="26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24"/>
        <v>-13580.100000000006</v>
      </c>
      <c r="G235" s="562">
        <f t="shared" si="25"/>
        <v>54140.100000000006</v>
      </c>
      <c r="H235" s="625">
        <f t="shared" si="26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24"/>
        <v>-13760.25</v>
      </c>
      <c r="G236" s="562">
        <f t="shared" si="25"/>
        <v>60870.25</v>
      </c>
      <c r="H236" s="625">
        <f t="shared" si="26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24"/>
        <v>-14250</v>
      </c>
      <c r="G237" s="562">
        <f t="shared" si="25"/>
        <v>67530</v>
      </c>
      <c r="H237" s="625">
        <f t="shared" si="26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24"/>
        <v>-19047.14</v>
      </c>
      <c r="G238" s="562">
        <f t="shared" si="25"/>
        <v>77261.94</v>
      </c>
      <c r="H238" s="625">
        <f t="shared" si="26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7">-C239*(D239-E239)</f>
        <v>-19222.143999999993</v>
      </c>
      <c r="G239" s="562">
        <f t="shared" ref="G239:G286" si="28">IF(C239=0, 0,D239*C239)</f>
        <v>83551.944000000003</v>
      </c>
      <c r="H239" s="625">
        <f t="shared" ref="H239:H286" si="29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7"/>
        <v>-15240.149999999998</v>
      </c>
      <c r="G240" s="562">
        <f t="shared" si="28"/>
        <v>73695.149999999994</v>
      </c>
      <c r="H240" s="625">
        <f t="shared" si="29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7"/>
        <v>-14340.15</v>
      </c>
      <c r="G241" s="562">
        <f t="shared" si="28"/>
        <v>73695.149999999994</v>
      </c>
      <c r="H241" s="625">
        <f t="shared" si="29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7"/>
        <v>-11794.000000000004</v>
      </c>
      <c r="G242" s="562">
        <f t="shared" si="28"/>
        <v>66834</v>
      </c>
      <c r="H242" s="625">
        <f t="shared" si="29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7"/>
        <v>-11115.000000000004</v>
      </c>
      <c r="G243" s="562">
        <f t="shared" si="28"/>
        <v>73035</v>
      </c>
      <c r="H243" s="625">
        <f t="shared" si="29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7"/>
        <v>-16785.000000000004</v>
      </c>
      <c r="G244" s="562">
        <f t="shared" si="28"/>
        <v>73035</v>
      </c>
      <c r="H244" s="625">
        <f t="shared" si="29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7"/>
        <v>-19431.5</v>
      </c>
      <c r="G245" s="562">
        <f t="shared" si="28"/>
        <v>78981.5</v>
      </c>
      <c r="H245" s="625">
        <f t="shared" si="29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7"/>
        <v>-17741.700000000012</v>
      </c>
      <c r="G246" s="562">
        <f t="shared" si="28"/>
        <v>72641.700000000012</v>
      </c>
      <c r="H246" s="625">
        <f t="shared" si="29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7"/>
        <v>-15851.700000000012</v>
      </c>
      <c r="G247" s="562">
        <f t="shared" si="28"/>
        <v>72641.700000000012</v>
      </c>
      <c r="H247" s="625">
        <f t="shared" si="29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7"/>
        <v>-15763.5</v>
      </c>
      <c r="G248" s="562">
        <f t="shared" si="28"/>
        <v>72643.5</v>
      </c>
      <c r="H248" s="625">
        <f t="shared" si="29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7"/>
        <v>-13333.500000000004</v>
      </c>
      <c r="G249" s="562">
        <f t="shared" si="28"/>
        <v>72643.5</v>
      </c>
      <c r="H249" s="625">
        <f t="shared" si="29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7"/>
        <v>-10052</v>
      </c>
      <c r="G250" s="562">
        <f t="shared" si="28"/>
        <v>65732</v>
      </c>
      <c r="H250" s="625">
        <f t="shared" si="29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7"/>
        <v>-7249.2800000000043</v>
      </c>
      <c r="G251" s="562">
        <f t="shared" si="28"/>
        <v>54193.280000000006</v>
      </c>
      <c r="H251" s="625">
        <f t="shared" si="29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7"/>
        <v>-8771.3200000000015</v>
      </c>
      <c r="G252" s="562">
        <f t="shared" si="28"/>
        <v>57017.32</v>
      </c>
      <c r="H252" s="625">
        <f t="shared" si="29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7"/>
        <v>-10069.200000000003</v>
      </c>
      <c r="G253" s="562">
        <f t="shared" si="28"/>
        <v>65309.200000000004</v>
      </c>
      <c r="H253" s="625">
        <f t="shared" si="29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7"/>
        <v>-10289.249999999993</v>
      </c>
      <c r="G254" s="562">
        <f t="shared" si="28"/>
        <v>72119.25</v>
      </c>
      <c r="H254" s="625">
        <f t="shared" si="29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7"/>
        <v>-11755.169999999996</v>
      </c>
      <c r="G255" s="562">
        <f t="shared" si="28"/>
        <v>74735.17</v>
      </c>
      <c r="H255" s="625">
        <f t="shared" si="29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7"/>
        <v>-8821.7999999999993</v>
      </c>
      <c r="G256" s="562">
        <f t="shared" si="28"/>
        <v>71956.800000000003</v>
      </c>
      <c r="H256" s="625">
        <f t="shared" si="29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7"/>
        <v>-6552.0000000000064</v>
      </c>
      <c r="G257" s="562">
        <f t="shared" si="28"/>
        <v>64632.000000000007</v>
      </c>
      <c r="H257" s="625">
        <f t="shared" si="29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7"/>
        <v>-7832.0000000000082</v>
      </c>
      <c r="G258" s="562">
        <f t="shared" si="28"/>
        <v>64632.000000000007</v>
      </c>
      <c r="H258" s="625">
        <f t="shared" si="29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7"/>
        <v>-3677.4000000000024</v>
      </c>
      <c r="G259" s="562">
        <f t="shared" si="28"/>
        <v>34737.4</v>
      </c>
      <c r="H259" s="625">
        <f t="shared" si="29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7"/>
        <v>-3622.5999999999985</v>
      </c>
      <c r="G260" s="562">
        <f t="shared" si="28"/>
        <v>34662.6</v>
      </c>
      <c r="H260" s="625">
        <f t="shared" si="29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7"/>
        <v>-3122.5999999999985</v>
      </c>
      <c r="G261" s="562">
        <f t="shared" si="28"/>
        <v>34662.6</v>
      </c>
      <c r="H261" s="625">
        <f t="shared" si="29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7"/>
        <v>-2162.5999999999976</v>
      </c>
      <c r="G262" s="562">
        <f t="shared" si="28"/>
        <v>34662.6</v>
      </c>
      <c r="H262" s="625">
        <f t="shared" si="29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7"/>
        <v>-2282.5999999999949</v>
      </c>
      <c r="G263" s="562">
        <f t="shared" si="28"/>
        <v>34662.6</v>
      </c>
      <c r="H263" s="625">
        <f t="shared" si="29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7"/>
        <v>-2262.599999999999</v>
      </c>
      <c r="G264" s="562">
        <f t="shared" si="28"/>
        <v>34662.6</v>
      </c>
      <c r="H264" s="625">
        <f t="shared" si="29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7"/>
        <v>-842.59999999999741</v>
      </c>
      <c r="G265" s="562">
        <f t="shared" si="28"/>
        <v>34662.6</v>
      </c>
      <c r="H265" s="625">
        <f t="shared" si="29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7"/>
        <v>-1182.6000000000008</v>
      </c>
      <c r="G266" s="562">
        <f t="shared" si="28"/>
        <v>34662.6</v>
      </c>
      <c r="H266" s="625">
        <f t="shared" si="29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7"/>
        <v>-1262.599999999999</v>
      </c>
      <c r="G267" s="562">
        <f t="shared" si="28"/>
        <v>34662.6</v>
      </c>
      <c r="H267" s="625">
        <f t="shared" si="29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7"/>
        <v>-527.79999999999916</v>
      </c>
      <c r="G268" s="562">
        <f t="shared" si="28"/>
        <v>34547.800000000003</v>
      </c>
      <c r="H268" s="625">
        <f t="shared" si="29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7"/>
        <v>-148.00000000000324</v>
      </c>
      <c r="G269" s="562">
        <f t="shared" si="28"/>
        <v>34468</v>
      </c>
      <c r="H269" s="625">
        <f t="shared" si="29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7"/>
        <v>421.79999999999751</v>
      </c>
      <c r="G270" s="562">
        <f t="shared" si="28"/>
        <v>25753.200000000001</v>
      </c>
      <c r="H270" s="625">
        <f t="shared" si="29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7"/>
        <v>-655.79999999999927</v>
      </c>
      <c r="G271" s="562">
        <f t="shared" si="28"/>
        <v>34275.799999999996</v>
      </c>
      <c r="H271" s="625">
        <f t="shared" si="29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7"/>
        <v>24.200000000000443</v>
      </c>
      <c r="G272" s="562">
        <f t="shared" si="28"/>
        <v>34275.799999999996</v>
      </c>
      <c r="H272" s="625">
        <f t="shared" si="29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7"/>
        <v>-748.650000000001</v>
      </c>
      <c r="G273" s="562">
        <f t="shared" si="28"/>
        <v>35923.65</v>
      </c>
      <c r="H273" s="625">
        <f t="shared" si="29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7"/>
        <v>-370.65000000000163</v>
      </c>
      <c r="G274" s="562">
        <f t="shared" si="28"/>
        <v>35923.65</v>
      </c>
      <c r="H274" s="625">
        <f t="shared" si="29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7"/>
        <v>721.34999999999752</v>
      </c>
      <c r="G275" s="562">
        <f t="shared" si="28"/>
        <v>35923.65</v>
      </c>
      <c r="H275" s="625">
        <f t="shared" si="29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7"/>
        <v>784.34999999999991</v>
      </c>
      <c r="G276" s="562">
        <f t="shared" si="28"/>
        <v>35923.65</v>
      </c>
      <c r="H276" s="625">
        <f t="shared" si="29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7"/>
        <v>-328.71300000000014</v>
      </c>
      <c r="G277" s="562">
        <f t="shared" si="28"/>
        <v>35923.712999999996</v>
      </c>
      <c r="H277" s="625">
        <f t="shared" si="29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7"/>
        <v>1147.1040000000016</v>
      </c>
      <c r="G278" s="562">
        <f t="shared" si="28"/>
        <v>27108.895999999997</v>
      </c>
      <c r="H278" s="625">
        <f t="shared" si="29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7"/>
        <v>1035.1040000000012</v>
      </c>
      <c r="G279" s="562">
        <f t="shared" si="28"/>
        <v>27108.895999999997</v>
      </c>
      <c r="H279" s="625">
        <f t="shared" si="29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7"/>
        <v>1691.1040000000014</v>
      </c>
      <c r="G280" s="562">
        <f t="shared" si="28"/>
        <v>27108.895999999997</v>
      </c>
      <c r="H280" s="625">
        <f t="shared" si="29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7"/>
        <v>829.27800000000434</v>
      </c>
      <c r="G281" s="562">
        <f t="shared" si="28"/>
        <v>30562.721999999998</v>
      </c>
      <c r="H281" s="625">
        <f t="shared" si="29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7"/>
        <v>1441.2780000000041</v>
      </c>
      <c r="G282" s="562">
        <f t="shared" si="28"/>
        <v>30562.721999999998</v>
      </c>
      <c r="H282" s="625">
        <f t="shared" si="29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7"/>
        <v>1621.2799999999988</v>
      </c>
      <c r="G283" s="562">
        <f t="shared" si="28"/>
        <v>33978.720000000001</v>
      </c>
      <c r="H283" s="625">
        <f t="shared" si="29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7"/>
        <v>1421.2799999999959</v>
      </c>
      <c r="G284" s="562">
        <f t="shared" si="28"/>
        <v>33978.720000000001</v>
      </c>
      <c r="H284" s="625">
        <f t="shared" si="29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7"/>
        <v>987.2939999999993</v>
      </c>
      <c r="G285" s="562">
        <f t="shared" si="28"/>
        <v>37314.705999999998</v>
      </c>
      <c r="H285" s="625">
        <f t="shared" si="29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7"/>
        <v>563.20000000000186</v>
      </c>
      <c r="G286" s="562">
        <f t="shared" si="28"/>
        <v>33866.799999999996</v>
      </c>
      <c r="H286" s="625">
        <f t="shared" si="29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30">-C287*(D287-E287)</f>
        <v>13.200000000004763</v>
      </c>
      <c r="G287" s="562">
        <f t="shared" ref="G287:G292" si="31">IF(C287=0, 0,D287*C287)</f>
        <v>33866.799999999996</v>
      </c>
      <c r="H287" s="625">
        <f t="shared" ref="H287:H292" si="32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30"/>
        <v>1215.1259999999966</v>
      </c>
      <c r="G288" s="562">
        <f t="shared" si="31"/>
        <v>30356.874000000003</v>
      </c>
      <c r="H288" s="625">
        <f t="shared" si="32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30"/>
        <v>1490.8199999999993</v>
      </c>
      <c r="G289" s="562">
        <f t="shared" si="31"/>
        <v>16149.18</v>
      </c>
      <c r="H289" s="625">
        <f t="shared" si="32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30"/>
        <v>1396.8179999999988</v>
      </c>
      <c r="G290" s="562">
        <f t="shared" si="31"/>
        <v>30157.182000000004</v>
      </c>
      <c r="H290" s="625">
        <f t="shared" si="32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30"/>
        <v>1418.8200000000038</v>
      </c>
      <c r="G291" s="562">
        <f t="shared" si="31"/>
        <v>33641.18</v>
      </c>
      <c r="H291" s="625">
        <f t="shared" si="32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30"/>
        <v>894.66600000000085</v>
      </c>
      <c r="G292" s="562">
        <f t="shared" si="31"/>
        <v>33505.333999999995</v>
      </c>
      <c r="H292" s="625">
        <f t="shared" si="32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33">-C295*(D295-E295)</f>
        <v>-135.39999999999708</v>
      </c>
      <c r="G295" s="562">
        <f t="shared" ref="G295:G306" si="34">IF(C295=0, 0,D295*C295)</f>
        <v>33485.4</v>
      </c>
      <c r="H295" s="625">
        <f t="shared" ref="H295:H306" si="35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33"/>
        <v>-85.39999999999992</v>
      </c>
      <c r="G296" s="562">
        <f t="shared" si="34"/>
        <v>33445.4</v>
      </c>
      <c r="H296" s="625">
        <f t="shared" si="35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33"/>
        <v>6304.4477999999999</v>
      </c>
      <c r="G297" s="562">
        <f t="shared" si="34"/>
        <v>29929.552199999998</v>
      </c>
      <c r="H297" s="625">
        <f t="shared" si="35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33"/>
        <v>6185.8829999999971</v>
      </c>
      <c r="G298" s="562">
        <f t="shared" si="34"/>
        <v>26913.117000000002</v>
      </c>
      <c r="H298" s="625">
        <f t="shared" si="35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33"/>
        <v>3488.9400000000032</v>
      </c>
      <c r="G299" s="562">
        <f t="shared" si="34"/>
        <v>29775.059999999998</v>
      </c>
      <c r="H299" s="625">
        <f t="shared" si="35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33"/>
        <v>3544.800000000002</v>
      </c>
      <c r="G300" s="562">
        <f t="shared" si="34"/>
        <v>33415.199999999997</v>
      </c>
      <c r="H300" s="625">
        <f t="shared" si="35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33"/>
        <v>4164.8400000000011</v>
      </c>
      <c r="G301" s="562">
        <f t="shared" si="34"/>
        <v>29657.159999999996</v>
      </c>
      <c r="H301" s="625">
        <f t="shared" si="35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33"/>
        <v>4696.7399999999952</v>
      </c>
      <c r="G302" s="562">
        <f t="shared" si="34"/>
        <v>29611.260000000002</v>
      </c>
      <c r="H302" s="625">
        <f t="shared" si="35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33"/>
        <v>6995.4000000000015</v>
      </c>
      <c r="G303" s="562">
        <f t="shared" si="34"/>
        <v>13444.599999999999</v>
      </c>
      <c r="H303" s="625">
        <f t="shared" si="35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33"/>
        <v>6822.3599999999979</v>
      </c>
      <c r="G304" s="562">
        <f t="shared" si="34"/>
        <v>29213.640000000003</v>
      </c>
      <c r="H304" s="625">
        <f t="shared" si="35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33"/>
        <v>6817.7999999999993</v>
      </c>
      <c r="G305" s="562">
        <f t="shared" si="34"/>
        <v>26215.200000000001</v>
      </c>
      <c r="H305" s="625">
        <f t="shared" si="35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33"/>
        <v>7021.4999999999991</v>
      </c>
      <c r="G306" s="562">
        <f t="shared" si="34"/>
        <v>24180</v>
      </c>
      <c r="H306" s="625">
        <f t="shared" si="35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6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7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6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7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6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7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6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7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6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7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6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7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6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7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6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7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6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7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6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7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6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7"/>
        <v>1795</v>
      </c>
      <c r="G335" s="700">
        <v>42314</v>
      </c>
      <c r="H335" s="260">
        <v>2200</v>
      </c>
      <c r="I335" s="261">
        <v>17.55</v>
      </c>
      <c r="J335" s="261">
        <v>0.77</v>
      </c>
      <c r="K335" s="261">
        <f t="shared" si="36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7"/>
        <v>1241.5</v>
      </c>
      <c r="G336" s="700"/>
      <c r="H336" s="260">
        <v>190</v>
      </c>
      <c r="I336" s="261">
        <v>17.55</v>
      </c>
      <c r="J336" s="261">
        <v>0</v>
      </c>
      <c r="K336" s="261">
        <f t="shared" si="36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7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6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7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6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7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6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7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6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7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6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7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6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7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6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7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6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7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6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7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6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7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6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7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6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7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6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7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6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7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6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7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6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7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6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7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6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7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6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7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6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7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6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7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6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7"/>
        <v>1610.0000000000002</v>
      </c>
      <c r="G359" s="700">
        <v>42447</v>
      </c>
      <c r="H359" s="266">
        <v>355</v>
      </c>
      <c r="I359" s="261">
        <v>11.13</v>
      </c>
      <c r="J359" s="261">
        <v>0.12</v>
      </c>
      <c r="K359" s="261">
        <f t="shared" si="36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7"/>
        <v>13119.999999999998</v>
      </c>
      <c r="G360" s="700"/>
      <c r="H360" s="266">
        <v>40</v>
      </c>
      <c r="I360" s="261">
        <v>11.13</v>
      </c>
      <c r="J360" s="261">
        <v>0</v>
      </c>
      <c r="K360" s="261">
        <f t="shared" si="36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7"/>
        <v>7900</v>
      </c>
      <c r="G361" s="700"/>
      <c r="H361" s="266">
        <v>105</v>
      </c>
      <c r="I361" s="261">
        <v>11.13</v>
      </c>
      <c r="J361" s="261">
        <v>0</v>
      </c>
      <c r="K361" s="261">
        <f t="shared" si="36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7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6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7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6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7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6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7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6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7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6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7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6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7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6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7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6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7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6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7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6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7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6"/>
        <v>19519.57</v>
      </c>
      <c r="L372" s="260"/>
      <c r="M372" s="260"/>
    </row>
    <row r="373" spans="1:13" x14ac:dyDescent="0.25">
      <c r="A373" s="260"/>
      <c r="B373" s="705">
        <v>42317</v>
      </c>
      <c r="C373" s="260">
        <v>190</v>
      </c>
      <c r="D373" s="261">
        <v>17.100000000000001</v>
      </c>
      <c r="E373" s="261">
        <v>0</v>
      </c>
      <c r="F373" s="261">
        <f t="shared" si="37"/>
        <v>3249.0000000000005</v>
      </c>
      <c r="G373" s="700">
        <v>42510</v>
      </c>
      <c r="H373" s="266">
        <v>240</v>
      </c>
      <c r="I373" s="261">
        <v>10.75</v>
      </c>
      <c r="J373" s="261">
        <v>0.12</v>
      </c>
      <c r="K373" s="261">
        <f t="shared" si="36"/>
        <v>2579.88</v>
      </c>
      <c r="L373" s="260"/>
      <c r="M373" s="260"/>
    </row>
    <row r="374" spans="1:13" x14ac:dyDescent="0.25">
      <c r="A374" s="260"/>
      <c r="B374" s="705"/>
      <c r="C374" s="260">
        <v>2</v>
      </c>
      <c r="D374" s="261">
        <v>17.100000000000001</v>
      </c>
      <c r="E374" s="261">
        <v>0</v>
      </c>
      <c r="F374" s="261">
        <f t="shared" si="37"/>
        <v>34.200000000000003</v>
      </c>
      <c r="G374" s="700"/>
      <c r="H374" s="266">
        <v>260</v>
      </c>
      <c r="I374" s="261">
        <v>10.75</v>
      </c>
      <c r="J374" s="261">
        <v>0</v>
      </c>
      <c r="K374" s="261">
        <f t="shared" si="36"/>
        <v>2795</v>
      </c>
      <c r="L374" s="260"/>
      <c r="M374" s="260"/>
    </row>
    <row r="375" spans="1:13" x14ac:dyDescent="0.25">
      <c r="A375" s="260"/>
      <c r="B375" s="705">
        <v>42318</v>
      </c>
      <c r="C375" s="260">
        <v>8</v>
      </c>
      <c r="D375" s="261">
        <v>16.989999999999998</v>
      </c>
      <c r="E375" s="261">
        <v>0</v>
      </c>
      <c r="F375" s="261">
        <f t="shared" si="37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6"/>
        <v>5684.88</v>
      </c>
      <c r="L375" s="260"/>
      <c r="M375" s="260"/>
    </row>
    <row r="376" spans="1:13" x14ac:dyDescent="0.25">
      <c r="A376" s="260"/>
      <c r="B376" s="705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6"/>
        <v>5769.87</v>
      </c>
      <c r="L376" s="260"/>
      <c r="M376" s="260"/>
    </row>
    <row r="377" spans="1:13" x14ac:dyDescent="0.25">
      <c r="A377" s="260"/>
      <c r="B377" s="705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6"/>
        <v>5879.87</v>
      </c>
      <c r="L377" s="260"/>
      <c r="M377" s="260"/>
    </row>
    <row r="378" spans="1:13" x14ac:dyDescent="0.25">
      <c r="A378" s="260"/>
      <c r="B378" s="705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6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8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6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8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6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8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6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8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6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8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8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8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8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8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8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8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8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8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8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8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8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8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8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8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8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8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8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8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8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8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8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8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8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8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8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8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8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8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8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8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6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8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6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8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6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8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8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8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8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8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8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8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8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8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8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8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8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8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8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8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8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8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9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8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9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8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9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8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9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8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9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8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9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8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9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8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8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8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8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0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41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0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41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0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41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0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41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0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41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0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41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0"/>
        <v>7224.84</v>
      </c>
      <c r="L448" s="260"/>
      <c r="M448" s="699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41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0"/>
        <v>7439.84</v>
      </c>
      <c r="L449" s="260"/>
      <c r="M449" s="699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41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0"/>
        <v>7489.84</v>
      </c>
      <c r="L450" s="260"/>
      <c r="M450" s="699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41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0"/>
        <v>7739.83</v>
      </c>
      <c r="L451" s="260"/>
      <c r="M451" s="699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41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0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41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0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41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0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41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0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41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0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41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0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41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0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41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0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41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0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41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0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41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0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41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0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41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0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41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0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41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0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41"/>
        <v>0</v>
      </c>
      <c r="G467" s="704" t="s">
        <v>332</v>
      </c>
      <c r="H467" s="260">
        <v>100</v>
      </c>
      <c r="I467" s="261">
        <v>19.68</v>
      </c>
      <c r="J467" s="261">
        <v>0.04</v>
      </c>
      <c r="K467" s="261">
        <f t="shared" si="40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41"/>
        <v>0</v>
      </c>
      <c r="G468" s="704"/>
      <c r="H468" s="260">
        <v>200</v>
      </c>
      <c r="I468" s="261">
        <v>19.88</v>
      </c>
      <c r="J468" s="261">
        <v>0.09</v>
      </c>
      <c r="K468" s="261">
        <f t="shared" si="40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41"/>
        <v>0</v>
      </c>
      <c r="G469" s="704"/>
      <c r="H469" s="260">
        <v>200</v>
      </c>
      <c r="I469" s="261">
        <v>20.32</v>
      </c>
      <c r="J469" s="261">
        <v>0.09</v>
      </c>
      <c r="K469" s="261">
        <f t="shared" si="40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41"/>
        <v>0</v>
      </c>
      <c r="G470" s="704"/>
      <c r="H470" s="260">
        <v>300</v>
      </c>
      <c r="I470" s="261">
        <v>20.53</v>
      </c>
      <c r="J470" s="261">
        <v>0.13</v>
      </c>
      <c r="K470" s="261">
        <f t="shared" si="40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0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0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0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0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42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42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42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42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2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2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07" priority="59">
      <formula>F162&gt;0</formula>
    </cfRule>
    <cfRule type="expression" dxfId="606" priority="60">
      <formula>F162&lt;0</formula>
    </cfRule>
  </conditionalFormatting>
  <conditionalFormatting sqref="H162:H173">
    <cfRule type="expression" dxfId="605" priority="51">
      <formula>H162&gt;0</formula>
    </cfRule>
    <cfRule type="expression" dxfId="604" priority="52">
      <formula>H162&lt;0</formula>
    </cfRule>
  </conditionalFormatting>
  <conditionalFormatting sqref="H174">
    <cfRule type="expression" dxfId="603" priority="41">
      <formula>H174&gt;0</formula>
    </cfRule>
    <cfRule type="expression" dxfId="602" priority="42">
      <formula>H174&lt;0</formula>
    </cfRule>
  </conditionalFormatting>
  <conditionalFormatting sqref="H175">
    <cfRule type="expression" dxfId="601" priority="37">
      <formula>H175&gt;0</formula>
    </cfRule>
    <cfRule type="expression" dxfId="600" priority="38">
      <formula>H175&lt;0</formula>
    </cfRule>
  </conditionalFormatting>
  <conditionalFormatting sqref="H176:H181">
    <cfRule type="expression" dxfId="599" priority="33">
      <formula>H176&gt;0</formula>
    </cfRule>
    <cfRule type="expression" dxfId="598" priority="34">
      <formula>H176&lt;0</formula>
    </cfRule>
  </conditionalFormatting>
  <conditionalFormatting sqref="Q8">
    <cfRule type="expression" dxfId="597" priority="17">
      <formula>Q8&gt;0</formula>
    </cfRule>
    <cfRule type="expression" dxfId="596" priority="18">
      <formula>Q8&lt;0</formula>
    </cfRule>
  </conditionalFormatting>
  <conditionalFormatting sqref="Q7">
    <cfRule type="expression" dxfId="595" priority="19">
      <formula>Q7&gt;0</formula>
    </cfRule>
    <cfRule type="expression" dxfId="594" priority="20">
      <formula>Q7&lt;0</formula>
    </cfRule>
  </conditionalFormatting>
  <conditionalFormatting sqref="F293 H293">
    <cfRule type="expression" dxfId="593" priority="15">
      <formula>F293&gt;0</formula>
    </cfRule>
    <cfRule type="expression" dxfId="592" priority="16">
      <formula>F293&lt;0</formula>
    </cfRule>
  </conditionalFormatting>
  <conditionalFormatting sqref="F30:F61">
    <cfRule type="expression" dxfId="591" priority="13">
      <formula>F30&gt;0</formula>
    </cfRule>
    <cfRule type="expression" dxfId="590" priority="14">
      <formula>F30&lt;0</formula>
    </cfRule>
  </conditionalFormatting>
  <conditionalFormatting sqref="H30:H61">
    <cfRule type="expression" dxfId="589" priority="11">
      <formula>H30&gt;0</formula>
    </cfRule>
    <cfRule type="expression" dxfId="588" priority="12">
      <formula>H30&lt;0</formula>
    </cfRule>
  </conditionalFormatting>
  <conditionalFormatting sqref="Q10">
    <cfRule type="expression" dxfId="587" priority="9">
      <formula>Q10&gt;0</formula>
    </cfRule>
    <cfRule type="expression" dxfId="586" priority="10">
      <formula>Q10&lt;0</formula>
    </cfRule>
  </conditionalFormatting>
  <conditionalFormatting sqref="J37">
    <cfRule type="expression" dxfId="585" priority="7">
      <formula>J37&gt;0</formula>
    </cfRule>
    <cfRule type="expression" dxfId="584" priority="8">
      <formula>J37&lt;0</formula>
    </cfRule>
  </conditionalFormatting>
  <conditionalFormatting sqref="J43:J44">
    <cfRule type="expression" dxfId="583" priority="5">
      <formula>J43&gt;0</formula>
    </cfRule>
    <cfRule type="expression" dxfId="582" priority="6">
      <formula>J43&lt;0</formula>
    </cfRule>
  </conditionalFormatting>
  <conditionalFormatting sqref="Q9">
    <cfRule type="expression" dxfId="581" priority="3">
      <formula>Q9&gt;0</formula>
    </cfRule>
    <cfRule type="expression" dxfId="580" priority="4">
      <formula>Q9&lt;0</formula>
    </cfRule>
  </conditionalFormatting>
  <conditionalFormatting sqref="J45">
    <cfRule type="expression" dxfId="579" priority="1">
      <formula>J45&gt;0</formula>
    </cfRule>
    <cfRule type="expression" dxfId="578" priority="2">
      <formula>J45&lt;0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51.48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51.48</v>
      </c>
      <c r="R4" s="517">
        <v>-1.6199999999999999E-2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324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696" t="s">
        <v>78</v>
      </c>
      <c r="P40" s="696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56.628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56.113199999999999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55.598399999999998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55.083599999999997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54.568799999999996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54.054000000000002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53.539200000000001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53.0244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52.509599999999999</v>
      </c>
      <c r="Q49" s="2"/>
      <c r="T49" s="86" t="s">
        <v>104</v>
      </c>
      <c r="U49" s="88" t="s">
        <v>450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51.994799999999998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51.48</v>
      </c>
      <c r="Q51" s="2"/>
      <c r="T51" s="86" t="s">
        <v>105</v>
      </c>
      <c r="U51" s="87" t="s">
        <v>661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50.965199999999996</v>
      </c>
      <c r="Q52" s="2"/>
      <c r="T52" s="86" t="s">
        <v>106</v>
      </c>
      <c r="U52" s="87" t="s">
        <v>662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50.450399999999995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49.935599999999994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49.420799999999993</v>
      </c>
      <c r="T55" s="86" t="s">
        <v>108</v>
      </c>
      <c r="U55" s="87" t="s">
        <v>663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48.905999999999992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48.391199999999998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47.876399999999997</v>
      </c>
      <c r="T58" s="86" t="s">
        <v>109</v>
      </c>
      <c r="U58" s="87" t="s">
        <v>664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47.361599999999996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46.846800000000002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46.332000000000001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7" priority="11">
      <formula>F27&gt;0</formula>
    </cfRule>
    <cfRule type="expression" dxfId="576" priority="12">
      <formula>F27&lt;0</formula>
    </cfRule>
  </conditionalFormatting>
  <conditionalFormatting sqref="H27:H29">
    <cfRule type="expression" dxfId="575" priority="9">
      <formula>H27&gt;0</formula>
    </cfRule>
    <cfRule type="expression" dxfId="574" priority="10">
      <formula>H27&lt;0</formula>
    </cfRule>
  </conditionalFormatting>
  <conditionalFormatting sqref="F23:F26">
    <cfRule type="expression" dxfId="573" priority="7">
      <formula>F23&gt;0</formula>
    </cfRule>
    <cfRule type="expression" dxfId="572" priority="8">
      <formula>F23&lt;0</formula>
    </cfRule>
  </conditionalFormatting>
  <conditionalFormatting sqref="H23:H26">
    <cfRule type="expression" dxfId="571" priority="5">
      <formula>H23&gt;0</formula>
    </cfRule>
    <cfRule type="expression" dxfId="570" priority="6">
      <formula>H23&lt;0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35.799999999999997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35.799999999999997</v>
      </c>
      <c r="R4" s="517">
        <v>6.4999999999999997E-3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39.380000000000003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39.021999999999998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38.664000000000001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38.305999999999997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37.948</v>
      </c>
      <c r="Q45" s="2"/>
      <c r="T45" s="86" t="s">
        <v>100</v>
      </c>
      <c r="U45" s="87" t="s">
        <v>665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37.589999999999996</v>
      </c>
      <c r="Q46" s="2"/>
      <c r="T46" s="86" t="s">
        <v>101</v>
      </c>
      <c r="U46" s="87" t="s">
        <v>666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37.231999999999999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36.873999999999995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36.515999999999998</v>
      </c>
      <c r="Q49" s="2"/>
      <c r="T49" s="86" t="s">
        <v>104</v>
      </c>
      <c r="U49" s="88" t="s">
        <v>491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36.157999999999994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35.799999999999997</v>
      </c>
      <c r="Q51" s="2"/>
      <c r="T51" s="86" t="s">
        <v>105</v>
      </c>
      <c r="U51" s="87" t="s">
        <v>667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35.442</v>
      </c>
      <c r="Q52" s="2"/>
      <c r="T52" s="86" t="s">
        <v>106</v>
      </c>
      <c r="U52" s="87" t="s">
        <v>521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35.083999999999996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34.725999999999999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34.367999999999995</v>
      </c>
      <c r="T55" s="86" t="s">
        <v>108</v>
      </c>
      <c r="U55" s="87" t="s">
        <v>668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34.01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33.651999999999994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33.293999999999997</v>
      </c>
      <c r="T58" s="86" t="s">
        <v>109</v>
      </c>
      <c r="U58" s="87" t="s">
        <v>669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32.936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32.577999999999996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32.22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5" priority="7">
      <formula>F21&gt;0</formula>
    </cfRule>
    <cfRule type="expression" dxfId="564" priority="8">
      <formula>F21&lt;0</formula>
    </cfRule>
  </conditionalFormatting>
  <conditionalFormatting sqref="F22">
    <cfRule type="expression" dxfId="563" priority="5">
      <formula>F22&gt;0</formula>
    </cfRule>
    <cfRule type="expression" dxfId="562" priority="6">
      <formula>F22&lt;0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49.51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49.51</v>
      </c>
      <c r="R4" s="499">
        <v>-2.98E-2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54.461000000000006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53.965900000000005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53.470800000000004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52.975700000000003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52.480600000000003</v>
      </c>
      <c r="Q49" s="2"/>
      <c r="R49" s="34"/>
      <c r="T49" s="107" t="s">
        <v>122</v>
      </c>
      <c r="U49" s="105" t="s">
        <v>423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51.985500000000002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51.490400000000001</v>
      </c>
      <c r="Q51" s="2"/>
      <c r="R51" s="34"/>
      <c r="T51" s="107" t="s">
        <v>105</v>
      </c>
      <c r="U51" s="105" t="s">
        <v>670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50.9953</v>
      </c>
      <c r="Q52" s="2"/>
      <c r="R52" s="34"/>
      <c r="T52" s="107" t="s">
        <v>106</v>
      </c>
      <c r="U52" s="105" t="s">
        <v>570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50.5002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50.005099999999999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49.51</v>
      </c>
      <c r="Q55" s="2"/>
      <c r="R55" s="34"/>
      <c r="T55" s="107" t="s">
        <v>108</v>
      </c>
      <c r="U55" s="105" t="s">
        <v>671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49.014899999999997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48.519799999999996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48.024699999999996</v>
      </c>
      <c r="Q58" s="2"/>
      <c r="R58" s="34"/>
      <c r="T58" s="107" t="s">
        <v>109</v>
      </c>
      <c r="U58" s="105" t="s">
        <v>672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47.529599999999995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47.034499999999994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46.539399999999993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46.0443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45.549199999999999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45.054099999999998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44.558999999999997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7" priority="17">
      <formula>F38&gt;0</formula>
    </cfRule>
    <cfRule type="expression" dxfId="556" priority="18">
      <formula>F38&lt;0</formula>
    </cfRule>
  </conditionalFormatting>
  <conditionalFormatting sqref="H38:H72">
    <cfRule type="expression" dxfId="555" priority="9">
      <formula>H38&gt;0</formula>
    </cfRule>
    <cfRule type="expression" dxfId="554" priority="10">
      <formula>H38&lt;0</formula>
    </cfRule>
  </conditionalFormatting>
  <conditionalFormatting sqref="F21:F37">
    <cfRule type="expression" dxfId="553" priority="7">
      <formula>F21&gt;0</formula>
    </cfRule>
    <cfRule type="expression" dxfId="552" priority="8">
      <formula>F21&lt;0</formula>
    </cfRule>
  </conditionalFormatting>
  <conditionalFormatting sqref="H21:H37">
    <cfRule type="expression" dxfId="551" priority="5">
      <formula>H21&gt;0</formula>
    </cfRule>
    <cfRule type="expression" dxfId="550" priority="6">
      <formula>H21&lt;0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108.36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108.36</v>
      </c>
      <c r="R4" s="517">
        <v>-9.7999999999999997E-3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331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119.19600000000001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118.11240000000001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117.0288</v>
      </c>
      <c r="Q49" s="34"/>
      <c r="R49"/>
      <c r="T49" s="86" t="s">
        <v>122</v>
      </c>
      <c r="U49" s="93" t="s">
        <v>419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115.9452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114.86160000000001</v>
      </c>
      <c r="Q51" s="82"/>
      <c r="R51"/>
      <c r="T51" s="86" t="s">
        <v>105</v>
      </c>
      <c r="U51" s="129" t="s">
        <v>673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113.77800000000001</v>
      </c>
      <c r="Q52" s="82"/>
      <c r="R52"/>
      <c r="T52" s="86" t="s">
        <v>106</v>
      </c>
      <c r="U52" s="129" t="s">
        <v>571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112.6944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111.6108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110.52720000000001</v>
      </c>
      <c r="Q55" s="82"/>
      <c r="R55"/>
      <c r="T55" s="86" t="s">
        <v>108</v>
      </c>
      <c r="U55" s="129" t="s">
        <v>674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109.4436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108.36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107.2764</v>
      </c>
      <c r="Q58" s="82"/>
      <c r="R58"/>
      <c r="T58" s="86" t="s">
        <v>109</v>
      </c>
      <c r="U58" s="129" t="s">
        <v>675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106.19279999999999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105.1092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104.0256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102.94199999999999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101.85839999999999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100.7748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99.691200000000009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98.607600000000005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97.524000000000001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331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5" priority="11">
      <formula>F24&gt;0</formula>
    </cfRule>
    <cfRule type="expression" dxfId="544" priority="12">
      <formula>F24&lt;0</formula>
    </cfRule>
  </conditionalFormatting>
  <conditionalFormatting sqref="H27:H30">
    <cfRule type="expression" dxfId="543" priority="9">
      <formula>H27&gt;0</formula>
    </cfRule>
    <cfRule type="expression" dxfId="542" priority="10">
      <formula>H27&lt;0</formula>
    </cfRule>
  </conditionalFormatting>
  <conditionalFormatting sqref="F25">
    <cfRule type="expression" dxfId="541" priority="7">
      <formula>F25&gt;0</formula>
    </cfRule>
    <cfRule type="expression" dxfId="540" priority="8">
      <formula>F25&lt;0</formula>
    </cfRule>
  </conditionalFormatting>
  <conditionalFormatting sqref="H24:H26">
    <cfRule type="expression" dxfId="539" priority="5">
      <formula>H24&gt;0</formula>
    </cfRule>
    <cfRule type="expression" dxfId="538" priority="6">
      <formula>H24&lt;0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49.42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49.42</v>
      </c>
      <c r="R4" s="518">
        <v>-6.7999999999999996E-3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54.362000000000009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53.867800000000003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53.373600000000003</v>
      </c>
      <c r="R42" s="34"/>
      <c r="T42" s="86" t="s">
        <v>100</v>
      </c>
      <c r="U42" s="129" t="s">
        <v>572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52.879400000000004</v>
      </c>
      <c r="R43" s="82"/>
      <c r="T43" s="86" t="s">
        <v>101</v>
      </c>
      <c r="U43" s="129" t="s">
        <v>529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52.385200000000005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51.891000000000005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51.396800000000006</v>
      </c>
      <c r="R46" s="82"/>
      <c r="T46" s="86" t="s">
        <v>122</v>
      </c>
      <c r="U46" s="231" t="s">
        <v>486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50.9026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50.4084</v>
      </c>
      <c r="R48" s="82"/>
      <c r="T48" s="86" t="s">
        <v>105</v>
      </c>
      <c r="U48" s="129" t="s">
        <v>676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49.914200000000001</v>
      </c>
      <c r="R49" s="82"/>
      <c r="T49" s="86" t="s">
        <v>106</v>
      </c>
      <c r="U49" s="129" t="s">
        <v>369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49.42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48.925800000000002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48.431600000000003</v>
      </c>
      <c r="R52" s="82"/>
      <c r="T52" s="86" t="s">
        <v>108</v>
      </c>
      <c r="U52" s="129" t="s">
        <v>677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47.937400000000004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47.443199999999997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46.948999999999998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46.454799999999999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45.960600000000007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45.4664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44.972200000000001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44.478000000000002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3" priority="17">
      <formula>F28&gt;0</formula>
    </cfRule>
    <cfRule type="expression" dxfId="532" priority="18">
      <formula>F28&lt;0</formula>
    </cfRule>
  </conditionalFormatting>
  <conditionalFormatting sqref="F28 F33:F35">
    <cfRule type="expression" dxfId="531" priority="19">
      <formula>F28&gt;0</formula>
    </cfRule>
    <cfRule type="expression" dxfId="530" priority="20">
      <formula>F28&lt;0</formula>
    </cfRule>
  </conditionalFormatting>
  <conditionalFormatting sqref="H28 H33:H35">
    <cfRule type="expression" dxfId="529" priority="15">
      <formula>H28&gt;0</formula>
    </cfRule>
    <cfRule type="expression" dxfId="528" priority="16">
      <formula>H28&lt;0</formula>
    </cfRule>
  </conditionalFormatting>
  <conditionalFormatting sqref="F21:F27">
    <cfRule type="expression" dxfId="527" priority="13">
      <formula>F21&gt;0</formula>
    </cfRule>
    <cfRule type="expression" dxfId="526" priority="14">
      <formula>F21&lt;0</formula>
    </cfRule>
  </conditionalFormatting>
  <conditionalFormatting sqref="H21:H27">
    <cfRule type="expression" dxfId="525" priority="11">
      <formula>H21&gt;0</formula>
    </cfRule>
    <cfRule type="expression" dxfId="524" priority="12">
      <formula>H21&lt;0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7">
    <cfRule type="expression" dxfId="521" priority="9">
      <formula>Q7&gt;0</formula>
    </cfRule>
    <cfRule type="expression" dxfId="520" priority="10">
      <formula>Q7&lt;0</formula>
    </cfRule>
  </conditionalFormatting>
  <conditionalFormatting sqref="F29:F32">
    <cfRule type="expression" dxfId="519" priority="5">
      <formula>F29&gt;0</formula>
    </cfRule>
    <cfRule type="expression" dxfId="518" priority="6">
      <formula>F29&lt;0</formula>
    </cfRule>
  </conditionalFormatting>
  <conditionalFormatting sqref="H29:H32">
    <cfRule type="expression" dxfId="517" priority="3">
      <formula>H29&gt;0</formula>
    </cfRule>
    <cfRule type="expression" dxfId="516" priority="4">
      <formula>H29&lt;0</formula>
    </cfRule>
  </conditionalFormatting>
  <conditionalFormatting sqref="M37">
    <cfRule type="expression" dxfId="515" priority="1">
      <formula>M37&gt;0</formula>
    </cfRule>
    <cfRule type="expression" dxfId="5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</v>
      </c>
      <c r="R4" s="499">
        <v>-3.0000000000000001E-3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260.70000000000005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258.33000000000004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255.96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253.59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251.22</v>
      </c>
      <c r="R44" s="82"/>
      <c r="T44" s="86" t="s">
        <v>341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248.85000000000002</v>
      </c>
      <c r="R45" s="82"/>
      <c r="T45" s="86" t="s">
        <v>342</v>
      </c>
      <c r="U45" s="129" t="s">
        <v>678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246.48000000000002</v>
      </c>
      <c r="R46" s="82"/>
      <c r="T46" s="86" t="s">
        <v>343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244.11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241.74</v>
      </c>
      <c r="R48" s="82"/>
      <c r="T48" s="86" t="s">
        <v>105</v>
      </c>
      <c r="U48" s="129" t="s">
        <v>679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239.37</v>
      </c>
      <c r="R49" s="82"/>
      <c r="T49" s="86" t="s">
        <v>106</v>
      </c>
      <c r="U49" s="129" t="s">
        <v>573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234.63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232.26</v>
      </c>
      <c r="R52" s="82"/>
      <c r="T52" s="86" t="s">
        <v>344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229.89</v>
      </c>
      <c r="R53" s="82"/>
      <c r="T53" s="86" t="s">
        <v>345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227.51999999999998</v>
      </c>
      <c r="R54" s="82"/>
      <c r="T54" s="86"/>
      <c r="U54" s="129"/>
      <c r="W54" s="93">
        <v>42720</v>
      </c>
      <c r="X54" s="362" t="s">
        <v>346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225.14999999999998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222.78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220.41000000000003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218.04000000000002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215.67000000000002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213.3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3" priority="19">
      <formula>F25&gt;0</formula>
    </cfRule>
    <cfRule type="expression" dxfId="5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11" priority="11">
      <formula>F28&gt;0</formula>
    </cfRule>
    <cfRule type="expression" dxfId="510" priority="12">
      <formula>F28&lt;0</formula>
    </cfRule>
  </conditionalFormatting>
  <conditionalFormatting sqref="F28:F35">
    <cfRule type="expression" dxfId="509" priority="13">
      <formula>F28&gt;0</formula>
    </cfRule>
    <cfRule type="expression" dxfId="508" priority="14">
      <formula>F28&lt;0</formula>
    </cfRule>
  </conditionalFormatting>
  <conditionalFormatting sqref="H25:H35">
    <cfRule type="expression" dxfId="507" priority="9">
      <formula>H25&gt;0</formula>
    </cfRule>
    <cfRule type="expression" dxfId="506" priority="10">
      <formula>H25&lt;0</formula>
    </cfRule>
  </conditionalFormatting>
  <conditionalFormatting sqref="F21:F24">
    <cfRule type="expression" dxfId="505" priority="7">
      <formula>F21&gt;0</formula>
    </cfRule>
    <cfRule type="expression" dxfId="504" priority="8">
      <formula>F21&lt;0</formula>
    </cfRule>
  </conditionalFormatting>
  <conditionalFormatting sqref="H21:H24">
    <cfRule type="expression" dxfId="503" priority="5">
      <formula>H21&gt;0</formula>
    </cfRule>
    <cfRule type="expression" dxfId="502" priority="6">
      <formula>H21&lt;0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95.05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95.05</v>
      </c>
      <c r="R4" s="499">
        <v>-4.1999999999999997E-3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336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104.55500000000001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103.6045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102.65400000000001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101.70350000000001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100.753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99.802499999999995</v>
      </c>
      <c r="R42" s="82"/>
      <c r="T42" s="86" t="s">
        <v>100</v>
      </c>
      <c r="U42" s="129" t="s">
        <v>680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98.852000000000004</v>
      </c>
      <c r="R43" s="82"/>
      <c r="T43" s="86" t="s">
        <v>101</v>
      </c>
      <c r="U43" s="129" t="s">
        <v>681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97.901499999999999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96.950999999999993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96.000500000000002</v>
      </c>
      <c r="R46" s="82"/>
      <c r="T46" s="86" t="s">
        <v>122</v>
      </c>
      <c r="U46" s="93" t="s">
        <v>421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95.05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94.099499999999992</v>
      </c>
      <c r="R48" s="82"/>
      <c r="T48" s="86" t="s">
        <v>105</v>
      </c>
      <c r="U48" s="129" t="s">
        <v>682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93.149000000000001</v>
      </c>
      <c r="R49" s="82"/>
      <c r="T49" s="86" t="s">
        <v>106</v>
      </c>
      <c r="U49" s="129" t="s">
        <v>574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92.198499999999996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91.24799999999999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90.297499999999999</v>
      </c>
      <c r="R52" s="82"/>
      <c r="T52" s="86" t="s">
        <v>108</v>
      </c>
      <c r="U52" s="129" t="s">
        <v>683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89.346999999999994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88.396500000000003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87.445999999999998</v>
      </c>
      <c r="R55" s="82"/>
      <c r="T55" s="86" t="s">
        <v>109</v>
      </c>
      <c r="U55" s="129" t="s">
        <v>575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86.495500000000007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85.545000000000002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7" priority="27">
      <formula>F40&gt;0</formula>
    </cfRule>
    <cfRule type="expression" dxfId="496" priority="28">
      <formula>F40&lt;0</formula>
    </cfRule>
  </conditionalFormatting>
  <conditionalFormatting sqref="F40:F45">
    <cfRule type="expression" dxfId="495" priority="29">
      <formula>F40&gt;0</formula>
    </cfRule>
    <cfRule type="expression" dxfId="494" priority="30">
      <formula>F40&lt;0</formula>
    </cfRule>
  </conditionalFormatting>
  <conditionalFormatting sqref="H40:H45">
    <cfRule type="expression" dxfId="493" priority="25">
      <formula>H40&gt;0</formula>
    </cfRule>
    <cfRule type="expression" dxfId="492" priority="26">
      <formula>H40&lt;0</formula>
    </cfRule>
  </conditionalFormatting>
  <conditionalFormatting sqref="F23:F39">
    <cfRule type="expression" dxfId="491" priority="11">
      <formula>F23&gt;0</formula>
    </cfRule>
    <cfRule type="expression" dxfId="490" priority="12">
      <formula>F23&lt;0</formula>
    </cfRule>
  </conditionalFormatting>
  <conditionalFormatting sqref="H23:H39">
    <cfRule type="expression" dxfId="489" priority="9">
      <formula>H23&gt;0</formula>
    </cfRule>
    <cfRule type="expression" dxfId="488" priority="10">
      <formula>H23&lt;0</formula>
    </cfRule>
  </conditionalFormatting>
  <conditionalFormatting sqref="Q7">
    <cfRule type="expression" dxfId="487" priority="7">
      <formula>Q7&gt;0</formula>
    </cfRule>
    <cfRule type="expression" dxfId="486" priority="8">
      <formula>Q7&lt;0</formula>
    </cfRule>
  </conditionalFormatting>
  <conditionalFormatting sqref="Q8">
    <cfRule type="expression" dxfId="485" priority="5">
      <formula>Q8&gt;0</formula>
    </cfRule>
    <cfRule type="expression" dxfId="4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72.430000000000007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72.430000000000007</v>
      </c>
      <c r="R4" s="499">
        <v>1.1000000000000001E-3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79.673000000000016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78.948700000000017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78.224400000000017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77.500100000000018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76.775800000000018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76.051500000000004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75.327200000000005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74.602900000000005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73.878600000000006</v>
      </c>
      <c r="Q51" s="2"/>
      <c r="T51" s="107" t="s">
        <v>105</v>
      </c>
      <c r="U51" s="105" t="s">
        <v>684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73.154300000000006</v>
      </c>
      <c r="Q52" s="2"/>
      <c r="T52" s="107" t="s">
        <v>106</v>
      </c>
      <c r="U52" s="105" t="s">
        <v>522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72.430000000000007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71.705700000000007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70.981400000000008</v>
      </c>
      <c r="T55" s="107" t="s">
        <v>108</v>
      </c>
      <c r="U55" s="105" t="s">
        <v>685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70.257100000000008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69.532800000000009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68.808500000000009</v>
      </c>
      <c r="T58" s="107" t="s">
        <v>109</v>
      </c>
      <c r="U58" s="105" t="s">
        <v>352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68.084199999999996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67.35990000000001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66.635600000000011</v>
      </c>
      <c r="W61" s="122">
        <v>42711</v>
      </c>
      <c r="X61" s="41" t="s">
        <v>334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65.911300000000011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65.187000000000012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3" priority="39">
      <formula>Q12&gt;0</formula>
    </cfRule>
    <cfRule type="expression" dxfId="4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81" priority="33">
      <formula>F25&gt;0</formula>
    </cfRule>
    <cfRule type="expression" dxfId="480" priority="34">
      <formula>F25&lt;0</formula>
    </cfRule>
  </conditionalFormatting>
  <conditionalFormatting sqref="F30">
    <cfRule type="expression" dxfId="479" priority="31">
      <formula>F30&gt;0</formula>
    </cfRule>
    <cfRule type="expression" dxfId="478" priority="32">
      <formula>F30&lt;0</formula>
    </cfRule>
  </conditionalFormatting>
  <conditionalFormatting sqref="F31">
    <cfRule type="expression" dxfId="477" priority="29">
      <formula>F31&gt;0</formula>
    </cfRule>
    <cfRule type="expression" dxfId="476" priority="30">
      <formula>F31&lt;0</formula>
    </cfRule>
  </conditionalFormatting>
  <conditionalFormatting sqref="F32:F34">
    <cfRule type="expression" dxfId="475" priority="27">
      <formula>F32&gt;0</formula>
    </cfRule>
    <cfRule type="expression" dxfId="474" priority="28">
      <formula>F32&lt;0</formula>
    </cfRule>
  </conditionalFormatting>
  <conditionalFormatting sqref="H25:H29">
    <cfRule type="expression" dxfId="473" priority="25">
      <formula>H25&gt;0</formula>
    </cfRule>
    <cfRule type="expression" dxfId="472" priority="26">
      <formula>H25&lt;0</formula>
    </cfRule>
  </conditionalFormatting>
  <conditionalFormatting sqref="H30">
    <cfRule type="expression" dxfId="471" priority="23">
      <formula>H30&gt;0</formula>
    </cfRule>
    <cfRule type="expression" dxfId="470" priority="24">
      <formula>H30&lt;0</formula>
    </cfRule>
  </conditionalFormatting>
  <conditionalFormatting sqref="H31">
    <cfRule type="expression" dxfId="469" priority="21">
      <formula>H31&gt;0</formula>
    </cfRule>
    <cfRule type="expression" dxfId="468" priority="22">
      <formula>H31&lt;0</formula>
    </cfRule>
  </conditionalFormatting>
  <conditionalFormatting sqref="H32:H34">
    <cfRule type="expression" dxfId="467" priority="19">
      <formula>H32&gt;0</formula>
    </cfRule>
    <cfRule type="expression" dxfId="466" priority="20">
      <formula>H32&lt;0</formula>
    </cfRule>
  </conditionalFormatting>
  <conditionalFormatting sqref="F35">
    <cfRule type="expression" dxfId="465" priority="17">
      <formula>F35&gt;0</formula>
    </cfRule>
    <cfRule type="expression" dxfId="464" priority="18">
      <formula>F35&lt;0</formula>
    </cfRule>
  </conditionalFormatting>
  <conditionalFormatting sqref="H35">
    <cfRule type="expression" dxfId="463" priority="15">
      <formula>H35&gt;0</formula>
    </cfRule>
    <cfRule type="expression" dxfId="462" priority="16">
      <formula>H35&lt;0</formula>
    </cfRule>
  </conditionalFormatting>
  <conditionalFormatting sqref="F36">
    <cfRule type="expression" dxfId="461" priority="13">
      <formula>F36&gt;0</formula>
    </cfRule>
    <cfRule type="expression" dxfId="460" priority="14">
      <formula>F36&lt;0</formula>
    </cfRule>
  </conditionalFormatting>
  <conditionalFormatting sqref="H36">
    <cfRule type="expression" dxfId="459" priority="11">
      <formula>H36&gt;0</formula>
    </cfRule>
    <cfRule type="expression" dxfId="458" priority="12">
      <formula>H36&lt;0</formula>
    </cfRule>
  </conditionalFormatting>
  <conditionalFormatting sqref="H23:H24">
    <cfRule type="expression" dxfId="457" priority="5">
      <formula>H23&gt;0</formula>
    </cfRule>
    <cfRule type="expression" dxfId="456" priority="6">
      <formula>H23&lt;0</formula>
    </cfRule>
  </conditionalFormatting>
  <conditionalFormatting sqref="F23:F24">
    <cfRule type="expression" dxfId="455" priority="7">
      <formula>F23&gt;0</formula>
    </cfRule>
    <cfRule type="expression" dxfId="454" priority="8">
      <formula>F23&lt;0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>
        <v>42795</v>
      </c>
      <c r="M2" s="44">
        <v>30.4</v>
      </c>
      <c r="O2" s="11" t="s">
        <v>57</v>
      </c>
      <c r="Q2">
        <f>C18-H18</f>
        <v>80</v>
      </c>
      <c r="T2" s="84">
        <v>42566</v>
      </c>
      <c r="U2" t="s">
        <v>243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56.885000000000005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58.3</v>
      </c>
      <c r="R4" s="499">
        <v>-5.3E-3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4664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4550.8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1208.930000000003</v>
      </c>
      <c r="R7">
        <v>40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113.19999999999982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2.4874747297178475E-2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8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7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8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7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8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7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380</v>
      </c>
      <c r="B27" s="475">
        <v>42754</v>
      </c>
      <c r="C27" s="476">
        <v>120</v>
      </c>
      <c r="D27" s="68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7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397</v>
      </c>
      <c r="B28" s="475">
        <v>42759</v>
      </c>
      <c r="C28" s="476">
        <v>80</v>
      </c>
      <c r="D28" s="68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7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397</v>
      </c>
      <c r="B29" s="475">
        <v>42760</v>
      </c>
      <c r="C29" s="476">
        <v>80</v>
      </c>
      <c r="D29" s="68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7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436</v>
      </c>
      <c r="B30" s="475">
        <v>42767</v>
      </c>
      <c r="C30" s="476">
        <v>80</v>
      </c>
      <c r="D30" s="68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7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455</v>
      </c>
      <c r="B31" s="475">
        <v>42771</v>
      </c>
      <c r="C31" s="476">
        <v>80</v>
      </c>
      <c r="D31" s="68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7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493</v>
      </c>
      <c r="B32" s="475">
        <v>42781</v>
      </c>
      <c r="C32" s="476">
        <v>40</v>
      </c>
      <c r="D32" s="68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7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397</v>
      </c>
      <c r="B33" s="475">
        <v>42782</v>
      </c>
      <c r="C33" s="476">
        <v>80</v>
      </c>
      <c r="D33" s="68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7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554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J35" s="40"/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696" t="s">
        <v>78</v>
      </c>
      <c r="Q39" s="696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64.13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8">C41*(E41-D41)</f>
        <v>-4.0000000000000568</v>
      </c>
      <c r="G41" s="379">
        <f t="shared" ref="G41:G63" si="9">D41*C41</f>
        <v>2020</v>
      </c>
      <c r="H41" s="380">
        <f t="shared" ref="H41:H63" si="10">(E41-D41)/D41</f>
        <v>-1.9801980198020084E-3</v>
      </c>
      <c r="I41" s="379"/>
      <c r="O41" s="2"/>
      <c r="P41" s="82">
        <v>1.0900000000000001</v>
      </c>
      <c r="Q41" s="82">
        <f t="shared" ref="Q41:Q60" si="11">P41*$Q$4</f>
        <v>63.547000000000004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8"/>
        <v>-115.99999999999994</v>
      </c>
      <c r="G42" s="379">
        <f t="shared" si="9"/>
        <v>2020</v>
      </c>
      <c r="H42" s="380">
        <f t="shared" si="10"/>
        <v>-5.74257425742574E-2</v>
      </c>
      <c r="I42" s="379"/>
      <c r="O42" s="2"/>
      <c r="P42" s="82">
        <v>1.08</v>
      </c>
      <c r="Q42" s="82">
        <f t="shared" si="11"/>
        <v>62.963999999999999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8"/>
        <v>-56.200000000000045</v>
      </c>
      <c r="G43" s="379">
        <f t="shared" si="9"/>
        <v>2005</v>
      </c>
      <c r="H43" s="380">
        <f t="shared" si="10"/>
        <v>-2.8029925187032442E-2</v>
      </c>
      <c r="I43" s="379" t="s">
        <v>185</v>
      </c>
      <c r="O43" s="2"/>
      <c r="P43" s="82">
        <v>1.07</v>
      </c>
      <c r="Q43" s="82">
        <f t="shared" si="11"/>
        <v>62.381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8"/>
        <v>-22.199999999999989</v>
      </c>
      <c r="G44" s="379">
        <f t="shared" si="9"/>
        <v>2005</v>
      </c>
      <c r="H44" s="380">
        <f t="shared" si="10"/>
        <v>-1.1072319201995006E-2</v>
      </c>
      <c r="I44" s="379"/>
      <c r="O44" s="2"/>
      <c r="P44" s="82">
        <v>1.06</v>
      </c>
      <c r="Q44" s="82">
        <f t="shared" si="11"/>
        <v>61.798000000000002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8"/>
        <v>-53.400000000000034</v>
      </c>
      <c r="G45" s="379">
        <f t="shared" si="9"/>
        <v>2005</v>
      </c>
      <c r="H45" s="380">
        <f t="shared" si="10"/>
        <v>-2.6633416458852886E-2</v>
      </c>
      <c r="I45" s="379"/>
      <c r="O45" s="2"/>
      <c r="P45" s="82">
        <v>1.05</v>
      </c>
      <c r="Q45" s="82">
        <f t="shared" si="11"/>
        <v>61.214999999999996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8"/>
        <v>-5.8000000000001251</v>
      </c>
      <c r="G46" s="379">
        <f t="shared" si="9"/>
        <v>2005</v>
      </c>
      <c r="H46" s="380">
        <f t="shared" si="10"/>
        <v>-2.8927680798005611E-3</v>
      </c>
      <c r="I46" s="379"/>
      <c r="O46" s="2"/>
      <c r="P46" s="82">
        <v>1.04</v>
      </c>
      <c r="Q46" s="82">
        <f t="shared" si="11"/>
        <v>60.631999999999998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8"/>
        <v>-53.799999999999955</v>
      </c>
      <c r="G47" s="379">
        <f t="shared" si="9"/>
        <v>3900.2</v>
      </c>
      <c r="H47" s="380">
        <f t="shared" si="10"/>
        <v>-1.3794164401825536E-2</v>
      </c>
      <c r="I47" s="379"/>
      <c r="O47" s="2"/>
      <c r="P47" s="82">
        <v>1.03</v>
      </c>
      <c r="Q47" s="82">
        <f t="shared" si="11"/>
        <v>60.048999999999999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8"/>
        <v>-134.5999999999998</v>
      </c>
      <c r="G48" s="379">
        <f t="shared" si="9"/>
        <v>3900.2</v>
      </c>
      <c r="H48" s="380">
        <f t="shared" si="10"/>
        <v>-3.451105071534788E-2</v>
      </c>
      <c r="I48" s="379"/>
      <c r="O48" s="2"/>
      <c r="P48" s="82">
        <v>1.02</v>
      </c>
      <c r="Q48" s="82">
        <f t="shared" si="11"/>
        <v>59.466000000000001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8"/>
        <v>17.360000000000184</v>
      </c>
      <c r="G49" s="379">
        <f t="shared" si="9"/>
        <v>1943.84</v>
      </c>
      <c r="H49" s="380">
        <f t="shared" si="10"/>
        <v>8.9307761955717477E-3</v>
      </c>
      <c r="I49" s="379"/>
      <c r="O49" s="2"/>
      <c r="P49" s="82">
        <v>1.01</v>
      </c>
      <c r="Q49" s="82">
        <f t="shared" si="11"/>
        <v>58.882999999999996</v>
      </c>
      <c r="R49" s="82"/>
      <c r="T49" s="86" t="s">
        <v>104</v>
      </c>
      <c r="U49" s="88" t="s">
        <v>371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8"/>
        <v>17.3599999999999</v>
      </c>
      <c r="G50" s="379">
        <f t="shared" si="9"/>
        <v>3885.84</v>
      </c>
      <c r="H50" s="380">
        <f t="shared" si="10"/>
        <v>4.4675025219772044E-3</v>
      </c>
      <c r="I50" s="379"/>
      <c r="O50" s="2"/>
      <c r="P50" s="82">
        <v>1</v>
      </c>
      <c r="Q50" s="82">
        <f t="shared" si="11"/>
        <v>58.3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8"/>
        <v>163.75999999999976</v>
      </c>
      <c r="G51" s="379">
        <f t="shared" si="9"/>
        <v>3885.84</v>
      </c>
      <c r="H51" s="380">
        <f t="shared" si="10"/>
        <v>4.214275420501095E-2</v>
      </c>
      <c r="I51" s="379"/>
      <c r="O51" s="2"/>
      <c r="P51" s="82">
        <v>0.99</v>
      </c>
      <c r="Q51" s="82">
        <f t="shared" si="11"/>
        <v>57.716999999999999</v>
      </c>
      <c r="R51" s="82"/>
      <c r="T51" s="86" t="s">
        <v>105</v>
      </c>
      <c r="U51" s="87" t="s">
        <v>686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8"/>
        <v>189.72000000000008</v>
      </c>
      <c r="G52" s="379">
        <f t="shared" si="9"/>
        <v>1847.08</v>
      </c>
      <c r="H52" s="380">
        <f t="shared" si="10"/>
        <v>0.10271347207484251</v>
      </c>
      <c r="I52" s="379"/>
      <c r="O52" s="2"/>
      <c r="P52" s="82">
        <v>0.98</v>
      </c>
      <c r="Q52" s="82">
        <f t="shared" si="11"/>
        <v>57.133999999999993</v>
      </c>
      <c r="R52" s="82"/>
      <c r="T52" s="86" t="s">
        <v>106</v>
      </c>
      <c r="U52" s="87" t="s">
        <v>687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8"/>
        <v>150.91999999999985</v>
      </c>
      <c r="G53" s="379">
        <f t="shared" si="9"/>
        <v>3847.48</v>
      </c>
      <c r="H53" s="380">
        <f t="shared" si="10"/>
        <v>3.9225674987264349E-2</v>
      </c>
      <c r="I53" s="379"/>
      <c r="O53" s="2"/>
      <c r="P53" s="82">
        <v>0.97</v>
      </c>
      <c r="Q53" s="82">
        <f t="shared" si="11"/>
        <v>56.550999999999995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8"/>
        <v>88.520000000000323</v>
      </c>
      <c r="G54" s="379">
        <f t="shared" si="9"/>
        <v>3847.48</v>
      </c>
      <c r="H54" s="380">
        <f t="shared" si="10"/>
        <v>2.3007267094305967E-2</v>
      </c>
      <c r="I54" s="379"/>
      <c r="O54" s="2"/>
      <c r="P54" s="82">
        <v>0.96</v>
      </c>
      <c r="Q54" s="82">
        <f t="shared" si="11"/>
        <v>55.967999999999996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8"/>
        <v>88.824999999999719</v>
      </c>
      <c r="G55" s="379">
        <f t="shared" si="9"/>
        <v>5293.4750000000004</v>
      </c>
      <c r="H55" s="380">
        <f t="shared" si="10"/>
        <v>1.678009247233617E-2</v>
      </c>
      <c r="I55" s="379"/>
      <c r="O55" s="2"/>
      <c r="P55" s="82">
        <v>0.95</v>
      </c>
      <c r="Q55" s="82">
        <f t="shared" si="11"/>
        <v>55.384999999999998</v>
      </c>
      <c r="R55" s="82"/>
      <c r="T55" s="86" t="s">
        <v>108</v>
      </c>
      <c r="U55" s="87" t="s">
        <v>688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8"/>
        <v>16.170000000000613</v>
      </c>
      <c r="G56" s="379">
        <f t="shared" si="9"/>
        <v>5293.53</v>
      </c>
      <c r="H56" s="380">
        <f t="shared" si="10"/>
        <v>3.0546724019700679E-3</v>
      </c>
      <c r="I56" s="379"/>
      <c r="O56" s="2"/>
      <c r="P56" s="82">
        <v>0.94</v>
      </c>
      <c r="Q56" s="82">
        <f t="shared" si="11"/>
        <v>54.801999999999992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8"/>
        <v>-55.275000000000531</v>
      </c>
      <c r="G57" s="379">
        <f t="shared" si="9"/>
        <v>5293.4750000000004</v>
      </c>
      <c r="H57" s="380">
        <f t="shared" si="10"/>
        <v>-1.0442100888357937E-2</v>
      </c>
      <c r="I57" s="379"/>
      <c r="O57" s="2"/>
      <c r="P57" s="82">
        <v>0.93</v>
      </c>
      <c r="Q57" s="82">
        <f t="shared" si="11"/>
        <v>54.219000000000001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8"/>
        <v>122.07999999999998</v>
      </c>
      <c r="G58" s="379">
        <f t="shared" si="9"/>
        <v>3321.92</v>
      </c>
      <c r="H58" s="380">
        <f t="shared" si="10"/>
        <v>3.6749831422791632E-2</v>
      </c>
      <c r="I58" s="379"/>
      <c r="O58" s="2"/>
      <c r="P58" s="82">
        <v>0.92</v>
      </c>
      <c r="Q58" s="82">
        <f t="shared" si="11"/>
        <v>53.636000000000003</v>
      </c>
      <c r="R58" s="82"/>
      <c r="T58" s="86" t="s">
        <v>109</v>
      </c>
      <c r="U58" s="87" t="s">
        <v>689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8"/>
        <v>242.46000000000015</v>
      </c>
      <c r="G59" s="379">
        <f t="shared" si="9"/>
        <v>2307.54</v>
      </c>
      <c r="H59" s="380">
        <f t="shared" si="10"/>
        <v>0.10507293481369778</v>
      </c>
      <c r="I59" s="379"/>
      <c r="O59" s="2"/>
      <c r="P59" s="82">
        <v>0.91</v>
      </c>
      <c r="Q59" s="82">
        <f t="shared" si="11"/>
        <v>53.052999999999997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8"/>
        <v>237.75999999999954</v>
      </c>
      <c r="G60" s="379">
        <f t="shared" si="9"/>
        <v>3777.4400000000005</v>
      </c>
      <c r="H60" s="380">
        <f t="shared" si="10"/>
        <v>6.2942098352323145E-2</v>
      </c>
      <c r="I60" s="379"/>
      <c r="O60" s="2"/>
      <c r="P60" s="82">
        <v>0.9</v>
      </c>
      <c r="Q60" s="82">
        <f t="shared" si="11"/>
        <v>52.47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8"/>
        <v>264.73000000000013</v>
      </c>
      <c r="G61" s="379">
        <f t="shared" si="9"/>
        <v>2259.77</v>
      </c>
      <c r="H61" s="380">
        <f t="shared" si="10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8"/>
        <v>152.12800000000016</v>
      </c>
      <c r="G62" s="379">
        <f t="shared" si="9"/>
        <v>3715.0720000000001</v>
      </c>
      <c r="H62" s="380">
        <f t="shared" si="10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8"/>
        <v>35.360000000000014</v>
      </c>
      <c r="G63" s="379">
        <f t="shared" si="9"/>
        <v>3715.04</v>
      </c>
      <c r="H63" s="380">
        <f t="shared" si="10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2">C64*(E64-D64)</f>
        <v>-27.040000000000077</v>
      </c>
      <c r="G64" s="379">
        <f t="shared" ref="G64:G82" si="13">D64*C64</f>
        <v>3715.04</v>
      </c>
      <c r="H64" s="380">
        <f t="shared" ref="H64:H82" si="14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2"/>
        <v>47.327999999999975</v>
      </c>
      <c r="G65" s="379">
        <f t="shared" si="13"/>
        <v>3715.0720000000001</v>
      </c>
      <c r="H65" s="380">
        <f t="shared" si="14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2"/>
        <v>-18.272000000000048</v>
      </c>
      <c r="G66" s="379">
        <f t="shared" si="13"/>
        <v>3715.0720000000001</v>
      </c>
      <c r="H66" s="380">
        <f t="shared" si="14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2"/>
        <v>131.32799999999975</v>
      </c>
      <c r="G67" s="379">
        <f t="shared" si="13"/>
        <v>3715.0720000000001</v>
      </c>
      <c r="H67" s="380">
        <f t="shared" si="14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2"/>
        <v>152.928</v>
      </c>
      <c r="G68" s="379">
        <f t="shared" si="13"/>
        <v>3715.0720000000001</v>
      </c>
      <c r="H68" s="380">
        <f t="shared" si="14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12"/>
        <v>105.63300000000041</v>
      </c>
      <c r="G69" s="379">
        <f t="shared" si="13"/>
        <v>5142.4669999999996</v>
      </c>
      <c r="H69" s="380">
        <f t="shared" si="14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2"/>
        <v>168.33300000000042</v>
      </c>
      <c r="G70" s="379">
        <f t="shared" si="13"/>
        <v>5142.4669999999996</v>
      </c>
      <c r="H70" s="380">
        <f t="shared" si="14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2"/>
        <v>178.23300000000003</v>
      </c>
      <c r="G71" s="379">
        <f t="shared" si="13"/>
        <v>5142.4669999999996</v>
      </c>
      <c r="H71" s="380">
        <f t="shared" si="14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2"/>
        <v>204.63300000000027</v>
      </c>
      <c r="G72" s="379">
        <f t="shared" si="13"/>
        <v>5142.4669999999996</v>
      </c>
      <c r="H72" s="380">
        <f t="shared" si="14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2"/>
        <v>170.53300000000002</v>
      </c>
      <c r="G73" s="379">
        <f t="shared" si="13"/>
        <v>5142.4669999999996</v>
      </c>
      <c r="H73" s="380">
        <f t="shared" si="14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2"/>
        <v>150.73300000000003</v>
      </c>
      <c r="G74" s="379">
        <f t="shared" si="13"/>
        <v>5142.4669999999996</v>
      </c>
      <c r="H74" s="380">
        <f t="shared" si="14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2"/>
        <v>104.53300000000063</v>
      </c>
      <c r="G75" s="379">
        <f t="shared" si="13"/>
        <v>5142.4669999999996</v>
      </c>
      <c r="H75" s="380">
        <f t="shared" si="14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2"/>
        <v>192.34399999999994</v>
      </c>
      <c r="G76" s="379">
        <f t="shared" si="13"/>
        <v>3682.056</v>
      </c>
      <c r="H76" s="380">
        <f t="shared" si="14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2"/>
        <v>200.31999999999982</v>
      </c>
      <c r="G77" s="379">
        <f t="shared" si="13"/>
        <v>3682.0800000000004</v>
      </c>
      <c r="H77" s="380">
        <f t="shared" si="14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2"/>
        <v>209.91999999999962</v>
      </c>
      <c r="G78" s="379">
        <f t="shared" si="13"/>
        <v>3682.0800000000004</v>
      </c>
      <c r="H78" s="380">
        <f t="shared" si="14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2"/>
        <v>190.71999999999946</v>
      </c>
      <c r="G79" s="379">
        <f t="shared" si="13"/>
        <v>3682.0800000000004</v>
      </c>
      <c r="H79" s="380">
        <f t="shared" si="14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2"/>
        <v>208.31999999999994</v>
      </c>
      <c r="G80" s="379">
        <f t="shared" si="13"/>
        <v>3682.0800000000004</v>
      </c>
      <c r="H80" s="380">
        <f t="shared" si="14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2"/>
        <v>188.31999999999994</v>
      </c>
      <c r="G81" s="379">
        <f t="shared" si="13"/>
        <v>3682.0800000000004</v>
      </c>
      <c r="H81" s="380">
        <f t="shared" si="14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2"/>
        <v>198.71999999999957</v>
      </c>
      <c r="G82" s="379">
        <f t="shared" si="13"/>
        <v>3682.0800000000004</v>
      </c>
      <c r="H82" s="380">
        <f t="shared" si="14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5">C87*(E87-D87)</f>
        <v>2.0000000000001705</v>
      </c>
      <c r="G87" s="261">
        <f t="shared" ref="G87:G100" si="16">D87*C87</f>
        <v>1858.8</v>
      </c>
      <c r="H87" s="275">
        <f t="shared" ref="H87:H100" si="17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5"/>
        <v>-41.599999999999966</v>
      </c>
      <c r="G88" s="261">
        <f t="shared" si="16"/>
        <v>1858.8</v>
      </c>
      <c r="H88" s="275">
        <f t="shared" si="17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5"/>
        <v>-18.400000000000034</v>
      </c>
      <c r="G89" s="261">
        <f t="shared" si="16"/>
        <v>1858.8</v>
      </c>
      <c r="H89" s="275">
        <f t="shared" si="17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5"/>
        <v>1.2000000000000455</v>
      </c>
      <c r="G90" s="261">
        <f t="shared" si="16"/>
        <v>1858.8</v>
      </c>
      <c r="H90" s="275">
        <f t="shared" si="17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5"/>
        <v>-25.600000000000023</v>
      </c>
      <c r="G91" s="261">
        <f t="shared" si="16"/>
        <v>1858.8</v>
      </c>
      <c r="H91" s="275">
        <f t="shared" si="17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5"/>
        <v>-60.399999999999636</v>
      </c>
      <c r="G92" s="261">
        <f t="shared" si="16"/>
        <v>3650.7999999999997</v>
      </c>
      <c r="H92" s="275">
        <f t="shared" si="17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5"/>
        <v>-144.39999999999998</v>
      </c>
      <c r="G93" s="261">
        <f t="shared" si="16"/>
        <v>3650.7999999999997</v>
      </c>
      <c r="H93" s="275">
        <f t="shared" si="17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5"/>
        <v>-51.599999999999682</v>
      </c>
      <c r="G94" s="261">
        <f t="shared" si="16"/>
        <v>3650.7999999999997</v>
      </c>
      <c r="H94" s="275">
        <f t="shared" si="17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5"/>
        <v>-36.399999999999864</v>
      </c>
      <c r="G95" s="261">
        <f t="shared" si="16"/>
        <v>3650.7999999999997</v>
      </c>
      <c r="H95" s="275">
        <f t="shared" si="17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5"/>
        <v>-24.399999999999977</v>
      </c>
      <c r="G96" s="261">
        <f t="shared" si="16"/>
        <v>3650.7999999999997</v>
      </c>
      <c r="H96" s="275">
        <f t="shared" si="17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5"/>
        <v>64.759999999999991</v>
      </c>
      <c r="G97" s="261">
        <f t="shared" si="16"/>
        <v>1791.6399999999999</v>
      </c>
      <c r="H97" s="275">
        <f t="shared" si="17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5"/>
        <v>-21.639999999999873</v>
      </c>
      <c r="G98" s="261">
        <f t="shared" si="16"/>
        <v>3589.64</v>
      </c>
      <c r="H98" s="275">
        <f t="shared" si="17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5"/>
        <v>378.31999999999994</v>
      </c>
      <c r="G99" s="261">
        <f t="shared" si="16"/>
        <v>1726.48</v>
      </c>
      <c r="H99" s="275">
        <f t="shared" si="17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5"/>
        <v>431.92000000000007</v>
      </c>
      <c r="G100" s="261">
        <f t="shared" si="16"/>
        <v>1711.2799999999997</v>
      </c>
      <c r="H100" s="275">
        <f t="shared" si="17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8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8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9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8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9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8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9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8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9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8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9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8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9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8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9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8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49" priority="57">
      <formula>F45&gt;0</formula>
    </cfRule>
    <cfRule type="expression" dxfId="448" priority="58">
      <formula>F45&lt;0</formula>
    </cfRule>
  </conditionalFormatting>
  <conditionalFormatting sqref="P40:P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7" priority="49">
      <formula>F48&gt;0</formula>
    </cfRule>
    <cfRule type="expression" dxfId="446" priority="50">
      <formula>F48&lt;0</formula>
    </cfRule>
  </conditionalFormatting>
  <conditionalFormatting sqref="F48:F76 F83:F85 F92:F103">
    <cfRule type="expression" dxfId="445" priority="51">
      <formula>F48&gt;0</formula>
    </cfRule>
    <cfRule type="expression" dxfId="444" priority="52">
      <formula>F48&lt;0</formula>
    </cfRule>
  </conditionalFormatting>
  <conditionalFormatting sqref="H45:H76 H83:H85 H92:H103">
    <cfRule type="expression" dxfId="443" priority="47">
      <formula>H45&gt;0</formula>
    </cfRule>
    <cfRule type="expression" dxfId="442" priority="48">
      <formula>H45&lt;0</formula>
    </cfRule>
  </conditionalFormatting>
  <conditionalFormatting sqref="F41:F44">
    <cfRule type="expression" dxfId="441" priority="33">
      <formula>F41&gt;0</formula>
    </cfRule>
    <cfRule type="expression" dxfId="440" priority="34">
      <formula>F41&lt;0</formula>
    </cfRule>
  </conditionalFormatting>
  <conditionalFormatting sqref="H41:H44">
    <cfRule type="expression" dxfId="439" priority="31">
      <formula>H41&gt;0</formula>
    </cfRule>
    <cfRule type="expression" dxfId="438" priority="32">
      <formula>H41&lt;0</formula>
    </cfRule>
  </conditionalFormatting>
  <conditionalFormatting sqref="Q8">
    <cfRule type="expression" dxfId="437" priority="27">
      <formula>Q8&gt;0</formula>
    </cfRule>
    <cfRule type="expression" dxfId="436" priority="28">
      <formula>Q8&lt;0</formula>
    </cfRule>
  </conditionalFormatting>
  <conditionalFormatting sqref="Q7">
    <cfRule type="expression" dxfId="435" priority="29">
      <formula>Q7&gt;0</formula>
    </cfRule>
    <cfRule type="expression" dxfId="434" priority="30">
      <formula>Q7&lt;0</formula>
    </cfRule>
  </conditionalFormatting>
  <conditionalFormatting sqref="F77:F82">
    <cfRule type="expression" dxfId="433" priority="23">
      <formula>F77&gt;0</formula>
    </cfRule>
    <cfRule type="expression" dxfId="432" priority="24">
      <formula>F77&lt;0</formula>
    </cfRule>
  </conditionalFormatting>
  <conditionalFormatting sqref="F77:F82">
    <cfRule type="expression" dxfId="431" priority="25">
      <formula>F77&gt;0</formula>
    </cfRule>
    <cfRule type="expression" dxfId="430" priority="26">
      <formula>F77&lt;0</formula>
    </cfRule>
  </conditionalFormatting>
  <conditionalFormatting sqref="H77:H82">
    <cfRule type="expression" dxfId="429" priority="21">
      <formula>H77&gt;0</formula>
    </cfRule>
    <cfRule type="expression" dxfId="428" priority="22">
      <formula>H77&lt;0</formula>
    </cfRule>
  </conditionalFormatting>
  <conditionalFormatting sqref="M106">
    <cfRule type="expression" dxfId="427" priority="17">
      <formula>M106&gt;0</formula>
    </cfRule>
    <cfRule type="expression" dxfId="426" priority="18">
      <formula>M106&lt;0</formula>
    </cfRule>
  </conditionalFormatting>
  <conditionalFormatting sqref="M106">
    <cfRule type="expression" dxfId="425" priority="19">
      <formula>M106&gt;0</formula>
    </cfRule>
    <cfRule type="expression" dxfId="424" priority="20">
      <formula>M106&lt;0</formula>
    </cfRule>
  </conditionalFormatting>
  <conditionalFormatting sqref="F87:F91">
    <cfRule type="expression" dxfId="423" priority="15">
      <formula>F87&gt;0</formula>
    </cfRule>
    <cfRule type="expression" dxfId="422" priority="16">
      <formula>F87&lt;0</formula>
    </cfRule>
  </conditionalFormatting>
  <conditionalFormatting sqref="H87:H91">
    <cfRule type="expression" dxfId="421" priority="13">
      <formula>H87&gt;0</formula>
    </cfRule>
    <cfRule type="expression" dxfId="420" priority="14">
      <formula>H87&lt;0</formula>
    </cfRule>
  </conditionalFormatting>
  <conditionalFormatting sqref="F24:F37">
    <cfRule type="expression" dxfId="419" priority="5">
      <formula>F24&gt;0</formula>
    </cfRule>
    <cfRule type="expression" dxfId="418" priority="6">
      <formula>F24&lt;0</formula>
    </cfRule>
  </conditionalFormatting>
  <conditionalFormatting sqref="F24:F37">
    <cfRule type="expression" dxfId="417" priority="7">
      <formula>F24&gt;0</formula>
    </cfRule>
    <cfRule type="expression" dxfId="416" priority="8">
      <formula>F24&lt;0</formula>
    </cfRule>
  </conditionalFormatting>
  <conditionalFormatting sqref="H24:H37">
    <cfRule type="expression" dxfId="415" priority="3">
      <formula>H24&gt;0</formula>
    </cfRule>
    <cfRule type="expression" dxfId="414" priority="4">
      <formula>H24&lt;0</formula>
    </cfRule>
  </conditionalFormatting>
  <conditionalFormatting sqref="J34">
    <cfRule type="expression" dxfId="413" priority="1">
      <formula>J34&gt;0</formula>
    </cfRule>
    <cfRule type="expression" dxfId="412" priority="2">
      <formula>J34&lt;0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35.799999999999997</v>
      </c>
      <c r="T3" s="120">
        <v>42568</v>
      </c>
      <c r="U3" t="s">
        <v>249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35.799999999999997</v>
      </c>
      <c r="R4" s="499">
        <v>-3.0599999999999999E-2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39.380000000000003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39.021999999999998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38.664000000000001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38.305999999999997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37.948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37.589999999999996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37.231999999999999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36.873999999999995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36.515999999999998</v>
      </c>
      <c r="R48" s="82"/>
      <c r="T48" s="86" t="s">
        <v>105</v>
      </c>
      <c r="U48" s="87" t="s">
        <v>690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36.157999999999994</v>
      </c>
      <c r="R49" s="82"/>
      <c r="T49" s="86" t="s">
        <v>106</v>
      </c>
      <c r="U49" s="87" t="s">
        <v>492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35.799999999999997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35.442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35.083999999999996</v>
      </c>
      <c r="R52" s="82"/>
      <c r="T52" s="86" t="s">
        <v>108</v>
      </c>
      <c r="U52" s="87" t="s">
        <v>691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34.725999999999999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34.367999999999995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34.01</v>
      </c>
      <c r="R55" s="82"/>
      <c r="T55" s="86" t="s">
        <v>109</v>
      </c>
      <c r="U55" s="87" t="s">
        <v>319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33.651999999999994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33.293999999999997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32.936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32.577999999999996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32.22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1" priority="66">
      <formula>F22&gt;0</formula>
    </cfRule>
    <cfRule type="expression" dxfId="4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9" priority="53">
      <formula>F41&gt;0</formula>
    </cfRule>
    <cfRule type="expression" dxfId="408" priority="54">
      <formula>F41&lt;0</formula>
    </cfRule>
  </conditionalFormatting>
  <conditionalFormatting sqref="F41">
    <cfRule type="expression" dxfId="407" priority="57">
      <formula>F41&gt;0</formula>
    </cfRule>
    <cfRule type="expression" dxfId="406" priority="58">
      <formula>F41&lt;0</formula>
    </cfRule>
  </conditionalFormatting>
  <conditionalFormatting sqref="H41">
    <cfRule type="expression" dxfId="405" priority="35">
      <formula>H41&gt;0</formula>
    </cfRule>
    <cfRule type="expression" dxfId="404" priority="36">
      <formula>H41&lt;0</formula>
    </cfRule>
  </conditionalFormatting>
  <conditionalFormatting sqref="F89:F95">
    <cfRule type="expression" dxfId="403" priority="29">
      <formula>F89&gt;0</formula>
    </cfRule>
    <cfRule type="expression" dxfId="402" priority="30">
      <formula>F89&lt;0</formula>
    </cfRule>
  </conditionalFormatting>
  <conditionalFormatting sqref="F96:F110">
    <cfRule type="expression" dxfId="401" priority="25">
      <formula>F96&gt;0</formula>
    </cfRule>
    <cfRule type="expression" dxfId="400" priority="26">
      <formula>F96&lt;0</formula>
    </cfRule>
  </conditionalFormatting>
  <conditionalFormatting sqref="F96:F110">
    <cfRule type="expression" dxfId="399" priority="27">
      <formula>F96&gt;0</formula>
    </cfRule>
    <cfRule type="expression" dxfId="398" priority="28">
      <formula>F96&lt;0</formula>
    </cfRule>
  </conditionalFormatting>
  <conditionalFormatting sqref="H89:H100">
    <cfRule type="expression" dxfId="397" priority="23">
      <formula>H89&gt;0</formula>
    </cfRule>
    <cfRule type="expression" dxfId="396" priority="24">
      <formula>H89&lt;0</formula>
    </cfRule>
  </conditionalFormatting>
  <conditionalFormatting sqref="H101">
    <cfRule type="expression" dxfId="395" priority="21">
      <formula>H101&gt;0</formula>
    </cfRule>
    <cfRule type="expression" dxfId="394" priority="22">
      <formula>H101&lt;0</formula>
    </cfRule>
  </conditionalFormatting>
  <conditionalFormatting sqref="F111:F116">
    <cfRule type="expression" dxfId="393" priority="19">
      <formula>F111&gt;0</formula>
    </cfRule>
    <cfRule type="expression" dxfId="392" priority="20">
      <formula>F111&lt;0</formula>
    </cfRule>
  </conditionalFormatting>
  <conditionalFormatting sqref="H103:H116">
    <cfRule type="expression" dxfId="391" priority="17">
      <formula>H103&gt;0</formula>
    </cfRule>
    <cfRule type="expression" dxfId="390" priority="18">
      <formula>H103&lt;0</formula>
    </cfRule>
  </conditionalFormatting>
  <conditionalFormatting sqref="H102">
    <cfRule type="expression" dxfId="389" priority="15">
      <formula>H102&gt;0</formula>
    </cfRule>
    <cfRule type="expression" dxfId="388" priority="16">
      <formula>H102&lt;0</formula>
    </cfRule>
  </conditionalFormatting>
  <conditionalFormatting sqref="M42">
    <cfRule type="expression" dxfId="387" priority="13">
      <formula>M42&gt;0</formula>
    </cfRule>
    <cfRule type="expression" dxfId="386" priority="14">
      <formula>M42&lt;0</formula>
    </cfRule>
  </conditionalFormatting>
  <conditionalFormatting sqref="Q7">
    <cfRule type="expression" dxfId="385" priority="9">
      <formula>Q7&gt;0</formula>
    </cfRule>
    <cfRule type="expression" dxfId="384" priority="10">
      <formula>Q7&lt;0</formula>
    </cfRule>
  </conditionalFormatting>
  <conditionalFormatting sqref="Q8">
    <cfRule type="expression" dxfId="383" priority="7">
      <formula>Q8&gt;0</formula>
    </cfRule>
    <cfRule type="expression" dxfId="382" priority="8">
      <formula>Q8&lt;0</formula>
    </cfRule>
  </conditionalFormatting>
  <conditionalFormatting sqref="F117:F130 H117:H130">
    <cfRule type="expression" dxfId="381" priority="1">
      <formula>F117&gt;0</formula>
    </cfRule>
    <cfRule type="expression" dxfId="3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23.46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23.46</v>
      </c>
      <c r="R4" s="499">
        <v>7.3000000000000001E-3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25.806000000000004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25.571400000000004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25.336800000000004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25.102200000000003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24.867600000000003</v>
      </c>
      <c r="Q49" s="2"/>
      <c r="T49" s="92" t="s">
        <v>122</v>
      </c>
      <c r="U49" s="87" t="s">
        <v>487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24.633000000000003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24.398400000000002</v>
      </c>
      <c r="Q51" s="2"/>
      <c r="T51" s="92" t="s">
        <v>105</v>
      </c>
      <c r="U51" s="87" t="s">
        <v>692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24.163800000000002</v>
      </c>
      <c r="Q52" s="2"/>
      <c r="T52" s="92" t="s">
        <v>106</v>
      </c>
      <c r="U52" s="87" t="s">
        <v>353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23.929200000000002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23.694600000000001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23.46</v>
      </c>
      <c r="Q55" s="2"/>
      <c r="T55" s="92" t="s">
        <v>108</v>
      </c>
      <c r="U55" s="87" t="s">
        <v>576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23.2254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22.9908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22.7562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22.521599999999999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22.286999999999999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22.052399999999999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21.817800000000002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21.583200000000001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21.348600000000001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21.114000000000001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9" priority="27">
      <formula>F27&gt;0</formula>
    </cfRule>
    <cfRule type="expression" dxfId="378" priority="28">
      <formula>F27&lt;0</formula>
    </cfRule>
  </conditionalFormatting>
  <conditionalFormatting sqref="F29:F33">
    <cfRule type="expression" dxfId="377" priority="23">
      <formula>F29&gt;0</formula>
    </cfRule>
    <cfRule type="expression" dxfId="376" priority="24">
      <formula>F29&lt;0</formula>
    </cfRule>
  </conditionalFormatting>
  <conditionalFormatting sqref="F29:F32">
    <cfRule type="expression" dxfId="375" priority="25">
      <formula>F29&gt;0</formula>
    </cfRule>
    <cfRule type="expression" dxfId="374" priority="26">
      <formula>F29&lt;0</formula>
    </cfRule>
  </conditionalFormatting>
  <conditionalFormatting sqref="H27:H33">
    <cfRule type="expression" dxfId="373" priority="21">
      <formula>H27&gt;0</formula>
    </cfRule>
    <cfRule type="expression" dxfId="372" priority="22">
      <formula>H27&lt;0</formula>
    </cfRule>
  </conditionalFormatting>
  <conditionalFormatting sqref="F34">
    <cfRule type="expression" dxfId="371" priority="19">
      <formula>F34&gt;0</formula>
    </cfRule>
    <cfRule type="expression" dxfId="370" priority="20">
      <formula>F34&lt;0</formula>
    </cfRule>
  </conditionalFormatting>
  <conditionalFormatting sqref="H34">
    <cfRule type="expression" dxfId="369" priority="17">
      <formula>H34&gt;0</formula>
    </cfRule>
    <cfRule type="expression" dxfId="368" priority="18">
      <formula>H34&lt;0</formula>
    </cfRule>
  </conditionalFormatting>
  <conditionalFormatting sqref="F36:F43">
    <cfRule type="expression" dxfId="367" priority="15">
      <formula>F36&gt;0</formula>
    </cfRule>
    <cfRule type="expression" dxfId="366" priority="16">
      <formula>F36&lt;0</formula>
    </cfRule>
  </conditionalFormatting>
  <conditionalFormatting sqref="H36:H43">
    <cfRule type="expression" dxfId="365" priority="13">
      <formula>H36&gt;0</formula>
    </cfRule>
    <cfRule type="expression" dxfId="364" priority="14">
      <formula>H36&lt;0</formula>
    </cfRule>
  </conditionalFormatting>
  <conditionalFormatting sqref="F35">
    <cfRule type="expression" dxfId="363" priority="11">
      <formula>F35&gt;0</formula>
    </cfRule>
    <cfRule type="expression" dxfId="362" priority="12">
      <formula>F35&lt;0</formula>
    </cfRule>
  </conditionalFormatting>
  <conditionalFormatting sqref="H35">
    <cfRule type="expression" dxfId="361" priority="9">
      <formula>H35&gt;0</formula>
    </cfRule>
    <cfRule type="expression" dxfId="360" priority="10">
      <formula>H35&lt;0</formula>
    </cfRule>
  </conditionalFormatting>
  <conditionalFormatting sqref="F22:F26">
    <cfRule type="expression" dxfId="359" priority="7">
      <formula>F22&gt;0</formula>
    </cfRule>
    <cfRule type="expression" dxfId="358" priority="8">
      <formula>F22&lt;0</formula>
    </cfRule>
  </conditionalFormatting>
  <conditionalFormatting sqref="H22:H26">
    <cfRule type="expression" dxfId="357" priority="5">
      <formula>H22&gt;0</formula>
    </cfRule>
    <cfRule type="expression" dxfId="356" priority="6">
      <formula>H22&lt;0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535</v>
      </c>
      <c r="AH1" s="675"/>
      <c r="AI1" s="676" t="s">
        <v>114</v>
      </c>
      <c r="AJ1" s="676" t="s">
        <v>532</v>
      </c>
      <c r="AK1" s="676" t="s">
        <v>533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250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7">
        <f>AJ2/AJ3-1</f>
        <v>2.7654867256637239E-2</v>
      </c>
      <c r="AI2" s="678" t="e">
        <f>_xll.BDH($AG$1,$AJ$1:$AN$1,"10/1/2016","","Dir=V","Dts=S","Sort=D","Quote=C","QtTyp=Y","Days=T","Per=cd","DtFmt=D","UseDPDF=Y","cols=3;rows=100")</f>
        <v>#N/A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251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30.2</v>
      </c>
      <c r="R4" s="520">
        <v>-2.0400000000000001E-2</v>
      </c>
      <c r="T4" s="162">
        <v>42633</v>
      </c>
      <c r="U4" s="1" t="s">
        <v>286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7550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357</v>
      </c>
      <c r="U6" t="s">
        <v>539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2553.9699999999957</v>
      </c>
      <c r="R7">
        <v>100</v>
      </c>
      <c r="T7" t="s">
        <v>538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534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-756.5</v>
      </c>
      <c r="T8" t="s">
        <v>540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534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-9.1073255883946311E-2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7">
        <f t="shared" si="2"/>
        <v>0</v>
      </c>
      <c r="AI13" s="678">
        <v>42774</v>
      </c>
      <c r="AJ13" s="676">
        <v>255.25</v>
      </c>
      <c r="AK13" s="676" t="s">
        <v>534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534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7">
        <f t="shared" si="2"/>
        <v>0</v>
      </c>
      <c r="AI15" s="678">
        <v>42772</v>
      </c>
      <c r="AJ15" s="676">
        <v>255.75</v>
      </c>
      <c r="AK15" s="676" t="s">
        <v>534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534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534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534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534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7">
        <f t="shared" si="2"/>
        <v>0</v>
      </c>
      <c r="AI24" s="678">
        <v>42759</v>
      </c>
      <c r="AJ24" s="676">
        <v>255.75</v>
      </c>
      <c r="AK24" s="676" t="s">
        <v>534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534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534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382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534</v>
      </c>
    </row>
    <row r="35" spans="1:37" x14ac:dyDescent="0.25">
      <c r="A35" t="s">
        <v>495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513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534</v>
      </c>
    </row>
    <row r="37" spans="1:37" x14ac:dyDescent="0.25">
      <c r="A37" t="s">
        <v>518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7">
        <f t="shared" si="2"/>
        <v>0</v>
      </c>
      <c r="AI37" s="678">
        <v>42739</v>
      </c>
      <c r="AJ37" s="676">
        <v>247.5</v>
      </c>
      <c r="AK37" s="676" t="s">
        <v>534</v>
      </c>
    </row>
    <row r="38" spans="1:37" x14ac:dyDescent="0.25">
      <c r="A38" t="s">
        <v>407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534</v>
      </c>
    </row>
    <row r="39" spans="1:37" x14ac:dyDescent="0.25">
      <c r="A39" t="s">
        <v>553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534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534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7">
        <f t="shared" si="2"/>
        <v>0</v>
      </c>
      <c r="AI43" s="678">
        <v>42727</v>
      </c>
      <c r="AJ43" s="676">
        <v>245</v>
      </c>
      <c r="AK43" s="676" t="s">
        <v>534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12">C44*(E44-D44)</f>
        <v>17.999999999999972</v>
      </c>
      <c r="G44" s="531">
        <f t="shared" ref="G44:G56" si="13">D44*C44</f>
        <v>2525</v>
      </c>
      <c r="H44" s="575">
        <f t="shared" ref="H44:H56" si="14">(E44-D44)/D44</f>
        <v>7.1287128712871177E-3</v>
      </c>
      <c r="I44" s="531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12"/>
        <v>-176.99999999999994</v>
      </c>
      <c r="G45" s="531">
        <f t="shared" si="13"/>
        <v>2525</v>
      </c>
      <c r="H45" s="575">
        <f t="shared" si="14"/>
        <v>-7.0099009900990078E-2</v>
      </c>
      <c r="I45" s="531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534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12"/>
        <v>-119.00000000000013</v>
      </c>
      <c r="G46" s="531">
        <f t="shared" si="13"/>
        <v>2525</v>
      </c>
      <c r="H46" s="575">
        <f t="shared" si="14"/>
        <v>-4.7128712871287178E-2</v>
      </c>
      <c r="I46" s="531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534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12"/>
        <v>-171.00000000000009</v>
      </c>
      <c r="G47" s="531">
        <f t="shared" si="13"/>
        <v>2525</v>
      </c>
      <c r="H47" s="575">
        <f t="shared" si="14"/>
        <v>-6.7722772277227755E-2</v>
      </c>
      <c r="I47" s="531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12"/>
        <v>-150</v>
      </c>
      <c r="G48" s="531">
        <f t="shared" si="13"/>
        <v>2525</v>
      </c>
      <c r="H48" s="575">
        <f t="shared" si="14"/>
        <v>-5.9405940594059403E-2</v>
      </c>
      <c r="I48" s="531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534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12"/>
        <v>-39.000000000000057</v>
      </c>
      <c r="G49" s="531">
        <f t="shared" si="13"/>
        <v>2525</v>
      </c>
      <c r="H49" s="575">
        <f t="shared" si="14"/>
        <v>-1.5445544554455468E-2</v>
      </c>
      <c r="I49" s="531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12"/>
        <v>-57.999999999999829</v>
      </c>
      <c r="G50" s="531">
        <f t="shared" si="13"/>
        <v>2525</v>
      </c>
      <c r="H50" s="575">
        <f t="shared" si="14"/>
        <v>-2.2970297029702904E-2</v>
      </c>
      <c r="I50" s="531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534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12"/>
        <v>78.000000000000114</v>
      </c>
      <c r="G51" s="531">
        <f t="shared" si="13"/>
        <v>2525</v>
      </c>
      <c r="H51" s="575">
        <f t="shared" si="14"/>
        <v>3.0891089108910936E-2</v>
      </c>
      <c r="I51" s="531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534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12"/>
        <v>244.00000000000011</v>
      </c>
      <c r="G52" s="531">
        <f t="shared" si="13"/>
        <v>2525</v>
      </c>
      <c r="H52" s="575">
        <f t="shared" si="14"/>
        <v>9.6633663366336678E-2</v>
      </c>
      <c r="I52" s="584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534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12"/>
        <v>130.00000000000006</v>
      </c>
      <c r="G53" s="531">
        <f t="shared" si="13"/>
        <v>2525</v>
      </c>
      <c r="H53" s="575">
        <f t="shared" si="14"/>
        <v>5.148514851485151E-2</v>
      </c>
      <c r="I53" s="531"/>
      <c r="O53" s="696" t="s">
        <v>78</v>
      </c>
      <c r="P53" s="696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12"/>
        <v>135.99999999999994</v>
      </c>
      <c r="G54" s="531">
        <f t="shared" si="13"/>
        <v>2525</v>
      </c>
      <c r="H54" s="575">
        <f t="shared" si="14"/>
        <v>5.386138613861384E-2</v>
      </c>
      <c r="I54" s="531"/>
      <c r="O54" s="82">
        <v>1.1000000000000001</v>
      </c>
      <c r="P54" s="82">
        <f>O54*$Q$4</f>
        <v>33.22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534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12"/>
        <v>103.99999999999991</v>
      </c>
      <c r="G55" s="531">
        <f t="shared" si="13"/>
        <v>2525</v>
      </c>
      <c r="H55" s="575">
        <f t="shared" si="14"/>
        <v>4.1188118811881155E-2</v>
      </c>
      <c r="I55" s="531"/>
      <c r="O55" s="82">
        <v>1.0900000000000001</v>
      </c>
      <c r="P55" s="82">
        <f t="shared" ref="P55:P74" si="15">O55*$Q$4</f>
        <v>32.917999999999999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534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12"/>
        <v>-7.0000000000000284</v>
      </c>
      <c r="G56" s="531">
        <f t="shared" si="13"/>
        <v>2525</v>
      </c>
      <c r="H56" s="575">
        <f t="shared" si="14"/>
        <v>-2.7722772277227834E-3</v>
      </c>
      <c r="I56" s="531"/>
      <c r="O56" s="82">
        <v>1.08</v>
      </c>
      <c r="P56" s="82">
        <f t="shared" si="15"/>
        <v>32.616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534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6">C57*(E57-D57)</f>
        <v>7.9999999999998295</v>
      </c>
      <c r="G57" s="531">
        <f t="shared" ref="G57:G63" si="17">D57*C57</f>
        <v>2525</v>
      </c>
      <c r="H57" s="575">
        <f t="shared" ref="H57:H63" si="18">(E57-D57)/D57</f>
        <v>3.1683168316831009E-3</v>
      </c>
      <c r="I57" s="531"/>
      <c r="O57" s="82">
        <v>1.07</v>
      </c>
      <c r="P57" s="82">
        <f t="shared" si="15"/>
        <v>32.314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6"/>
        <v>55.278999999999989</v>
      </c>
      <c r="G58" s="531">
        <f t="shared" si="17"/>
        <v>1750.721</v>
      </c>
      <c r="H58" s="575">
        <f t="shared" si="18"/>
        <v>3.1574991103665281E-2</v>
      </c>
      <c r="I58" s="531"/>
      <c r="O58" s="82">
        <v>1.06</v>
      </c>
      <c r="P58" s="82">
        <f t="shared" si="15"/>
        <v>32.012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6"/>
        <v>3.8799999999998391</v>
      </c>
      <c r="G59" s="531">
        <f t="shared" si="17"/>
        <v>2464.1200000000003</v>
      </c>
      <c r="H59" s="575">
        <f t="shared" si="18"/>
        <v>1.5745986396765738E-3</v>
      </c>
      <c r="I59" s="531"/>
      <c r="O59" s="82">
        <v>1.05</v>
      </c>
      <c r="P59" s="82">
        <f t="shared" si="15"/>
        <v>31.71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6"/>
        <v>-15.120000000000289</v>
      </c>
      <c r="G60" s="531">
        <f t="shared" si="17"/>
        <v>2464.1200000000003</v>
      </c>
      <c r="H60" s="575">
        <f t="shared" si="18"/>
        <v>-6.1360648020389787E-3</v>
      </c>
      <c r="I60" s="531"/>
      <c r="O60" s="82">
        <v>1.04</v>
      </c>
      <c r="P60" s="82">
        <f t="shared" si="15"/>
        <v>31.408000000000001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6"/>
        <v>-442.62000000000012</v>
      </c>
      <c r="G61" s="531">
        <f t="shared" si="17"/>
        <v>4728.62</v>
      </c>
      <c r="H61" s="575">
        <f t="shared" si="18"/>
        <v>-9.360447657033133E-2</v>
      </c>
      <c r="I61" s="531"/>
      <c r="O61" s="82">
        <v>1.03</v>
      </c>
      <c r="P61" s="82">
        <f t="shared" si="15"/>
        <v>31.106000000000002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534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6"/>
        <v>-391.61999999999966</v>
      </c>
      <c r="G62" s="531">
        <f t="shared" si="17"/>
        <v>6820.62</v>
      </c>
      <c r="H62" s="575">
        <f t="shared" si="18"/>
        <v>-5.7417067656605945E-2</v>
      </c>
      <c r="I62" s="531"/>
      <c r="O62" s="82">
        <v>1.02</v>
      </c>
      <c r="P62" s="82">
        <f t="shared" si="15"/>
        <v>30.803999999999998</v>
      </c>
      <c r="Q62" s="2"/>
      <c r="T62" s="92" t="s">
        <v>122</v>
      </c>
      <c r="U62" s="129" t="s">
        <v>487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6"/>
        <v>-184.61999999999927</v>
      </c>
      <c r="G63" s="531">
        <f t="shared" si="17"/>
        <v>6820.62</v>
      </c>
      <c r="H63" s="575">
        <f t="shared" si="18"/>
        <v>-2.7067920511624936E-2</v>
      </c>
      <c r="I63" s="531"/>
      <c r="O63" s="82">
        <v>1.01</v>
      </c>
      <c r="P63" s="82">
        <f t="shared" si="15"/>
        <v>30.501999999999999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7">
        <f t="shared" si="2"/>
        <v>0</v>
      </c>
      <c r="AI63" s="678">
        <v>42699</v>
      </c>
      <c r="AJ63" s="676">
        <v>225</v>
      </c>
      <c r="AK63" s="676" t="s">
        <v>534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9">C64*(E64-D64)</f>
        <v>-349.61999999999944</v>
      </c>
      <c r="G64" s="531">
        <f t="shared" ref="G64:G87" si="20">D64*C64</f>
        <v>6820.62</v>
      </c>
      <c r="H64" s="575">
        <f t="shared" ref="H64:H87" si="21">(E64-D64)/D64</f>
        <v>-5.1259269685160515E-2</v>
      </c>
      <c r="I64" s="531"/>
      <c r="O64" s="82">
        <v>1</v>
      </c>
      <c r="P64" s="82">
        <f t="shared" si="15"/>
        <v>30.2</v>
      </c>
      <c r="Q64" s="2"/>
      <c r="T64" s="92" t="s">
        <v>105</v>
      </c>
      <c r="U64" s="129" t="s">
        <v>693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534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9"/>
        <v>120.79599999999957</v>
      </c>
      <c r="G65" s="531">
        <f t="shared" si="20"/>
        <v>5215.2040000000006</v>
      </c>
      <c r="H65" s="575">
        <f t="shared" si="21"/>
        <v>2.3162277065288252E-2</v>
      </c>
      <c r="I65" s="531"/>
      <c r="O65" s="82">
        <v>0.99</v>
      </c>
      <c r="P65" s="82">
        <f t="shared" si="15"/>
        <v>29.898</v>
      </c>
      <c r="Q65" s="2"/>
      <c r="T65" s="92" t="s">
        <v>106</v>
      </c>
      <c r="U65" s="129" t="s">
        <v>577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9"/>
        <v>151.18000000000009</v>
      </c>
      <c r="G66" s="531">
        <f t="shared" si="20"/>
        <v>4510.82</v>
      </c>
      <c r="H66" s="575">
        <f t="shared" si="21"/>
        <v>3.3514970670521123E-2</v>
      </c>
      <c r="I66" s="531">
        <v>22</v>
      </c>
      <c r="O66" s="82">
        <v>0.98</v>
      </c>
      <c r="P66" s="82">
        <f t="shared" si="15"/>
        <v>29.596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9"/>
        <v>37.180000000000035</v>
      </c>
      <c r="G67" s="531">
        <f t="shared" si="20"/>
        <v>4510.82</v>
      </c>
      <c r="H67" s="575">
        <f t="shared" si="21"/>
        <v>8.2424038201480074E-3</v>
      </c>
      <c r="I67" s="531"/>
      <c r="O67" s="82">
        <v>0.97</v>
      </c>
      <c r="P67" s="82">
        <f t="shared" si="15"/>
        <v>29.293999999999997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7">
        <f t="shared" ref="AF67:AF69" si="22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9"/>
        <v>93.180000000000263</v>
      </c>
      <c r="G68" s="531">
        <f t="shared" si="20"/>
        <v>4510.82</v>
      </c>
      <c r="H68" s="575">
        <f t="shared" si="21"/>
        <v>2.06569980624366E-2</v>
      </c>
      <c r="I68" s="531"/>
      <c r="O68" s="82">
        <v>0.96</v>
      </c>
      <c r="P68" s="82">
        <f t="shared" si="15"/>
        <v>28.991999999999997</v>
      </c>
      <c r="T68" s="92" t="s">
        <v>108</v>
      </c>
      <c r="U68" s="129" t="s">
        <v>694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7">
        <f t="shared" si="22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9"/>
        <v>227.1800000000006</v>
      </c>
      <c r="G69" s="531">
        <f t="shared" si="20"/>
        <v>4510.82</v>
      </c>
      <c r="H69" s="575">
        <f t="shared" si="21"/>
        <v>5.0363348570769975E-2</v>
      </c>
      <c r="I69" s="531"/>
      <c r="O69" s="82">
        <v>0.95</v>
      </c>
      <c r="P69" s="82">
        <f t="shared" si="15"/>
        <v>28.689999999999998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22"/>
        <v>2.5826446280991844E-2</v>
      </c>
      <c r="AI69" s="678">
        <v>42690</v>
      </c>
      <c r="AJ69" s="676">
        <v>248.25</v>
      </c>
      <c r="AK69" s="676" t="s">
        <v>534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9"/>
        <v>455.18</v>
      </c>
      <c r="G70" s="531">
        <f t="shared" si="20"/>
        <v>4510.82</v>
      </c>
      <c r="H70" s="575">
        <f t="shared" si="21"/>
        <v>0.10090848227151605</v>
      </c>
      <c r="I70" s="531"/>
      <c r="O70" s="82">
        <v>0.94</v>
      </c>
      <c r="P70" s="82">
        <f t="shared" si="15"/>
        <v>28.387999999999998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9"/>
        <v>297.18000000000018</v>
      </c>
      <c r="G71" s="531">
        <f t="shared" si="20"/>
        <v>4510.82</v>
      </c>
      <c r="H71" s="575">
        <f t="shared" si="21"/>
        <v>6.588159137363056E-2</v>
      </c>
      <c r="I71" s="531"/>
      <c r="O71" s="82">
        <v>0.93</v>
      </c>
      <c r="P71" s="82">
        <f t="shared" si="15"/>
        <v>28.086000000000002</v>
      </c>
      <c r="T71" s="92" t="s">
        <v>109</v>
      </c>
      <c r="U71" s="129" t="s">
        <v>695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9"/>
        <v>335.1800000000004</v>
      </c>
      <c r="G72" s="531">
        <f t="shared" si="20"/>
        <v>4510.82</v>
      </c>
      <c r="H72" s="575">
        <f t="shared" si="21"/>
        <v>7.4305780323754983E-2</v>
      </c>
      <c r="I72" s="531"/>
      <c r="O72" s="82">
        <v>0.92</v>
      </c>
      <c r="P72" s="82">
        <f t="shared" si="15"/>
        <v>27.783999999999999</v>
      </c>
      <c r="AI72" s="678">
        <v>42685</v>
      </c>
      <c r="AJ72" s="676">
        <v>231.25</v>
      </c>
      <c r="AK72" s="676" t="s">
        <v>534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9"/>
        <v>285.1800000000004</v>
      </c>
      <c r="G73" s="531">
        <f t="shared" si="20"/>
        <v>4510.82</v>
      </c>
      <c r="H73" s="575">
        <f t="shared" si="21"/>
        <v>6.3221321178854498E-2</v>
      </c>
      <c r="I73" s="531"/>
      <c r="O73" s="82">
        <v>0.91</v>
      </c>
      <c r="P73" s="82">
        <f t="shared" si="15"/>
        <v>27.481999999999999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9"/>
        <v>485.1800000000004</v>
      </c>
      <c r="G74" s="531">
        <f t="shared" si="20"/>
        <v>4510.82</v>
      </c>
      <c r="H74" s="575">
        <f t="shared" si="21"/>
        <v>0.10755915775845644</v>
      </c>
      <c r="I74" s="531"/>
      <c r="O74" s="82">
        <v>0.9</v>
      </c>
      <c r="P74" s="82">
        <f t="shared" si="15"/>
        <v>27.18</v>
      </c>
      <c r="AI74" s="678">
        <v>42683</v>
      </c>
      <c r="AJ74" s="676">
        <v>224.25</v>
      </c>
      <c r="AK74" s="676" t="s">
        <v>534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9"/>
        <v>723.18000000000075</v>
      </c>
      <c r="G75" s="531">
        <f t="shared" si="20"/>
        <v>4510.82</v>
      </c>
      <c r="H75" s="575">
        <f t="shared" si="21"/>
        <v>0.16032118328818279</v>
      </c>
      <c r="I75" s="531"/>
      <c r="AI75" s="678">
        <v>42682</v>
      </c>
      <c r="AJ75" s="676">
        <v>223.25</v>
      </c>
      <c r="AK75" s="676" t="s">
        <v>534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9"/>
        <v>699.18000000000052</v>
      </c>
      <c r="G76" s="531">
        <f t="shared" si="20"/>
        <v>4420.82</v>
      </c>
      <c r="H76" s="575">
        <f t="shared" si="21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9"/>
        <v>767.18000000000052</v>
      </c>
      <c r="G77" s="531">
        <f t="shared" si="20"/>
        <v>4420.82</v>
      </c>
      <c r="H77" s="575">
        <f t="shared" si="21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9"/>
        <v>709.18</v>
      </c>
      <c r="G78" s="531">
        <f t="shared" si="20"/>
        <v>4420.82</v>
      </c>
      <c r="H78" s="575">
        <f t="shared" si="21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9"/>
        <v>686</v>
      </c>
      <c r="G79" s="531">
        <f t="shared" si="20"/>
        <v>4420</v>
      </c>
      <c r="H79" s="575">
        <f t="shared" si="21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9"/>
        <v>783.95199999999988</v>
      </c>
      <c r="G80" s="531">
        <f t="shared" si="20"/>
        <v>3369.6480000000001</v>
      </c>
      <c r="H80" s="575">
        <f t="shared" si="21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9"/>
        <v>630.35199999999975</v>
      </c>
      <c r="G81" s="531">
        <f t="shared" si="20"/>
        <v>3369.6480000000001</v>
      </c>
      <c r="H81" s="575">
        <f t="shared" si="21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9"/>
        <v>711.952</v>
      </c>
      <c r="G82" s="531">
        <f t="shared" si="20"/>
        <v>3369.6480000000001</v>
      </c>
      <c r="H82" s="575">
        <f t="shared" si="21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9"/>
        <v>449.16000000000054</v>
      </c>
      <c r="G83" s="531">
        <f t="shared" si="20"/>
        <v>4352.84</v>
      </c>
      <c r="H83" s="575">
        <f t="shared" si="21"/>
        <v>0.10318780382462957</v>
      </c>
      <c r="I83" s="531" t="s">
        <v>299</v>
      </c>
      <c r="AI83" s="678">
        <v>42670</v>
      </c>
      <c r="AJ83" s="676">
        <v>215.75</v>
      </c>
      <c r="AK83" s="676" t="s">
        <v>534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9"/>
        <v>383.1600000000002</v>
      </c>
      <c r="G84" s="531">
        <f t="shared" si="20"/>
        <v>4352.84</v>
      </c>
      <c r="H84" s="575">
        <f t="shared" si="21"/>
        <v>8.8025289236452572E-2</v>
      </c>
      <c r="I84" s="531"/>
      <c r="AI84" s="678">
        <v>42669</v>
      </c>
      <c r="AJ84" s="676">
        <v>213.5</v>
      </c>
      <c r="AK84" s="676" t="s">
        <v>534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9"/>
        <v>307.16000000000037</v>
      </c>
      <c r="G85" s="531">
        <f t="shared" si="20"/>
        <v>4352.84</v>
      </c>
      <c r="H85" s="575">
        <f t="shared" si="21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9"/>
        <v>253.16000000000045</v>
      </c>
      <c r="G86" s="531">
        <f t="shared" si="20"/>
        <v>4352.84</v>
      </c>
      <c r="H86" s="575">
        <f t="shared" si="21"/>
        <v>5.8159730199134466E-2</v>
      </c>
      <c r="I86" s="531"/>
      <c r="AI86" s="678">
        <v>42667</v>
      </c>
      <c r="AJ86" s="676">
        <v>212.5</v>
      </c>
      <c r="AK86" s="676" t="s">
        <v>534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9"/>
        <v>173.16000000000003</v>
      </c>
      <c r="G87" s="531">
        <f t="shared" si="20"/>
        <v>4352.84</v>
      </c>
      <c r="H87" s="575">
        <f t="shared" si="21"/>
        <v>3.9780924637707805E-2</v>
      </c>
      <c r="I87" s="531"/>
      <c r="AI87" s="678">
        <v>42664</v>
      </c>
      <c r="AJ87" s="676">
        <v>212</v>
      </c>
      <c r="AK87" s="676" t="s">
        <v>534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3">C88*(E88-D88)</f>
        <v>211.11000000000041</v>
      </c>
      <c r="G88" s="531">
        <f t="shared" ref="G88:G93" si="24">D88*C88</f>
        <v>6580.8899999999994</v>
      </c>
      <c r="H88" s="575">
        <f t="shared" ref="H88:H93" si="25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3"/>
        <v>229.10000000000039</v>
      </c>
      <c r="G89" s="531">
        <f t="shared" si="24"/>
        <v>4298.8999999999996</v>
      </c>
      <c r="H89" s="575">
        <f t="shared" si="25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3"/>
        <v>491.10000000000014</v>
      </c>
      <c r="G90" s="531">
        <f t="shared" si="24"/>
        <v>4298.8999999999996</v>
      </c>
      <c r="H90" s="575">
        <f t="shared" si="25"/>
        <v>0.11423852613459261</v>
      </c>
      <c r="I90" s="531"/>
      <c r="AI90" s="678">
        <v>42661</v>
      </c>
      <c r="AJ90" s="676">
        <v>214.5</v>
      </c>
      <c r="AK90" s="676" t="s">
        <v>534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3"/>
        <v>572.27799999999979</v>
      </c>
      <c r="G91" s="531">
        <f t="shared" si="24"/>
        <v>2815.7220000000002</v>
      </c>
      <c r="H91" s="575">
        <f t="shared" si="25"/>
        <v>0.2032437861408192</v>
      </c>
      <c r="I91" s="531"/>
      <c r="AI91" s="678">
        <v>42660</v>
      </c>
      <c r="AJ91" s="676">
        <v>207</v>
      </c>
      <c r="AK91" s="676" t="s">
        <v>534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3"/>
        <v>566.27999999999975</v>
      </c>
      <c r="G92" s="531">
        <f t="shared" si="24"/>
        <v>4273.72</v>
      </c>
      <c r="H92" s="575">
        <f t="shared" si="25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3"/>
        <v>698.27999999999975</v>
      </c>
      <c r="G93" s="531">
        <f t="shared" si="24"/>
        <v>4273.72</v>
      </c>
      <c r="H93" s="575">
        <f t="shared" si="25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6">C94*(E94-D94)</f>
        <v>658.27999999999986</v>
      </c>
      <c r="G94" s="531">
        <f t="shared" ref="G94:G99" si="27">D94*C94</f>
        <v>4273.72</v>
      </c>
      <c r="H94" s="575">
        <f t="shared" ref="H94:H99" si="28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6"/>
        <v>516.27999999999975</v>
      </c>
      <c r="G95" s="531">
        <f t="shared" si="27"/>
        <v>4273.72</v>
      </c>
      <c r="H95" s="575">
        <f t="shared" si="28"/>
        <v>0.12080342184326529</v>
      </c>
      <c r="I95" s="531"/>
      <c r="AI95" s="678">
        <v>42654</v>
      </c>
      <c r="AJ95" s="676">
        <v>199.5</v>
      </c>
      <c r="AK95" s="676" t="s">
        <v>534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6"/>
        <v>508.29000000000059</v>
      </c>
      <c r="G96" s="531">
        <f t="shared" si="27"/>
        <v>6529.71</v>
      </c>
      <c r="H96" s="575">
        <f t="shared" si="28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6"/>
        <v>713.99999999999966</v>
      </c>
      <c r="G97" s="531">
        <f t="shared" si="27"/>
        <v>6531</v>
      </c>
      <c r="H97" s="575">
        <f t="shared" si="28"/>
        <v>0.10932475884244369</v>
      </c>
      <c r="I97" s="531"/>
      <c r="AI97" s="678">
        <v>42650</v>
      </c>
      <c r="AJ97" s="676">
        <v>196.75</v>
      </c>
      <c r="AK97" s="676" t="s">
        <v>534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6"/>
        <v>956.25400000000025</v>
      </c>
      <c r="G98" s="531">
        <f t="shared" si="27"/>
        <v>5538.5460000000003</v>
      </c>
      <c r="H98" s="575">
        <f t="shared" si="28"/>
        <v>0.17265433924354881</v>
      </c>
      <c r="I98" s="531"/>
      <c r="AI98" s="678">
        <v>42649</v>
      </c>
      <c r="AJ98" s="676">
        <v>195</v>
      </c>
      <c r="AK98" s="676" t="s">
        <v>534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6"/>
        <v>1200.6540000000007</v>
      </c>
      <c r="G99" s="531">
        <f t="shared" si="27"/>
        <v>5538.5460000000003</v>
      </c>
      <c r="H99" s="575">
        <f t="shared" si="28"/>
        <v>0.21678144408297786</v>
      </c>
      <c r="I99" s="531"/>
      <c r="AI99" s="678">
        <v>42648</v>
      </c>
      <c r="AJ99" s="676">
        <v>195</v>
      </c>
      <c r="AK99" s="676" t="s">
        <v>534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9">C100*(E100-D100)</f>
        <v>1052.4540000000006</v>
      </c>
      <c r="G100" s="531">
        <f t="shared" ref="G100:G105" si="30">D100*C100</f>
        <v>5538.5460000000003</v>
      </c>
      <c r="H100" s="575">
        <f t="shared" ref="H100:H105" si="31">(E100-D100)/D100</f>
        <v>0.19002351880800494</v>
      </c>
      <c r="I100" s="531"/>
      <c r="AI100" s="678">
        <v>42647</v>
      </c>
      <c r="AJ100" s="676">
        <v>200.5</v>
      </c>
      <c r="AK100" s="676" t="s">
        <v>534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9"/>
        <v>698.16000000000042</v>
      </c>
      <c r="G101" s="531">
        <f t="shared" si="30"/>
        <v>6504.84</v>
      </c>
      <c r="H101" s="575">
        <f t="shared" si="31"/>
        <v>0.10732931171250951</v>
      </c>
      <c r="I101" s="531">
        <v>21.5</v>
      </c>
      <c r="AI101" s="678">
        <v>42646</v>
      </c>
      <c r="AJ101" s="676">
        <v>200.5</v>
      </c>
      <c r="AK101" s="676" t="s">
        <v>534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9"/>
        <v>984.12000000000012</v>
      </c>
      <c r="G102" s="531">
        <f t="shared" si="30"/>
        <v>6482.88</v>
      </c>
      <c r="H102" s="575">
        <f t="shared" si="31"/>
        <v>0.15180290241374206</v>
      </c>
      <c r="I102" s="531">
        <v>21.5</v>
      </c>
      <c r="AI102" s="678">
        <v>42647</v>
      </c>
      <c r="AJ102" s="676">
        <v>200.5</v>
      </c>
      <c r="AK102" s="676" t="s">
        <v>534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9"/>
        <v>352.68200000000064</v>
      </c>
      <c r="G103" s="531">
        <f t="shared" si="30"/>
        <v>7331.3180000000002</v>
      </c>
      <c r="H103" s="575">
        <f t="shared" si="31"/>
        <v>4.8106220464042164E-2</v>
      </c>
      <c r="I103" s="531"/>
      <c r="AI103" s="678">
        <v>42646</v>
      </c>
      <c r="AJ103" s="676">
        <v>200.5</v>
      </c>
      <c r="AK103" s="676" t="s">
        <v>534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9"/>
        <v>2320.6080000000002</v>
      </c>
      <c r="G104" s="531">
        <f t="shared" si="30"/>
        <v>4531.3919999999998</v>
      </c>
      <c r="H104" s="575">
        <f t="shared" si="31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9"/>
        <v>2541.7799999999997</v>
      </c>
      <c r="G105" s="531">
        <f t="shared" si="30"/>
        <v>3246.2200000000003</v>
      </c>
      <c r="H105" s="575">
        <f t="shared" si="31"/>
        <v>0.78299683940090314</v>
      </c>
      <c r="I105" s="531" t="s">
        <v>328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51" priority="32">
      <formula>F52&gt;0</formula>
    </cfRule>
    <cfRule type="expression" dxfId="350" priority="33">
      <formula>F52&lt;0</formula>
    </cfRule>
  </conditionalFormatting>
  <conditionalFormatting sqref="Q7">
    <cfRule type="expression" dxfId="349" priority="26">
      <formula>Q7&gt;0</formula>
    </cfRule>
    <cfRule type="expression" dxfId="348" priority="27">
      <formula>Q7&lt;0</formula>
    </cfRule>
  </conditionalFormatting>
  <conditionalFormatting sqref="Q8">
    <cfRule type="expression" dxfId="347" priority="24">
      <formula>Q8&gt;0</formula>
    </cfRule>
    <cfRule type="expression" dxfId="346" priority="25">
      <formula>Q8&lt;0</formula>
    </cfRule>
  </conditionalFormatting>
  <conditionalFormatting sqref="F44:F51">
    <cfRule type="expression" dxfId="345" priority="22">
      <formula>F44&gt;0</formula>
    </cfRule>
    <cfRule type="expression" dxfId="344" priority="23">
      <formula>F44&lt;0</formula>
    </cfRule>
  </conditionalFormatting>
  <conditionalFormatting sqref="H44:H51">
    <cfRule type="expression" dxfId="343" priority="20">
      <formula>H44&gt;0</formula>
    </cfRule>
    <cfRule type="expression" dxfId="342" priority="21">
      <formula>H44&lt;0</formula>
    </cfRule>
  </conditionalFormatting>
  <conditionalFormatting sqref="F89:F90 H89:H90">
    <cfRule type="expression" dxfId="341" priority="18">
      <formula>F89&gt;0</formula>
    </cfRule>
    <cfRule type="expression" dxfId="340" priority="19">
      <formula>F89&lt;0</formula>
    </cfRule>
  </conditionalFormatting>
  <conditionalFormatting sqref="H97 F97">
    <cfRule type="expression" dxfId="339" priority="16">
      <formula>F97&gt;0</formula>
    </cfRule>
    <cfRule type="expression" dxfId="338" priority="17">
      <formula>F97&lt;0</formula>
    </cfRule>
  </conditionalFormatting>
  <conditionalFormatting sqref="F24:F31">
    <cfRule type="expression" dxfId="337" priority="14">
      <formula>F24&gt;0</formula>
    </cfRule>
    <cfRule type="expression" dxfId="336" priority="15">
      <formula>F24&lt;0</formula>
    </cfRule>
  </conditionalFormatting>
  <conditionalFormatting sqref="H24:H31">
    <cfRule type="expression" dxfId="335" priority="12">
      <formula>H24&gt;0</formula>
    </cfRule>
    <cfRule type="expression" dxfId="334" priority="13">
      <formula>H24&lt;0</formula>
    </cfRule>
  </conditionalFormatting>
  <conditionalFormatting sqref="F33">
    <cfRule type="expression" dxfId="333" priority="6">
      <formula>F33&gt;0</formula>
    </cfRule>
    <cfRule type="expression" dxfId="332" priority="7">
      <formula>F33&lt;0</formula>
    </cfRule>
  </conditionalFormatting>
  <conditionalFormatting sqref="F34:F39">
    <cfRule type="expression" dxfId="331" priority="4">
      <formula>F34&gt;0</formula>
    </cfRule>
    <cfRule type="expression" dxfId="330" priority="5">
      <formula>F34&lt;0</formula>
    </cfRule>
  </conditionalFormatting>
  <conditionalFormatting sqref="H33:H39">
    <cfRule type="expression" dxfId="329" priority="2">
      <formula>H33&gt;0</formula>
    </cfRule>
    <cfRule type="expression" dxfId="328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55.14</v>
      </c>
      <c r="R4" s="520">
        <v>-1.7100000000000001E-2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4411.2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-398.19999999999982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-398.19999999999982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-8.2796190793030286E-2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388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526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526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591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2:31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2:31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2:31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2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2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2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2:31" ht="20.25" thickBot="1" x14ac:dyDescent="0.35">
      <c r="O40" s="696" t="s">
        <v>78</v>
      </c>
      <c r="P40" s="696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2:31" ht="15.75" thickTop="1" x14ac:dyDescent="0.25">
      <c r="O41" s="82">
        <v>1.1000000000000001</v>
      </c>
      <c r="P41" s="82">
        <f>O41*$Q$4</f>
        <v>60.654000000000003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2:31" ht="20.25" thickBot="1" x14ac:dyDescent="0.35">
      <c r="O42" s="82">
        <v>1.0900000000000001</v>
      </c>
      <c r="P42" s="82">
        <f t="shared" ref="P42:P61" si="9">O42*$Q$4</f>
        <v>60.102600000000002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2:31" ht="15.75" thickTop="1" x14ac:dyDescent="0.25">
      <c r="O43" s="82">
        <v>1.08</v>
      </c>
      <c r="P43" s="82">
        <f t="shared" si="9"/>
        <v>59.551200000000001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2:31" x14ac:dyDescent="0.25">
      <c r="O44" s="82">
        <v>1.07</v>
      </c>
      <c r="P44" s="82">
        <f t="shared" si="9"/>
        <v>58.999800000000008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2:31" x14ac:dyDescent="0.25">
      <c r="O45" s="82">
        <v>1.06</v>
      </c>
      <c r="P45" s="82">
        <f t="shared" si="9"/>
        <v>58.448400000000007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2:31" x14ac:dyDescent="0.25">
      <c r="O46" s="82">
        <v>1.05</v>
      </c>
      <c r="P46" s="82">
        <f t="shared" si="9"/>
        <v>57.897000000000006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2:31" x14ac:dyDescent="0.25">
      <c r="O47" s="82">
        <v>1.04</v>
      </c>
      <c r="P47" s="82">
        <f t="shared" si="9"/>
        <v>57.345600000000005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2:31" x14ac:dyDescent="0.25">
      <c r="O48" s="82">
        <v>1.03</v>
      </c>
      <c r="P48" s="82">
        <f t="shared" si="9"/>
        <v>56.794200000000004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9"/>
        <v>56.242800000000003</v>
      </c>
      <c r="Q49" s="2"/>
      <c r="T49" s="92" t="s">
        <v>122</v>
      </c>
      <c r="U49" s="129" t="s">
        <v>578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9"/>
        <v>55.691400000000002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9"/>
        <v>55.14</v>
      </c>
      <c r="Q51" s="2"/>
      <c r="T51" s="92" t="s">
        <v>105</v>
      </c>
      <c r="U51" s="129" t="s">
        <v>696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9"/>
        <v>54.5886</v>
      </c>
      <c r="Q52" s="2"/>
      <c r="T52" s="92" t="s">
        <v>106</v>
      </c>
      <c r="U52" s="129" t="s">
        <v>697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9"/>
        <v>54.037199999999999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9"/>
        <v>53.485799999999998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9"/>
        <v>52.934399999999997</v>
      </c>
      <c r="T55" s="92" t="s">
        <v>108</v>
      </c>
      <c r="U55" s="129" t="s">
        <v>698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9"/>
        <v>52.382999999999996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9"/>
        <v>51.831599999999995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9"/>
        <v>51.280200000000001</v>
      </c>
      <c r="T58" s="92" t="s">
        <v>109</v>
      </c>
      <c r="U58" s="129" t="s">
        <v>699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9"/>
        <v>50.7288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9"/>
        <v>50.177400000000006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9"/>
        <v>49.626000000000005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7" priority="25">
      <formula>Q7&gt;0</formula>
    </cfRule>
    <cfRule type="expression" dxfId="326" priority="26">
      <formula>Q7&lt;0</formula>
    </cfRule>
  </conditionalFormatting>
  <conditionalFormatting sqref="Q8">
    <cfRule type="expression" dxfId="325" priority="23">
      <formula>Q8&gt;0</formula>
    </cfRule>
    <cfRule type="expression" dxfId="324" priority="24">
      <formula>Q8&lt;0</formula>
    </cfRule>
  </conditionalFormatting>
  <conditionalFormatting sqref="F24:F30">
    <cfRule type="expression" dxfId="323" priority="7">
      <formula>F24&gt;0</formula>
    </cfRule>
    <cfRule type="expression" dxfId="322" priority="8">
      <formula>F24&lt;0</formula>
    </cfRule>
  </conditionalFormatting>
  <conditionalFormatting sqref="H24:H30">
    <cfRule type="expression" dxfId="321" priority="5">
      <formula>H24&gt;0</formula>
    </cfRule>
    <cfRule type="expression" dxfId="320" priority="6">
      <formula>H24&lt;0</formula>
    </cfRule>
  </conditionalFormatting>
  <conditionalFormatting sqref="J29">
    <cfRule type="expression" dxfId="319" priority="3">
      <formula>J29&gt;0</formula>
    </cfRule>
    <cfRule type="expression" dxfId="318" priority="4">
      <formula>J29&lt;0</formula>
    </cfRule>
  </conditionalFormatting>
  <conditionalFormatting sqref="J30">
    <cfRule type="expression" dxfId="317" priority="1">
      <formula>J30&gt;0</formula>
    </cfRule>
    <cfRule type="expression" dxfId="31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48.53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48.53</v>
      </c>
      <c r="R4" s="499">
        <v>-9.1999999999999998E-3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53.383000000000003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52.897700000000007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52.412400000000005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51.927100000000003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51.441800000000001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50.956500000000005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50.471200000000003</v>
      </c>
      <c r="Q49" s="82"/>
      <c r="R49" s="34"/>
      <c r="T49" s="92" t="s">
        <v>122</v>
      </c>
      <c r="U49" s="87" t="s">
        <v>490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49.985900000000001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49.500599999999999</v>
      </c>
      <c r="Q51" s="82"/>
      <c r="R51" s="34"/>
      <c r="T51" s="92" t="s">
        <v>105</v>
      </c>
      <c r="U51" s="87" t="s">
        <v>700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49.015300000000003</v>
      </c>
      <c r="Q52" s="82"/>
      <c r="R52" s="34"/>
      <c r="T52" s="92" t="s">
        <v>106</v>
      </c>
      <c r="U52" s="87" t="s">
        <v>579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48.53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48.044699999999999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47.559400000000004</v>
      </c>
      <c r="Q55" s="82"/>
      <c r="T55" s="92" t="s">
        <v>108</v>
      </c>
      <c r="U55" s="87" t="s">
        <v>580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47.074100000000001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46.588799999999999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46.103499999999997</v>
      </c>
      <c r="Q58" s="82"/>
      <c r="T58" s="92" t="s">
        <v>109</v>
      </c>
      <c r="U58" s="87" t="s">
        <v>581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45.618200000000002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45.132900000000006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44.647600000000004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44.162300000000002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43.677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5" priority="33">
      <formula>F25&gt;0</formula>
    </cfRule>
    <cfRule type="expression" dxfId="314" priority="34">
      <formula>F25&lt;0</formula>
    </cfRule>
  </conditionalFormatting>
  <conditionalFormatting sqref="H25:H27">
    <cfRule type="expression" dxfId="313" priority="31">
      <formula>H25&gt;0</formula>
    </cfRule>
    <cfRule type="expression" dxfId="312" priority="32">
      <formula>H25&lt;0</formula>
    </cfRule>
  </conditionalFormatting>
  <conditionalFormatting sqref="H28">
    <cfRule type="expression" dxfId="311" priority="29">
      <formula>H28&gt;0</formula>
    </cfRule>
    <cfRule type="expression" dxfId="310" priority="30">
      <formula>H28&lt;0</formula>
    </cfRule>
  </conditionalFormatting>
  <conditionalFormatting sqref="H29">
    <cfRule type="expression" dxfId="309" priority="27">
      <formula>H29&gt;0</formula>
    </cfRule>
    <cfRule type="expression" dxfId="308" priority="28">
      <formula>H29&lt;0</formula>
    </cfRule>
  </conditionalFormatting>
  <conditionalFormatting sqref="H30:H34">
    <cfRule type="expression" dxfId="307" priority="25">
      <formula>H30&gt;0</formula>
    </cfRule>
    <cfRule type="expression" dxfId="306" priority="26">
      <formula>H30&lt;0</formula>
    </cfRule>
  </conditionalFormatting>
  <conditionalFormatting sqref="F21:F24">
    <cfRule type="expression" dxfId="305" priority="23">
      <formula>F21&gt;0</formula>
    </cfRule>
    <cfRule type="expression" dxfId="304" priority="24">
      <formula>F21&lt;0</formula>
    </cfRule>
  </conditionalFormatting>
  <conditionalFormatting sqref="H21:H24">
    <cfRule type="expression" dxfId="303" priority="21">
      <formula>H21&gt;0</formula>
    </cfRule>
    <cfRule type="expression" dxfId="302" priority="22">
      <formula>H21&lt;0</formula>
    </cfRule>
  </conditionalFormatting>
  <conditionalFormatting sqref="F30:F31">
    <cfRule type="expression" dxfId="301" priority="17">
      <formula>F30&gt;0</formula>
    </cfRule>
    <cfRule type="expression" dxfId="300" priority="18">
      <formula>F30&lt;0</formula>
    </cfRule>
  </conditionalFormatting>
  <conditionalFormatting sqref="I25:I27">
    <cfRule type="expression" dxfId="299" priority="15">
      <formula>I25&gt;0</formula>
    </cfRule>
    <cfRule type="expression" dxfId="298" priority="16">
      <formula>I25&lt;0</formula>
    </cfRule>
  </conditionalFormatting>
  <conditionalFormatting sqref="I28">
    <cfRule type="expression" dxfId="297" priority="13">
      <formula>I28&gt;0</formula>
    </cfRule>
    <cfRule type="expression" dxfId="296" priority="14">
      <formula>I28&lt;0</formula>
    </cfRule>
  </conditionalFormatting>
  <conditionalFormatting sqref="I29">
    <cfRule type="expression" dxfId="295" priority="11">
      <formula>I29&gt;0</formula>
    </cfRule>
    <cfRule type="expression" dxfId="294" priority="12">
      <formula>I29&lt;0</formula>
    </cfRule>
  </conditionalFormatting>
  <conditionalFormatting sqref="I30:I34">
    <cfRule type="expression" dxfId="293" priority="9">
      <formula>I30&gt;0</formula>
    </cfRule>
    <cfRule type="expression" dxfId="292" priority="10">
      <formula>I30&lt;0</formula>
    </cfRule>
  </conditionalFormatting>
  <conditionalFormatting sqref="I21:I24">
    <cfRule type="expression" dxfId="291" priority="7">
      <formula>I21&gt;0</formula>
    </cfRule>
    <cfRule type="expression" dxfId="290" priority="8">
      <formula>I21&lt;0</formula>
    </cfRule>
  </conditionalFormatting>
  <conditionalFormatting sqref="F32">
    <cfRule type="expression" dxfId="289" priority="5">
      <formula>F32&gt;0</formula>
    </cfRule>
    <cfRule type="expression" dxfId="288" priority="6">
      <formula>F32&lt;0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36.020000000000003</v>
      </c>
      <c r="R4" s="499">
        <v>-1.34E-2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3602.0000000000005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847.44999999999573</v>
      </c>
      <c r="R7" s="30">
        <v>42804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102.01000000000067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2.9145797559421791E-2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A22" t="s">
        <v>382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2:31" x14ac:dyDescent="0.25"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2:31" x14ac:dyDescent="0.25"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2:31" x14ac:dyDescent="0.25">
      <c r="G35" s="2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2:31" x14ac:dyDescent="0.25"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39.622000000000007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39.261800000000008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38.901600000000009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38.541400000000003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38.181200000000004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37.821000000000005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37.460800000000006</v>
      </c>
      <c r="Q49" s="34"/>
      <c r="R49" s="34"/>
      <c r="T49" s="92" t="s">
        <v>122</v>
      </c>
      <c r="U49" s="87" t="s">
        <v>582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O50" s="82">
        <v>1.03</v>
      </c>
      <c r="P50" s="82">
        <f t="shared" si="5"/>
        <v>37.100600000000007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36.740400000000001</v>
      </c>
      <c r="Q51" s="82"/>
      <c r="R51" s="34"/>
      <c r="T51" s="92" t="s">
        <v>105</v>
      </c>
      <c r="U51" s="87" t="s">
        <v>701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36.380200000000002</v>
      </c>
      <c r="Q52" s="82"/>
      <c r="R52" s="34"/>
      <c r="T52" s="92" t="s">
        <v>106</v>
      </c>
      <c r="U52" s="87" t="s">
        <v>471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36.020000000000003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35.659800000000004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35.299600000000005</v>
      </c>
      <c r="Q55" s="82"/>
      <c r="R55" s="34"/>
      <c r="T55" s="92" t="s">
        <v>108</v>
      </c>
      <c r="U55" s="87" t="s">
        <v>702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34.939399999999999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34.5792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34.219000000000001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33.858800000000002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33.498600000000003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33.138400000000004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32.778200000000005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32.418000000000006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83" priority="23">
      <formula>F47&gt;0</formula>
    </cfRule>
    <cfRule type="expression" dxfId="282" priority="24">
      <formula>F47&lt;0</formula>
    </cfRule>
  </conditionalFormatting>
  <conditionalFormatting sqref="H47:H49">
    <cfRule type="expression" dxfId="281" priority="15">
      <formula>H47&gt;0</formula>
    </cfRule>
    <cfRule type="expression" dxfId="280" priority="16">
      <formula>H47&lt;0</formula>
    </cfRule>
  </conditionalFormatting>
  <conditionalFormatting sqref="F37:F46">
    <cfRule type="expression" dxfId="279" priority="11">
      <formula>F37&gt;0</formula>
    </cfRule>
    <cfRule type="expression" dxfId="278" priority="12">
      <formula>F37&lt;0</formula>
    </cfRule>
  </conditionalFormatting>
  <conditionalFormatting sqref="H37:H46">
    <cfRule type="expression" dxfId="277" priority="9">
      <formula>H37&gt;0</formula>
    </cfRule>
    <cfRule type="expression" dxfId="276" priority="10">
      <formula>H37&lt;0</formula>
    </cfRule>
  </conditionalFormatting>
  <conditionalFormatting sqref="Q8">
    <cfRule type="expression" dxfId="275" priority="5">
      <formula>Q8&gt;0</formula>
    </cfRule>
    <cfRule type="expression" dxfId="274" priority="6">
      <formula>Q8&lt;0</formula>
    </cfRule>
  </conditionalFormatting>
  <conditionalFormatting sqref="Q7">
    <cfRule type="expression" dxfId="273" priority="7">
      <formula>Q7&gt;0</formula>
    </cfRule>
    <cfRule type="expression" dxfId="272" priority="8">
      <formula>Q7&lt;0</formula>
    </cfRule>
  </conditionalFormatting>
  <conditionalFormatting sqref="F22">
    <cfRule type="expression" dxfId="271" priority="3">
      <formula>F22&gt;0</formula>
    </cfRule>
    <cfRule type="expression" dxfId="270" priority="4">
      <formula>F22&lt;0</formula>
    </cfRule>
  </conditionalFormatting>
  <conditionalFormatting sqref="H22">
    <cfRule type="expression" dxfId="269" priority="1">
      <formula>H22&gt;0</formula>
    </cfRule>
    <cfRule type="expression" dxfId="26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81.459999999999994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81.459999999999994</v>
      </c>
      <c r="R4" s="499">
        <v>1.5E-3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530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89.605999999999995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88.791399999999996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87.976799999999997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87.162199999999999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86.3476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85.533000000000001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84.718400000000003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83.90379999999999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83.089199999999991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82.274599999999992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81.459999999999994</v>
      </c>
      <c r="Q46" s="2"/>
      <c r="T46" s="112" t="s">
        <v>104</v>
      </c>
      <c r="U46" s="105" t="s">
        <v>451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80.645399999999995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79.830799999999996</v>
      </c>
      <c r="Q48" s="2"/>
      <c r="T48" s="112" t="s">
        <v>105</v>
      </c>
      <c r="U48" s="105" t="s">
        <v>703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79.016199999999998</v>
      </c>
      <c r="T49" s="112" t="s">
        <v>106</v>
      </c>
      <c r="U49" s="105" t="s">
        <v>583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78.201599999999985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77.386999999999986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76.572399999999988</v>
      </c>
      <c r="T52" s="112" t="s">
        <v>108</v>
      </c>
      <c r="U52" s="105" t="s">
        <v>704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75.757800000000003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74.943200000000004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74.128599999999992</v>
      </c>
      <c r="T55" s="112" t="s">
        <v>109</v>
      </c>
      <c r="U55" s="105" t="s">
        <v>584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73.313999999999993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7" priority="19">
      <formula>F27&gt;0</formula>
    </cfRule>
    <cfRule type="expression" dxfId="266" priority="20">
      <formula>F27&lt;0</formula>
    </cfRule>
  </conditionalFormatting>
  <conditionalFormatting sqref="F37:F38">
    <cfRule type="expression" dxfId="265" priority="17">
      <formula>F37&gt;0</formula>
    </cfRule>
    <cfRule type="expression" dxfId="264" priority="18">
      <formula>F37&lt;0</formula>
    </cfRule>
  </conditionalFormatting>
  <conditionalFormatting sqref="H27:H32">
    <cfRule type="expression" dxfId="263" priority="15">
      <formula>H27&gt;0</formula>
    </cfRule>
    <cfRule type="expression" dxfId="262" priority="16">
      <formula>H27&lt;0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122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122</v>
      </c>
      <c r="R4" s="499">
        <v>-7.6E-3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445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134.20000000000002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132.98000000000002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131.76000000000002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130.54000000000002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129.32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128.1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126.88000000000001</v>
      </c>
      <c r="Q49" s="2"/>
      <c r="R49" s="34"/>
      <c r="T49" s="10" t="s">
        <v>122</v>
      </c>
      <c r="U49" s="87" t="s">
        <v>419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125.66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124.44</v>
      </c>
      <c r="Q51" s="2"/>
      <c r="R51" s="34"/>
      <c r="T51" s="10" t="s">
        <v>105</v>
      </c>
      <c r="U51" s="87" t="s">
        <v>673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123.22</v>
      </c>
      <c r="Q52" s="2"/>
      <c r="R52" s="34"/>
      <c r="T52" s="10" t="s">
        <v>106</v>
      </c>
      <c r="U52" s="87" t="s">
        <v>571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122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120.78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119.56</v>
      </c>
      <c r="Q55" s="2"/>
      <c r="R55" s="34"/>
      <c r="T55" s="10" t="s">
        <v>108</v>
      </c>
      <c r="U55" s="87" t="s">
        <v>674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118.34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117.11999999999999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115.89999999999999</v>
      </c>
      <c r="T58" s="10" t="s">
        <v>109</v>
      </c>
      <c r="U58" s="87" t="s">
        <v>675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114.67999999999999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113.46000000000001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112.24000000000001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111.02000000000001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109.8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7" priority="25">
      <formula>F24&gt;0</formula>
    </cfRule>
    <cfRule type="expression" dxfId="256" priority="26">
      <formula>F24&lt;0</formula>
    </cfRule>
  </conditionalFormatting>
  <conditionalFormatting sqref="H21:H27">
    <cfRule type="expression" dxfId="255" priority="19">
      <formula>H21&gt;0</formula>
    </cfRule>
    <cfRule type="expression" dxfId="254" priority="20">
      <formula>H21&lt;0</formula>
    </cfRule>
  </conditionalFormatting>
  <conditionalFormatting sqref="F21:F23">
    <cfRule type="expression" dxfId="253" priority="5">
      <formula>F21&gt;0</formula>
    </cfRule>
    <cfRule type="expression" dxfId="252" priority="6">
      <formula>F21&lt;0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219.25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219.25</v>
      </c>
      <c r="R4" s="499">
        <v>6.0000000000000001E-3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0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0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0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0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241.17500000000001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238.98250000000002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236.79000000000002</v>
      </c>
      <c r="Q44" s="2"/>
      <c r="T44" s="135" t="s">
        <v>100</v>
      </c>
      <c r="U44" s="87" t="s">
        <v>705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234.59750000000003</v>
      </c>
      <c r="Q45" s="2"/>
      <c r="T45" s="135" t="s">
        <v>101</v>
      </c>
      <c r="U45" s="87" t="s">
        <v>706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232.405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230.21250000000001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228.02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225.82750000000001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223.63499999999999</v>
      </c>
      <c r="Q50" s="2"/>
      <c r="T50" s="135" t="s">
        <v>105</v>
      </c>
      <c r="U50" s="87" t="s">
        <v>707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221.4425</v>
      </c>
      <c r="Q51" s="2"/>
      <c r="T51" s="135" t="s">
        <v>106</v>
      </c>
      <c r="U51" s="87" t="s">
        <v>708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219.25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217.0575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214.86500000000001</v>
      </c>
      <c r="Q54" s="2"/>
      <c r="T54" s="135" t="s">
        <v>108</v>
      </c>
      <c r="U54" s="87" t="s">
        <v>709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212.67249999999999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210.48</v>
      </c>
      <c r="T56" s="135" t="s">
        <v>112</v>
      </c>
      <c r="U56" s="87">
        <v>-4.75</v>
      </c>
      <c r="W56" s="132">
        <v>42718</v>
      </c>
      <c r="X56" s="10" t="s">
        <v>347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208.28749999999999</v>
      </c>
      <c r="T57" s="135" t="s">
        <v>109</v>
      </c>
      <c r="U57" s="87" t="s">
        <v>710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206.095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203.9025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201.71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199.51750000000001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197.32500000000002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7" priority="11">
      <formula>F21&gt;0</formula>
    </cfRule>
    <cfRule type="expression" dxfId="246" priority="12">
      <formula>F21&lt;0</formula>
    </cfRule>
  </conditionalFormatting>
  <conditionalFormatting sqref="H21:H23">
    <cfRule type="expression" dxfId="245" priority="9">
      <formula>H21&gt;0</formula>
    </cfRule>
    <cfRule type="expression" dxfId="244" priority="10">
      <formula>H21&lt;0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72.64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72.64</v>
      </c>
      <c r="R4" s="499">
        <v>-6.7999999999999996E-3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79.904000000000011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79.177600000000012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78.4512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77.724800000000002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76.998400000000004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76.272000000000006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75.545600000000007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74.819200000000009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74.092799999999997</v>
      </c>
      <c r="Q49" s="2"/>
      <c r="T49" s="92" t="s">
        <v>122</v>
      </c>
      <c r="U49" s="87" t="s">
        <v>385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73.366399999999999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72.64</v>
      </c>
      <c r="Q51" s="2"/>
      <c r="T51" s="92" t="s">
        <v>105</v>
      </c>
      <c r="U51" s="87" t="s">
        <v>753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71.913600000000002</v>
      </c>
      <c r="Q52" s="2"/>
      <c r="T52" s="92" t="s">
        <v>106</v>
      </c>
      <c r="U52" s="87" t="s">
        <v>349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71.187200000000004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70.460799999999992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69.734399999999994</v>
      </c>
      <c r="T55" s="92" t="s">
        <v>108</v>
      </c>
      <c r="U55" s="87" t="s">
        <v>754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69.007999999999996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68.281599999999997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67.555199999999999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66.828800000000001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66.102400000000003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65.376000000000005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9" priority="15">
      <formula>F29&gt;0</formula>
    </cfRule>
    <cfRule type="expression" dxfId="238" priority="16">
      <formula>F29&lt;0</formula>
    </cfRule>
  </conditionalFormatting>
  <conditionalFormatting sqref="F34:F62">
    <cfRule type="expression" dxfId="237" priority="11">
      <formula>F34&gt;0</formula>
    </cfRule>
    <cfRule type="expression" dxfId="236" priority="12">
      <formula>F34&lt;0</formula>
    </cfRule>
  </conditionalFormatting>
  <conditionalFormatting sqref="F34:F62">
    <cfRule type="expression" dxfId="235" priority="13">
      <formula>F34&gt;0</formula>
    </cfRule>
    <cfRule type="expression" dxfId="234" priority="14">
      <formula>F34&lt;0</formula>
    </cfRule>
  </conditionalFormatting>
  <conditionalFormatting sqref="H29:H62">
    <cfRule type="expression" dxfId="233" priority="9">
      <formula>H29&gt;0</formula>
    </cfRule>
    <cfRule type="expression" dxfId="232" priority="10">
      <formula>H29&lt;0</formula>
    </cfRule>
  </conditionalFormatting>
  <conditionalFormatting sqref="F25:F28">
    <cfRule type="expression" dxfId="231" priority="7">
      <formula>F25&gt;0</formula>
    </cfRule>
    <cfRule type="expression" dxfId="230" priority="8">
      <formula>F25&lt;0</formula>
    </cfRule>
  </conditionalFormatting>
  <conditionalFormatting sqref="H25:H28">
    <cfRule type="expression" dxfId="229" priority="5">
      <formula>H25&gt;0</formula>
    </cfRule>
    <cfRule type="expression" dxfId="228" priority="6">
      <formula>H25&lt;0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81.209999999999994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81.209999999999994</v>
      </c>
      <c r="R4" s="519">
        <v>-6.0000000000000001E-3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89.331000000000003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88.518900000000002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87.706800000000001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86.8947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86.082599999999999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85.270499999999998</v>
      </c>
      <c r="Q46" s="2"/>
      <c r="T46" s="92" t="s">
        <v>101</v>
      </c>
      <c r="U46" s="87" t="s">
        <v>129</v>
      </c>
      <c r="W46" s="132">
        <v>42733</v>
      </c>
      <c r="X46" s="10" t="s">
        <v>235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84.458399999999997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83.646299999999997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82.834199999999996</v>
      </c>
      <c r="Q49" s="2"/>
      <c r="T49" s="92" t="s">
        <v>122</v>
      </c>
      <c r="U49" s="87" t="s">
        <v>421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82.022099999999995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81.209999999999994</v>
      </c>
      <c r="Q51" s="2"/>
      <c r="T51" s="92" t="s">
        <v>105</v>
      </c>
      <c r="U51" s="87" t="s">
        <v>711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80.397899999999993</v>
      </c>
      <c r="Q52" s="2"/>
      <c r="T52" s="92" t="s">
        <v>106</v>
      </c>
      <c r="U52" s="87" t="s">
        <v>363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79.585799999999992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78.773699999999991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77.96159999999999</v>
      </c>
      <c r="T55" s="92" t="s">
        <v>108</v>
      </c>
      <c r="U55" s="87" t="s">
        <v>712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77.149499999999989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76.337399999999988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75.525300000000001</v>
      </c>
      <c r="T58" s="92" t="s">
        <v>109</v>
      </c>
      <c r="U58" s="87" t="s">
        <v>713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74.713200000000001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73.9011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73.088999999999999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9" t="s">
        <v>376</v>
      </c>
      <c r="B93" s="528">
        <v>42754</v>
      </c>
      <c r="C93" s="529">
        <v>25</v>
      </c>
      <c r="D93" s="530">
        <v>71.73</v>
      </c>
      <c r="E93" s="531">
        <v>75.55</v>
      </c>
      <c r="F93" s="531">
        <f>C93*(E93-D93)</f>
        <v>95.499999999999829</v>
      </c>
      <c r="G93" s="531">
        <f>D93*C93</f>
        <v>1793.25</v>
      </c>
      <c r="H93" s="575">
        <f>(E93-D93)/D93</f>
        <v>5.3255262791021787E-2</v>
      </c>
      <c r="I93" s="531">
        <v>70</v>
      </c>
    </row>
    <row r="94" spans="1:13" x14ac:dyDescent="0.25">
      <c r="A94" s="529" t="s">
        <v>412</v>
      </c>
      <c r="B94" s="528">
        <v>42761</v>
      </c>
      <c r="C94" s="529">
        <v>50</v>
      </c>
      <c r="D94" s="530">
        <v>72.155000000000001</v>
      </c>
      <c r="E94" s="531">
        <v>73.09</v>
      </c>
      <c r="F94" s="531">
        <f>C94*(E94-D94)</f>
        <v>46.750000000000114</v>
      </c>
      <c r="G94" s="531">
        <f>D94*C94</f>
        <v>3607.75</v>
      </c>
      <c r="H94" s="575">
        <f>(E94-D94)/D94</f>
        <v>1.2958214953918679E-2</v>
      </c>
      <c r="I94" s="531">
        <v>71</v>
      </c>
    </row>
    <row r="95" spans="1:13" x14ac:dyDescent="0.25">
      <c r="A95" s="529" t="s">
        <v>456</v>
      </c>
      <c r="B95" s="528">
        <v>42771</v>
      </c>
      <c r="C95" s="529">
        <v>50</v>
      </c>
      <c r="D95" s="530">
        <v>72.155000000000001</v>
      </c>
      <c r="E95" s="531">
        <v>74.87</v>
      </c>
      <c r="F95" s="531">
        <f>C95*(E95-D95)</f>
        <v>135.75000000000017</v>
      </c>
      <c r="G95" s="531">
        <f>D95*C95</f>
        <v>3607.75</v>
      </c>
      <c r="H95" s="575">
        <f>(E95-D95)/D95</f>
        <v>3.7627330053357402E-2</v>
      </c>
      <c r="I95" s="531"/>
    </row>
    <row r="96" spans="1:13" x14ac:dyDescent="0.25">
      <c r="A96" s="529" t="s">
        <v>461</v>
      </c>
      <c r="B96" s="528">
        <v>42773</v>
      </c>
      <c r="C96" s="529">
        <v>25</v>
      </c>
      <c r="D96" s="530">
        <v>66.531599999999997</v>
      </c>
      <c r="E96" s="531">
        <v>75.87</v>
      </c>
      <c r="F96" s="531">
        <f>C96*(E96-D96)</f>
        <v>233.46000000000018</v>
      </c>
      <c r="G96" s="531">
        <f>D96*C96</f>
        <v>1663.29</v>
      </c>
      <c r="H96" s="575">
        <f>(E96-D96)/D96</f>
        <v>0.14036037010984265</v>
      </c>
      <c r="I96" s="531"/>
    </row>
    <row r="97" spans="1:9" x14ac:dyDescent="0.25">
      <c r="A97" s="690"/>
      <c r="B97" s="691"/>
      <c r="C97" s="690"/>
      <c r="D97" s="692"/>
      <c r="E97" s="692"/>
      <c r="F97" s="692"/>
      <c r="G97" s="692"/>
      <c r="H97" s="693"/>
      <c r="I97" s="692"/>
    </row>
    <row r="98" spans="1:9" x14ac:dyDescent="0.25">
      <c r="A98" s="690" t="s">
        <v>509</v>
      </c>
      <c r="B98" s="691">
        <v>42787</v>
      </c>
      <c r="C98" s="690">
        <v>25</v>
      </c>
      <c r="D98" s="692">
        <v>72.58</v>
      </c>
      <c r="E98" s="692">
        <v>81.34</v>
      </c>
      <c r="F98" s="692">
        <f>C98*(E98-D98)</f>
        <v>219.00000000000011</v>
      </c>
      <c r="G98" s="692">
        <f>D98*C98</f>
        <v>1814.5</v>
      </c>
      <c r="H98" s="693">
        <f>(E98-D98)/D98</f>
        <v>0.12069440617249938</v>
      </c>
      <c r="I98" s="692"/>
    </row>
    <row r="99" spans="1:9" x14ac:dyDescent="0.25">
      <c r="A99" s="690"/>
      <c r="B99" s="691">
        <v>42796</v>
      </c>
      <c r="C99" s="690">
        <v>0</v>
      </c>
      <c r="D99" s="692"/>
      <c r="E99" s="692"/>
      <c r="F99" s="692">
        <v>244.96</v>
      </c>
      <c r="G99" s="692"/>
      <c r="H99" s="693"/>
      <c r="I99" s="69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3" priority="73">
      <formula>F25&gt;0</formula>
    </cfRule>
    <cfRule type="expression" dxfId="222" priority="74">
      <formula>F25&lt;0</formula>
    </cfRule>
  </conditionalFormatting>
  <conditionalFormatting sqref="F57:F64 F66">
    <cfRule type="expression" dxfId="221" priority="69">
      <formula>F57&gt;0</formula>
    </cfRule>
    <cfRule type="expression" dxfId="220" priority="70">
      <formula>F57&lt;0</formula>
    </cfRule>
  </conditionalFormatting>
  <conditionalFormatting sqref="F57:F64 F66">
    <cfRule type="expression" dxfId="219" priority="71">
      <formula>F57&gt;0</formula>
    </cfRule>
    <cfRule type="expression" dxfId="218" priority="72">
      <formula>F57&lt;0</formula>
    </cfRule>
  </conditionalFormatting>
  <conditionalFormatting sqref="H57:H64 H66">
    <cfRule type="expression" dxfId="217" priority="67">
      <formula>H57&gt;0</formula>
    </cfRule>
    <cfRule type="expression" dxfId="216" priority="68">
      <formula>H57&lt;0</formula>
    </cfRule>
  </conditionalFormatting>
  <conditionalFormatting sqref="Q7">
    <cfRule type="expression" dxfId="215" priority="49">
      <formula>Q7&gt;0</formula>
    </cfRule>
    <cfRule type="expression" dxfId="214" priority="50">
      <formula>Q7&lt;0</formula>
    </cfRule>
  </conditionalFormatting>
  <conditionalFormatting sqref="Q8">
    <cfRule type="expression" dxfId="213" priority="47">
      <formula>Q8&gt;0</formula>
    </cfRule>
    <cfRule type="expression" dxfId="212" priority="48">
      <formula>Q8&lt;0</formula>
    </cfRule>
  </conditionalFormatting>
  <conditionalFormatting sqref="F24">
    <cfRule type="expression" dxfId="211" priority="33">
      <formula>F24&gt;0</formula>
    </cfRule>
    <cfRule type="expression" dxfId="210" priority="34">
      <formula>F24&lt;0</formula>
    </cfRule>
  </conditionalFormatting>
  <conditionalFormatting sqref="H24">
    <cfRule type="expression" dxfId="209" priority="31">
      <formula>H24&gt;0</formula>
    </cfRule>
    <cfRule type="expression" dxfId="208" priority="32">
      <formula>H24&lt;0</formula>
    </cfRule>
  </conditionalFormatting>
  <conditionalFormatting sqref="M67">
    <cfRule type="expression" dxfId="207" priority="29">
      <formula>M67&gt;0</formula>
    </cfRule>
    <cfRule type="expression" dxfId="206" priority="30">
      <formula>M67&lt;0</formula>
    </cfRule>
  </conditionalFormatting>
  <conditionalFormatting sqref="F65">
    <cfRule type="expression" dxfId="205" priority="25">
      <formula>F65&gt;0</formula>
    </cfRule>
    <cfRule type="expression" dxfId="204" priority="26">
      <formula>F65&lt;0</formula>
    </cfRule>
  </conditionalFormatting>
  <conditionalFormatting sqref="F65">
    <cfRule type="expression" dxfId="203" priority="27">
      <formula>F65&gt;0</formula>
    </cfRule>
    <cfRule type="expression" dxfId="202" priority="28">
      <formula>F65&lt;0</formula>
    </cfRule>
  </conditionalFormatting>
  <conditionalFormatting sqref="H65">
    <cfRule type="expression" dxfId="201" priority="23">
      <formula>H65&gt;0</formula>
    </cfRule>
    <cfRule type="expression" dxfId="200" priority="24">
      <formula>H65&lt;0</formula>
    </cfRule>
  </conditionalFormatting>
  <conditionalFormatting sqref="F93:F97 H93:H97 H99:H124 F99:F124">
    <cfRule type="expression" dxfId="199" priority="19">
      <formula>F93&gt;0</formula>
    </cfRule>
    <cfRule type="expression" dxfId="198" priority="20">
      <formula>F93&lt;0</formula>
    </cfRule>
  </conditionalFormatting>
  <conditionalFormatting sqref="F125:F132 F134">
    <cfRule type="expression" dxfId="197" priority="15">
      <formula>F125&gt;0</formula>
    </cfRule>
    <cfRule type="expression" dxfId="196" priority="16">
      <formula>F125&lt;0</formula>
    </cfRule>
  </conditionalFormatting>
  <conditionalFormatting sqref="F125:F132 F134">
    <cfRule type="expression" dxfId="195" priority="17">
      <formula>F125&gt;0</formula>
    </cfRule>
    <cfRule type="expression" dxfId="194" priority="18">
      <formula>F125&lt;0</formula>
    </cfRule>
  </conditionalFormatting>
  <conditionalFormatting sqref="H125:H132 H134">
    <cfRule type="expression" dxfId="193" priority="13">
      <formula>H125&gt;0</formula>
    </cfRule>
    <cfRule type="expression" dxfId="192" priority="14">
      <formula>H125&lt;0</formula>
    </cfRule>
  </conditionalFormatting>
  <conditionalFormatting sqref="F92">
    <cfRule type="expression" dxfId="191" priority="11">
      <formula>F92&gt;0</formula>
    </cfRule>
    <cfRule type="expression" dxfId="190" priority="12">
      <formula>F92&lt;0</formula>
    </cfRule>
  </conditionalFormatting>
  <conditionalFormatting sqref="H92">
    <cfRule type="expression" dxfId="189" priority="9">
      <formula>H92&gt;0</formula>
    </cfRule>
    <cfRule type="expression" dxfId="188" priority="10">
      <formula>H92&lt;0</formula>
    </cfRule>
  </conditionalFormatting>
  <conditionalFormatting sqref="F133">
    <cfRule type="expression" dxfId="187" priority="5">
      <formula>F133&gt;0</formula>
    </cfRule>
    <cfRule type="expression" dxfId="186" priority="6">
      <formula>F133&lt;0</formula>
    </cfRule>
  </conditionalFormatting>
  <conditionalFormatting sqref="F133">
    <cfRule type="expression" dxfId="185" priority="7">
      <formula>F133&gt;0</formula>
    </cfRule>
    <cfRule type="expression" dxfId="184" priority="8">
      <formula>F133&lt;0</formula>
    </cfRule>
  </conditionalFormatting>
  <conditionalFormatting sqref="H133">
    <cfRule type="expression" dxfId="183" priority="3">
      <formula>H133&gt;0</formula>
    </cfRule>
    <cfRule type="expression" dxfId="182" priority="4">
      <formula>H133&lt;0</formula>
    </cfRule>
  </conditionalFormatting>
  <conditionalFormatting sqref="F98 H98">
    <cfRule type="expression" dxfId="181" priority="1">
      <formula>F98&gt;0</formula>
    </cfRule>
    <cfRule type="expression" dxfId="1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47.64</v>
      </c>
      <c r="T3" s="1">
        <v>42565</v>
      </c>
      <c r="U3" t="s">
        <v>242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47.64</v>
      </c>
      <c r="R4" s="521">
        <v>-2.4799999999999999E-2</v>
      </c>
      <c r="T4" s="510">
        <v>42568</v>
      </c>
      <c r="U4" t="s">
        <v>254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523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52.404000000000003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51.927600000000005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51.451200000000007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50.974800000000002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50.498400000000004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50.022000000000006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49.5456</v>
      </c>
      <c r="Q49" s="2"/>
      <c r="T49" s="92" t="s">
        <v>122</v>
      </c>
      <c r="U49" s="87" t="s">
        <v>370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49.069200000000002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48.592800000000004</v>
      </c>
      <c r="Q51" s="2"/>
      <c r="T51" s="92" t="s">
        <v>105</v>
      </c>
      <c r="U51" s="87" t="s">
        <v>714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48.116399999999999</v>
      </c>
      <c r="Q52" s="2"/>
      <c r="T52" s="92" t="s">
        <v>106</v>
      </c>
      <c r="U52" s="87" t="s">
        <v>348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47.64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47.163600000000002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46.687199999999997</v>
      </c>
      <c r="T55" s="92" t="s">
        <v>108</v>
      </c>
      <c r="U55" s="87" t="s">
        <v>715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46.210799999999999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45.734400000000001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45.257999999999996</v>
      </c>
      <c r="T58" s="92" t="s">
        <v>109</v>
      </c>
      <c r="U58" s="87" t="s">
        <v>716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44.781599999999997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44.305200000000006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43.828800000000001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43.352400000000003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42.876000000000005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367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33.18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33.18</v>
      </c>
      <c r="R4" s="499">
        <v>-6.3E-3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368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367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36.498000000000005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36.166200000000003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35.834400000000002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35.502600000000001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35.1708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34.838999999999999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34.507199999999997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34.175400000000003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33.843600000000002</v>
      </c>
      <c r="Q51" s="82"/>
      <c r="R51" s="34"/>
      <c r="T51" s="92" t="s">
        <v>105</v>
      </c>
      <c r="U51" s="87" t="s">
        <v>717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33.511800000000001</v>
      </c>
      <c r="Q52" s="82"/>
      <c r="R52" s="34"/>
      <c r="T52" s="92" t="s">
        <v>106</v>
      </c>
      <c r="U52" s="87" t="s">
        <v>472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33.18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32.848199999999999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32.516399999999997</v>
      </c>
      <c r="Q55" s="82"/>
      <c r="T55" s="92" t="s">
        <v>108</v>
      </c>
      <c r="U55" s="87" t="s">
        <v>718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32.184599999999996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31.852799999999998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31.520999999999997</v>
      </c>
      <c r="Q58" s="82"/>
      <c r="T58" s="92" t="s">
        <v>109</v>
      </c>
      <c r="U58" s="87" t="s">
        <v>719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31.1892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30.857400000000002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30.525600000000001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30.1938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29.862000000000002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110.86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110.86</v>
      </c>
      <c r="R4" s="499">
        <v>1.6999999999999999E-3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121.94600000000001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120.8374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119.72880000000001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118.62020000000001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117.5116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116.40300000000001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115.29440000000001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114.1858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113.0772</v>
      </c>
      <c r="Q49" s="2"/>
      <c r="T49" s="92" t="s">
        <v>122</v>
      </c>
      <c r="U49" s="87" t="s">
        <v>486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111.9686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110.86</v>
      </c>
      <c r="Q51" s="2"/>
      <c r="T51" s="92" t="s">
        <v>105</v>
      </c>
      <c r="U51" s="87" t="s">
        <v>720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109.7514</v>
      </c>
      <c r="Q52" s="2"/>
      <c r="T52" s="92" t="s">
        <v>106</v>
      </c>
      <c r="U52" s="87" t="s">
        <v>482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108.64279999999999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107.5342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106.42559999999999</v>
      </c>
      <c r="T55" s="92" t="s">
        <v>108</v>
      </c>
      <c r="U55" s="87" t="s">
        <v>721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105.31699999999999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104.2084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103.0998</v>
      </c>
      <c r="T58" s="92" t="s">
        <v>109</v>
      </c>
      <c r="U58" s="87" t="s">
        <v>722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101.99120000000001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100.8826</v>
      </c>
      <c r="W60" s="132">
        <v>42712</v>
      </c>
      <c r="X60" s="10" t="s">
        <v>335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99.774000000000001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2.62</v>
      </c>
      <c r="R4" s="499">
        <v>-5.0700000000000002E-2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5240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-880.34999999999854</v>
      </c>
      <c r="R7">
        <v>700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-1315.2799999999988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-0.20064436606826849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96" t="s">
        <v>78</v>
      </c>
      <c r="P40" s="696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2.8820000000000006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2.8558000000000003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2.8296000000000001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2.8034000000000003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2.7772000000000001</v>
      </c>
      <c r="Q45" s="2"/>
      <c r="T45" s="92" t="s">
        <v>100</v>
      </c>
      <c r="U45" s="87" t="s">
        <v>723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2.7510000000000003</v>
      </c>
      <c r="Q46" s="2"/>
      <c r="T46" s="92" t="s">
        <v>101</v>
      </c>
      <c r="U46" s="87" t="s">
        <v>724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2.7248000000000001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2.6986000000000003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2.6724000000000001</v>
      </c>
      <c r="Q49" s="2"/>
      <c r="T49" s="92" t="s">
        <v>122</v>
      </c>
      <c r="U49" s="87" t="s">
        <v>489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393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2.6462000000000003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401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2.62</v>
      </c>
      <c r="Q51" s="2"/>
      <c r="T51" s="92" t="s">
        <v>105</v>
      </c>
      <c r="U51" s="87" t="s">
        <v>725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402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2.5937999999999999</v>
      </c>
      <c r="Q52" s="2"/>
      <c r="T52" s="92" t="s">
        <v>106</v>
      </c>
      <c r="U52" s="87" t="s">
        <v>585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454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2.5676000000000001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458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2.5413999999999999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517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2.5152000000000001</v>
      </c>
      <c r="T55" s="92" t="s">
        <v>108</v>
      </c>
      <c r="U55" s="87" t="s">
        <v>726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525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2.4889999999999999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547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548</v>
      </c>
      <c r="O57" s="82">
        <v>0.94</v>
      </c>
      <c r="P57" s="82">
        <f t="shared" si="13"/>
        <v>2.4628000000000001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2.4366000000000003</v>
      </c>
      <c r="T58" s="92" t="s">
        <v>109</v>
      </c>
      <c r="U58" s="87" t="s">
        <v>727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2.4104000000000001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2.3842000000000003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2.3580000000000001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69.02</v>
      </c>
      <c r="R4" s="499">
        <v>-1.5699999999999999E-2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17255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-2415.9900000000052</v>
      </c>
      <c r="R7">
        <v>150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-2415.9900000000052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-0.12281994958057546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96" t="s">
        <v>78</v>
      </c>
      <c r="P42" s="696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75.921999999999997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75.231800000000007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74.541600000000003</v>
      </c>
      <c r="Q45" s="2"/>
      <c r="T45" s="92" t="s">
        <v>100</v>
      </c>
      <c r="U45" s="87" t="s">
        <v>728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73.851399999999998</v>
      </c>
      <c r="Q46" s="2"/>
      <c r="T46" s="92" t="s">
        <v>101</v>
      </c>
      <c r="U46" s="87" t="s">
        <v>729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73.161199999999994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72.471000000000004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71.780799999999999</v>
      </c>
      <c r="Q49" s="2"/>
      <c r="T49" s="92" t="s">
        <v>122</v>
      </c>
      <c r="U49" s="87" t="s">
        <v>421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71.090599999999995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70.400399999999991</v>
      </c>
      <c r="Q51" s="2"/>
      <c r="T51" s="92" t="s">
        <v>105</v>
      </c>
      <c r="U51" s="87" t="s">
        <v>730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69.7102</v>
      </c>
      <c r="Q52" s="2"/>
      <c r="T52" s="92" t="s">
        <v>106</v>
      </c>
      <c r="U52" s="87" t="s">
        <v>476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69.02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68.329799999999992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67.639600000000002</v>
      </c>
      <c r="Q55" s="2"/>
      <c r="T55" s="92" t="s">
        <v>108</v>
      </c>
      <c r="U55" s="87" t="s">
        <v>731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66.949399999999997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66.259199999999993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65.568999999999988</v>
      </c>
      <c r="T58" s="92" t="s">
        <v>109</v>
      </c>
      <c r="U58" s="87" t="s">
        <v>586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64.878799999999998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64.188599999999994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63.498399999999997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62.808199999999999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62.117999999999995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321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337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424</v>
      </c>
    </row>
    <row r="118" spans="1:9" x14ac:dyDescent="0.25">
      <c r="A118" t="s">
        <v>407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453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494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497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515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453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69.959999999999994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69.959999999999994</v>
      </c>
      <c r="R4" s="499">
        <v>-8.2000000000000007E-3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506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76.956000000000003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76.256399999999999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75.556799999999996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74.857199999999992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74.157600000000002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73.457999999999998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72.758399999999995</v>
      </c>
      <c r="Q49" s="82"/>
      <c r="T49" s="92" t="s">
        <v>122</v>
      </c>
      <c r="U49" s="87" t="s">
        <v>405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72.058799999999991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71.359200000000001</v>
      </c>
      <c r="Q51" s="82"/>
      <c r="T51" s="92" t="s">
        <v>105</v>
      </c>
      <c r="U51" s="87" t="s">
        <v>732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70.659599999999998</v>
      </c>
      <c r="Q52" s="82"/>
      <c r="T52" s="92" t="s">
        <v>106</v>
      </c>
      <c r="U52" s="87" t="s">
        <v>587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69.959999999999994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69.26039999999999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68.560799999999986</v>
      </c>
      <c r="Q55" s="82"/>
      <c r="T55" s="92" t="s">
        <v>108</v>
      </c>
      <c r="U55" s="87" t="s">
        <v>733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67.861199999999997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67.161599999999993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66.461999999999989</v>
      </c>
      <c r="Q58" s="82"/>
      <c r="T58" s="92" t="s">
        <v>109</v>
      </c>
      <c r="U58" s="87" t="s">
        <v>588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65.762399999999985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65.062799999999996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64.363199999999992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63.663599999999995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62.963999999999999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60.25</v>
      </c>
      <c r="R4" s="499">
        <v>-3.0000000000000001E-3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4518.75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-74.800000000000182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-124.75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-2.6865510929255949E-2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392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501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42741</v>
      </c>
      <c r="Y41" s="10" t="s">
        <v>239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66.275000000000006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65.672499999999999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65.070000000000007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64.467500000000001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63.865000000000002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63.262500000000003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62.660000000000004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62.057500000000005</v>
      </c>
      <c r="Q49" s="2"/>
      <c r="T49" s="92" t="s">
        <v>122</v>
      </c>
      <c r="U49" s="129" t="s">
        <v>354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61.454999999999998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60.852499999999999</v>
      </c>
      <c r="Q51" s="2"/>
      <c r="T51" s="92" t="s">
        <v>105</v>
      </c>
      <c r="U51" s="129" t="s">
        <v>734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60.25</v>
      </c>
      <c r="Q52" s="2"/>
      <c r="T52" s="92" t="s">
        <v>106</v>
      </c>
      <c r="U52" s="129" t="s">
        <v>589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59.647500000000001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59.045000000000002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58.442499999999995</v>
      </c>
      <c r="T55" s="92" t="s">
        <v>108</v>
      </c>
      <c r="U55" s="129" t="s">
        <v>735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57.839999999999996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57.237499999999997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56.634999999999998</v>
      </c>
      <c r="T58" s="92" t="s">
        <v>109</v>
      </c>
      <c r="U58" s="129" t="s">
        <v>736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56.032500000000006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55.43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54.827500000000001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54.225000000000001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37.520000000000003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37.520000000000003</v>
      </c>
      <c r="R4" s="499">
        <v>-1.03E-2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0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0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41.272000000000006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40.896800000000006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40.521600000000007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40.146400000000007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39.771200000000007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39.396000000000008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39.020800000000001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38.645600000000002</v>
      </c>
      <c r="Q49" s="2"/>
      <c r="T49" s="10" t="s">
        <v>122</v>
      </c>
      <c r="U49" s="10" t="s">
        <v>419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38.270400000000002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37.895200000000003</v>
      </c>
      <c r="Q51" s="2"/>
      <c r="T51" s="10" t="s">
        <v>105</v>
      </c>
      <c r="U51" s="10" t="s">
        <v>737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37.520000000000003</v>
      </c>
      <c r="Q52" s="2"/>
      <c r="T52" s="10" t="s">
        <v>106</v>
      </c>
      <c r="U52" s="10" t="s">
        <v>483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37.144800000000004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36.769600000000004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36.394400000000005</v>
      </c>
      <c r="T55" s="10" t="s">
        <v>108</v>
      </c>
      <c r="U55" s="10" t="s">
        <v>738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36.019200000000005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35.643999999999998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35.268799999999999</v>
      </c>
      <c r="T58" s="10" t="s">
        <v>109</v>
      </c>
      <c r="U58" s="10" t="s">
        <v>739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34.893600000000006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34.518400000000007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34.143200000000007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33.768000000000001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42797</v>
      </c>
      <c r="X2" s="10">
        <v>158.72</v>
      </c>
      <c r="Y2" s="10">
        <v>160.41999999999999</v>
      </c>
      <c r="Z2" s="10">
        <v>158.66</v>
      </c>
      <c r="AA2" s="10">
        <v>160.16</v>
      </c>
      <c r="AB2" s="94">
        <v>1204000</v>
      </c>
      <c r="AC2" s="10">
        <v>160.16</v>
      </c>
      <c r="AD2" s="2"/>
      <c r="AE2" s="137"/>
      <c r="AP2" t="s">
        <v>161</v>
      </c>
    </row>
    <row r="3" spans="1:43" x14ac:dyDescent="0.25">
      <c r="A3" s="23" t="s">
        <v>71</v>
      </c>
      <c r="B3" s="73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42796</v>
      </c>
      <c r="X3" s="10">
        <v>160</v>
      </c>
      <c r="Y3" s="10">
        <v>160</v>
      </c>
      <c r="Z3" s="10">
        <v>158.97999999999999</v>
      </c>
      <c r="AA3" s="10">
        <v>159.19999999999999</v>
      </c>
      <c r="AB3" s="94">
        <v>1414300</v>
      </c>
      <c r="AC3" s="10">
        <v>159.19999999999999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157.26</v>
      </c>
      <c r="R4" s="499">
        <v>-2.8999999999999998E-3</v>
      </c>
      <c r="W4" s="132">
        <v>42795</v>
      </c>
      <c r="X4" s="10">
        <v>159.47</v>
      </c>
      <c r="Y4" s="10">
        <v>160.88999999999999</v>
      </c>
      <c r="Z4" s="10">
        <v>158.91</v>
      </c>
      <c r="AA4" s="10">
        <v>159.82</v>
      </c>
      <c r="AB4" s="94">
        <v>1719800</v>
      </c>
      <c r="AC4" s="10">
        <v>159.82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1572.6</v>
      </c>
      <c r="W5" s="132">
        <v>42794</v>
      </c>
      <c r="X5" s="10">
        <v>158.19999999999999</v>
      </c>
      <c r="Y5" s="10">
        <v>159.25</v>
      </c>
      <c r="Z5" s="10">
        <v>157.52000000000001</v>
      </c>
      <c r="AA5" s="10">
        <v>157.68</v>
      </c>
      <c r="AB5" s="94">
        <v>1648600</v>
      </c>
      <c r="AC5" s="10">
        <v>157.68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42793</v>
      </c>
      <c r="X6" s="10">
        <v>158.36000000000001</v>
      </c>
      <c r="Y6" s="10">
        <v>159.29</v>
      </c>
      <c r="Z6" s="10">
        <v>158.02000000000001</v>
      </c>
      <c r="AA6" s="10">
        <v>158.47999999999999</v>
      </c>
      <c r="AB6" s="94">
        <v>1220200</v>
      </c>
      <c r="AC6" s="10">
        <v>158.47999999999999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459.20999999999981</v>
      </c>
      <c r="R7">
        <v>10</v>
      </c>
      <c r="W7" s="132">
        <v>42790</v>
      </c>
      <c r="X7" s="10">
        <v>158.34</v>
      </c>
      <c r="Y7" s="10">
        <v>158.97999999999999</v>
      </c>
      <c r="Z7" s="10">
        <v>157.58000000000001</v>
      </c>
      <c r="AA7" s="10">
        <v>158.97999999999999</v>
      </c>
      <c r="AB7" s="94">
        <v>827500</v>
      </c>
      <c r="AC7" s="10">
        <v>158.97999999999999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287.73999999999978</v>
      </c>
      <c r="W8" s="132">
        <v>42789</v>
      </c>
      <c r="X8" s="10">
        <v>158.59</v>
      </c>
      <c r="Y8" s="10">
        <v>159.12</v>
      </c>
      <c r="Z8" s="10">
        <v>157.69999999999999</v>
      </c>
      <c r="AA8" s="10">
        <v>158.72999999999999</v>
      </c>
      <c r="AB8" s="94">
        <v>1124900</v>
      </c>
      <c r="AC8" s="10">
        <v>158.72999999999999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0.2239465778372739</v>
      </c>
      <c r="W9" s="132">
        <v>42788</v>
      </c>
      <c r="X9" s="10">
        <v>158.34</v>
      </c>
      <c r="Y9" s="10">
        <v>159.1</v>
      </c>
      <c r="Z9" s="10">
        <v>157.69</v>
      </c>
      <c r="AA9" s="10">
        <v>158.02000000000001</v>
      </c>
      <c r="AB9" s="94">
        <v>1281900</v>
      </c>
      <c r="AC9" s="10">
        <v>158.02000000000001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42787</v>
      </c>
      <c r="X10" s="10">
        <v>158.63999999999999</v>
      </c>
      <c r="Y10" s="10">
        <v>159.41</v>
      </c>
      <c r="Z10" s="10">
        <v>157.96</v>
      </c>
      <c r="AA10" s="10">
        <v>158.63</v>
      </c>
      <c r="AB10" s="94">
        <v>1154400</v>
      </c>
      <c r="AC10" s="10">
        <v>158.63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42783</v>
      </c>
      <c r="X11" s="10">
        <v>157.62</v>
      </c>
      <c r="Y11" s="10">
        <v>159.30000000000001</v>
      </c>
      <c r="Z11" s="10">
        <v>157.38999999999999</v>
      </c>
      <c r="AA11" s="10">
        <v>158.63999999999999</v>
      </c>
      <c r="AB11" s="94">
        <v>1207400</v>
      </c>
      <c r="AC11" s="10">
        <v>158.63999999999999</v>
      </c>
      <c r="AD11" s="2"/>
      <c r="AE11" s="137"/>
    </row>
    <row r="12" spans="1:43" x14ac:dyDescent="0.25">
      <c r="W12" s="132">
        <v>42782</v>
      </c>
      <c r="X12" s="10">
        <v>158.01</v>
      </c>
      <c r="Y12" s="10">
        <v>158.55000000000001</v>
      </c>
      <c r="Z12" s="10">
        <v>157.44</v>
      </c>
      <c r="AA12" s="10">
        <v>157.71</v>
      </c>
      <c r="AB12" s="94">
        <v>1252700</v>
      </c>
      <c r="AC12" s="10">
        <v>157.71</v>
      </c>
      <c r="AD12" s="2"/>
      <c r="AE12" s="137"/>
    </row>
    <row r="13" spans="1:43" x14ac:dyDescent="0.25">
      <c r="W13" s="132">
        <v>42781</v>
      </c>
      <c r="X13" s="10">
        <v>156.49</v>
      </c>
      <c r="Y13" s="10">
        <v>158.37</v>
      </c>
      <c r="Z13" s="10">
        <v>156.47999999999999</v>
      </c>
      <c r="AA13" s="10">
        <v>158.26</v>
      </c>
      <c r="AB13" s="94">
        <v>1414300</v>
      </c>
      <c r="AC13" s="10">
        <v>158.26</v>
      </c>
      <c r="AD13" s="2"/>
      <c r="AE13" s="137"/>
    </row>
    <row r="14" spans="1:43" x14ac:dyDescent="0.25">
      <c r="W14" s="132">
        <v>42780</v>
      </c>
      <c r="X14" s="10">
        <v>155.94</v>
      </c>
      <c r="Y14" s="10">
        <v>157.33000000000001</v>
      </c>
      <c r="Z14" s="10">
        <v>155.41999999999999</v>
      </c>
      <c r="AA14" s="10">
        <v>157.28</v>
      </c>
      <c r="AB14" s="94">
        <v>1429700</v>
      </c>
      <c r="AC14" s="10">
        <v>157.28</v>
      </c>
      <c r="AD14" s="2"/>
      <c r="AE14" s="137"/>
    </row>
    <row r="15" spans="1:43" x14ac:dyDescent="0.25">
      <c r="W15" s="132">
        <v>42779</v>
      </c>
      <c r="X15" s="10">
        <v>155</v>
      </c>
      <c r="Y15" s="10">
        <v>156.80000000000001</v>
      </c>
      <c r="Z15" s="10">
        <v>154.49</v>
      </c>
      <c r="AA15" s="10">
        <v>156.35</v>
      </c>
      <c r="AB15" s="94">
        <v>1635900</v>
      </c>
      <c r="AC15" s="10">
        <v>156.35</v>
      </c>
      <c r="AD15" s="2"/>
      <c r="AE15" s="137"/>
    </row>
    <row r="16" spans="1:43" x14ac:dyDescent="0.25">
      <c r="W16" s="132">
        <v>42776</v>
      </c>
      <c r="X16" s="10">
        <v>154.68</v>
      </c>
      <c r="Y16" s="10">
        <v>155.49</v>
      </c>
      <c r="Z16" s="10">
        <v>154.27000000000001</v>
      </c>
      <c r="AA16" s="10">
        <v>154.88999999999999</v>
      </c>
      <c r="AB16" s="94">
        <v>1481500</v>
      </c>
      <c r="AC16" s="10">
        <v>154.88999999999999</v>
      </c>
      <c r="AD16" s="2"/>
      <c r="AE16" s="137"/>
    </row>
    <row r="17" spans="1:31" x14ac:dyDescent="0.25">
      <c r="W17" s="132">
        <v>42775</v>
      </c>
      <c r="X17" s="10">
        <v>153.5</v>
      </c>
      <c r="Y17" s="10">
        <v>155.27000000000001</v>
      </c>
      <c r="Z17" s="10">
        <v>153.38</v>
      </c>
      <c r="AA17" s="10">
        <v>154.74</v>
      </c>
      <c r="AB17" s="94">
        <v>1505000</v>
      </c>
      <c r="AC17" s="10">
        <v>154.74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42774</v>
      </c>
      <c r="X18" s="10">
        <v>152.38</v>
      </c>
      <c r="Y18" s="10">
        <v>154.22999999999999</v>
      </c>
      <c r="Z18" s="10">
        <v>151.69</v>
      </c>
      <c r="AA18" s="10">
        <v>153.5</v>
      </c>
      <c r="AB18" s="94">
        <v>1467100</v>
      </c>
      <c r="AC18" s="10">
        <v>153.5</v>
      </c>
      <c r="AD18" s="2"/>
      <c r="AE18" s="137"/>
    </row>
    <row r="19" spans="1:31" x14ac:dyDescent="0.25">
      <c r="W19" s="132">
        <v>42773</v>
      </c>
      <c r="X19" s="10">
        <v>152.12</v>
      </c>
      <c r="Y19" s="10">
        <v>153.19999999999999</v>
      </c>
      <c r="Z19" s="10">
        <v>151.79</v>
      </c>
      <c r="AA19" s="10">
        <v>153.01</v>
      </c>
      <c r="AB19" s="94">
        <v>1477000</v>
      </c>
      <c r="AC19" s="10">
        <v>153.01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42772</v>
      </c>
      <c r="X20" s="10">
        <v>151.06</v>
      </c>
      <c r="Y20" s="10">
        <v>152.15</v>
      </c>
      <c r="Z20" s="10">
        <v>150.41999999999999</v>
      </c>
      <c r="AA20" s="10">
        <v>152.08000000000001</v>
      </c>
      <c r="AB20" s="94">
        <v>1613500</v>
      </c>
      <c r="AC20" s="10">
        <v>152.08000000000001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42769</v>
      </c>
      <c r="X21" s="10">
        <v>152.15</v>
      </c>
      <c r="Y21" s="10">
        <v>152.37</v>
      </c>
      <c r="Z21" s="10">
        <v>150.38999999999999</v>
      </c>
      <c r="AA21" s="10">
        <v>151.43</v>
      </c>
      <c r="AB21" s="94">
        <v>1817100</v>
      </c>
      <c r="AC21" s="10">
        <v>151.43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42768</v>
      </c>
      <c r="X22" s="10">
        <v>152.41</v>
      </c>
      <c r="Y22" s="10">
        <v>152.41</v>
      </c>
      <c r="Z22" s="10">
        <v>150.22999999999999</v>
      </c>
      <c r="AA22" s="10">
        <v>151.66999999999999</v>
      </c>
      <c r="AB22" s="94">
        <v>1751200</v>
      </c>
      <c r="AC22" s="10">
        <v>151.66999999999999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42767</v>
      </c>
      <c r="X23" s="10">
        <v>152.27000000000001</v>
      </c>
      <c r="Y23" s="10">
        <v>155.1</v>
      </c>
      <c r="Z23" s="10">
        <v>151.47999999999999</v>
      </c>
      <c r="AA23" s="10">
        <v>152.94</v>
      </c>
      <c r="AB23" s="94">
        <v>3601900</v>
      </c>
      <c r="AC23" s="10">
        <v>152.94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42766</v>
      </c>
      <c r="X24" s="10">
        <v>146.65</v>
      </c>
      <c r="Y24" s="10">
        <v>152.5</v>
      </c>
      <c r="Z24" s="10">
        <v>146.08000000000001</v>
      </c>
      <c r="AA24" s="10">
        <v>152.38999999999999</v>
      </c>
      <c r="AB24" s="94">
        <v>5329200</v>
      </c>
      <c r="AC24" s="10">
        <v>152.38999999999999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42765</v>
      </c>
      <c r="X25" s="10">
        <v>145.53</v>
      </c>
      <c r="Y25" s="10">
        <v>145.56</v>
      </c>
      <c r="Z25" s="10">
        <v>142.66</v>
      </c>
      <c r="AA25" s="10">
        <v>143.29</v>
      </c>
      <c r="AB25" s="94">
        <v>3153400</v>
      </c>
      <c r="AC25" s="10">
        <v>143.29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42762</v>
      </c>
      <c r="X26" s="10">
        <v>144.01</v>
      </c>
      <c r="Y26" s="10">
        <v>145.86000000000001</v>
      </c>
      <c r="Z26" s="10">
        <v>143.76</v>
      </c>
      <c r="AA26" s="10">
        <v>145.44999999999999</v>
      </c>
      <c r="AB26" s="94">
        <v>2051800</v>
      </c>
      <c r="AC26" s="10">
        <v>145.44999999999999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42761</v>
      </c>
      <c r="X27" s="10">
        <v>142.52000000000001</v>
      </c>
      <c r="Y27" s="10">
        <v>143.47</v>
      </c>
      <c r="Z27" s="10">
        <v>141.97</v>
      </c>
      <c r="AA27" s="10">
        <v>143.1</v>
      </c>
      <c r="AB27" s="94">
        <v>2934000</v>
      </c>
      <c r="AC27" s="10">
        <v>143.1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42760</v>
      </c>
      <c r="X28" s="10">
        <v>141.5</v>
      </c>
      <c r="Y28" s="10">
        <v>143.02000000000001</v>
      </c>
      <c r="Z28" s="10">
        <v>140.77000000000001</v>
      </c>
      <c r="AA28" s="10">
        <v>142.43</v>
      </c>
      <c r="AB28" s="94">
        <v>2223700</v>
      </c>
      <c r="AC28" s="10">
        <v>142.43</v>
      </c>
      <c r="AD28" s="2"/>
      <c r="AE28" s="137"/>
    </row>
    <row r="29" spans="1:31" x14ac:dyDescent="0.25">
      <c r="A29" t="s">
        <v>395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42759</v>
      </c>
      <c r="X29" s="10">
        <v>143.22999999999999</v>
      </c>
      <c r="Y29" s="10">
        <v>143.66</v>
      </c>
      <c r="Z29" s="10">
        <v>140</v>
      </c>
      <c r="AA29" s="10">
        <v>140.97999999999999</v>
      </c>
      <c r="AB29" s="94">
        <v>2983000</v>
      </c>
      <c r="AC29" s="10">
        <v>140.97999999999999</v>
      </c>
      <c r="AD29" s="2"/>
      <c r="AE29" s="137"/>
    </row>
    <row r="30" spans="1:31" x14ac:dyDescent="0.25">
      <c r="A30" t="s">
        <v>395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42758</v>
      </c>
      <c r="X30" s="10">
        <v>143.16</v>
      </c>
      <c r="Y30" s="10">
        <v>144.41999999999999</v>
      </c>
      <c r="Z30" s="10">
        <v>142.57</v>
      </c>
      <c r="AA30" s="10">
        <v>142.79</v>
      </c>
      <c r="AB30" s="94">
        <v>1496100</v>
      </c>
      <c r="AC30" s="10">
        <v>142.79</v>
      </c>
      <c r="AD30" s="2"/>
      <c r="AE30" s="137"/>
    </row>
    <row r="31" spans="1:31" x14ac:dyDescent="0.25">
      <c r="A31" t="s">
        <v>429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42755</v>
      </c>
      <c r="X31" s="10">
        <v>144.91</v>
      </c>
      <c r="Y31" s="10">
        <v>145.13999999999999</v>
      </c>
      <c r="Z31" s="10">
        <v>143.32</v>
      </c>
      <c r="AA31" s="10">
        <v>143.51</v>
      </c>
      <c r="AB31" s="94">
        <v>1710000</v>
      </c>
      <c r="AC31" s="10">
        <v>143.51</v>
      </c>
      <c r="AD31" s="2"/>
      <c r="AE31" s="137"/>
    </row>
    <row r="32" spans="1:31" x14ac:dyDescent="0.25">
      <c r="A32" t="s">
        <v>435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42754</v>
      </c>
      <c r="X32" s="10">
        <v>144.38</v>
      </c>
      <c r="Y32" s="10">
        <v>144.72</v>
      </c>
      <c r="Z32" s="10">
        <v>143.44</v>
      </c>
      <c r="AA32" s="10">
        <v>144.32</v>
      </c>
      <c r="AB32" s="94">
        <v>1435900</v>
      </c>
      <c r="AC32" s="10">
        <v>144.32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42753</v>
      </c>
      <c r="X33" s="10">
        <v>145.84</v>
      </c>
      <c r="Y33" s="10">
        <v>146</v>
      </c>
      <c r="Z33" s="10">
        <v>143.56</v>
      </c>
      <c r="AA33" s="10">
        <v>144.66</v>
      </c>
      <c r="AB33" s="94">
        <v>1358400</v>
      </c>
      <c r="AC33" s="10">
        <v>144.66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42752</v>
      </c>
      <c r="X34" s="10">
        <v>145.66999999999999</v>
      </c>
      <c r="Y34" s="10">
        <v>145.87</v>
      </c>
      <c r="Z34" s="10">
        <v>144.55000000000001</v>
      </c>
      <c r="AA34" s="10">
        <v>145.05000000000001</v>
      </c>
      <c r="AB34" s="94">
        <v>1649300</v>
      </c>
      <c r="AC34" s="10">
        <v>145.05000000000001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42748</v>
      </c>
      <c r="X35" s="10">
        <v>146.09</v>
      </c>
      <c r="Y35" s="10">
        <v>147.03</v>
      </c>
      <c r="Z35" s="10">
        <v>145.52000000000001</v>
      </c>
      <c r="AA35" s="10">
        <v>146.29</v>
      </c>
      <c r="AB35" s="94">
        <v>1839600</v>
      </c>
      <c r="AC35" s="10">
        <v>146.29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42747</v>
      </c>
      <c r="X36" s="10">
        <v>146.18</v>
      </c>
      <c r="Y36" s="10">
        <v>146.99</v>
      </c>
      <c r="Z36" s="10">
        <v>145.13</v>
      </c>
      <c r="AA36" s="10">
        <v>145.97</v>
      </c>
      <c r="AB36" s="94">
        <v>2237300</v>
      </c>
      <c r="AC36" s="10">
        <v>145.97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42746</v>
      </c>
      <c r="X37" s="10">
        <v>147.79</v>
      </c>
      <c r="Y37" s="10">
        <v>148.33000000000001</v>
      </c>
      <c r="Z37" s="10">
        <v>143.87</v>
      </c>
      <c r="AA37" s="10">
        <v>146.22</v>
      </c>
      <c r="AB37" s="94">
        <v>2760300</v>
      </c>
      <c r="AC37" s="10">
        <v>146.22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42745</v>
      </c>
      <c r="X38" s="10">
        <v>147.80000000000001</v>
      </c>
      <c r="Y38" s="10">
        <v>149.32</v>
      </c>
      <c r="Z38" s="10">
        <v>147.30000000000001</v>
      </c>
      <c r="AA38" s="10">
        <v>147.78</v>
      </c>
      <c r="AB38" s="94">
        <v>1804700</v>
      </c>
      <c r="AC38" s="10">
        <v>147.78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42744</v>
      </c>
      <c r="X39" s="10">
        <v>147.01</v>
      </c>
      <c r="Y39" s="10">
        <v>148.63999999999999</v>
      </c>
      <c r="Z39" s="10">
        <v>147.01</v>
      </c>
      <c r="AA39" s="10">
        <v>147.49</v>
      </c>
      <c r="AB39" s="94">
        <v>1966300</v>
      </c>
      <c r="AC39" s="10">
        <v>147.49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42741</v>
      </c>
      <c r="X40" s="10">
        <v>145.28</v>
      </c>
      <c r="Y40" s="10">
        <v>147.49</v>
      </c>
      <c r="Z40" s="10">
        <v>145.13999999999999</v>
      </c>
      <c r="AA40" s="10">
        <v>147.27000000000001</v>
      </c>
      <c r="AB40" s="94">
        <v>1968500</v>
      </c>
      <c r="AC40" s="10">
        <v>147.27000000000001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42740</v>
      </c>
      <c r="X41" s="10">
        <v>145.38</v>
      </c>
      <c r="Y41" s="10">
        <v>145.77000000000001</v>
      </c>
      <c r="Z41" s="10">
        <v>144.78</v>
      </c>
      <c r="AA41" s="10">
        <v>145.38</v>
      </c>
      <c r="AB41" s="94">
        <v>1683500</v>
      </c>
      <c r="AC41" s="10">
        <v>145.38</v>
      </c>
      <c r="AD41" s="2"/>
      <c r="AE41" s="137"/>
    </row>
    <row r="42" spans="1:31" ht="20.25" thickBot="1" x14ac:dyDescent="0.35">
      <c r="T42" s="90" t="s">
        <v>113</v>
      </c>
      <c r="W42" s="132">
        <v>42739</v>
      </c>
      <c r="X42" s="10">
        <v>143.94999999999999</v>
      </c>
      <c r="Y42" s="10">
        <v>146.06</v>
      </c>
      <c r="Z42" s="10">
        <v>143.29</v>
      </c>
      <c r="AA42" s="10">
        <v>145.16</v>
      </c>
      <c r="AB42" s="94">
        <v>2160500</v>
      </c>
      <c r="AC42" s="10">
        <v>145.16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159.19999999999999</v>
      </c>
      <c r="W43" s="132">
        <v>42738</v>
      </c>
      <c r="X43" s="10">
        <v>142.38999999999999</v>
      </c>
      <c r="Y43" s="10">
        <v>143.83000000000001</v>
      </c>
      <c r="Z43" s="10">
        <v>142.22999999999999</v>
      </c>
      <c r="AA43" s="10">
        <v>143.66999999999999</v>
      </c>
      <c r="AB43" s="94">
        <v>1966400</v>
      </c>
      <c r="AC43" s="10">
        <v>143.66999999999999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42734</v>
      </c>
      <c r="X44" s="10">
        <v>142.16</v>
      </c>
      <c r="Y44" s="10">
        <v>142.34</v>
      </c>
      <c r="Z44" s="10">
        <v>140.44999999999999</v>
      </c>
      <c r="AA44" s="10">
        <v>141.1</v>
      </c>
      <c r="AB44" s="94">
        <v>1063200</v>
      </c>
      <c r="AC44" s="10">
        <v>141.1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42733</v>
      </c>
      <c r="X45" s="10">
        <v>141.01</v>
      </c>
      <c r="Y45" s="10">
        <v>142.38</v>
      </c>
      <c r="Z45" s="10">
        <v>141</v>
      </c>
      <c r="AA45" s="10">
        <v>141.47999999999999</v>
      </c>
      <c r="AB45" s="94">
        <v>767400</v>
      </c>
      <c r="AC45" s="10">
        <v>141.47999999999999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172.98599999999999</v>
      </c>
      <c r="Q46" s="2"/>
      <c r="T46" s="92" t="s">
        <v>101</v>
      </c>
      <c r="U46" s="432" t="s">
        <v>129</v>
      </c>
      <c r="W46" s="132">
        <v>42732</v>
      </c>
      <c r="X46" s="10">
        <v>142.56</v>
      </c>
      <c r="Y46" s="10">
        <v>142.78</v>
      </c>
      <c r="Z46" s="10">
        <v>141.11000000000001</v>
      </c>
      <c r="AA46" s="10">
        <v>141.22</v>
      </c>
      <c r="AB46" s="94">
        <v>999700</v>
      </c>
      <c r="AC46" s="10">
        <v>141.22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171.4134</v>
      </c>
      <c r="Q47" s="2"/>
      <c r="T47" s="92" t="s">
        <v>102</v>
      </c>
      <c r="U47" s="432">
        <v>173.18</v>
      </c>
      <c r="W47" s="132">
        <v>42731</v>
      </c>
      <c r="X47" s="10">
        <v>142.16999999999999</v>
      </c>
      <c r="Y47" s="10">
        <v>143.19</v>
      </c>
      <c r="Z47" s="10">
        <v>141.87</v>
      </c>
      <c r="AA47" s="10">
        <v>142.41</v>
      </c>
      <c r="AB47" s="94">
        <v>878000</v>
      </c>
      <c r="AC47" s="10">
        <v>142.41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169.8408</v>
      </c>
      <c r="Q48" s="2"/>
      <c r="T48" s="92" t="s">
        <v>103</v>
      </c>
      <c r="U48" s="432">
        <v>0.96229299999999995</v>
      </c>
      <c r="W48" s="132">
        <v>42727</v>
      </c>
      <c r="X48" s="10">
        <v>140.85</v>
      </c>
      <c r="Y48" s="10">
        <v>141.99</v>
      </c>
      <c r="Z48" s="10">
        <v>139.88</v>
      </c>
      <c r="AA48" s="10">
        <v>141.84</v>
      </c>
      <c r="AB48" s="94">
        <v>1044900</v>
      </c>
      <c r="AC48" s="10">
        <v>141.84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168.26820000000001</v>
      </c>
      <c r="Q49" s="2"/>
      <c r="T49" s="92" t="s">
        <v>122</v>
      </c>
      <c r="U49" s="432" t="s">
        <v>421</v>
      </c>
      <c r="W49" s="132">
        <v>42726</v>
      </c>
      <c r="X49" s="10">
        <v>140.94999999999999</v>
      </c>
      <c r="Y49" s="10">
        <v>141.09</v>
      </c>
      <c r="Z49" s="10">
        <v>139.88</v>
      </c>
      <c r="AA49" s="10">
        <v>140.52000000000001</v>
      </c>
      <c r="AB49" s="94">
        <v>1191100</v>
      </c>
      <c r="AC49" s="10">
        <v>140.52000000000001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166.69559999999998</v>
      </c>
      <c r="Q50" s="2"/>
      <c r="T50" s="92"/>
      <c r="U50" s="432"/>
      <c r="W50" s="132">
        <v>42725</v>
      </c>
      <c r="X50" s="10">
        <v>141.74</v>
      </c>
      <c r="Y50" s="10">
        <v>141.80000000000001</v>
      </c>
      <c r="Z50" s="10">
        <v>140.41999999999999</v>
      </c>
      <c r="AA50" s="10">
        <v>140.77000000000001</v>
      </c>
      <c r="AB50" s="94">
        <v>1502600</v>
      </c>
      <c r="AC50" s="10">
        <v>140.77000000000001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165.12299999999999</v>
      </c>
      <c r="Q51" s="2"/>
      <c r="T51" s="92" t="s">
        <v>105</v>
      </c>
      <c r="U51" s="432" t="s">
        <v>740</v>
      </c>
      <c r="W51" s="132">
        <v>42724</v>
      </c>
      <c r="X51" s="10">
        <v>141.58000000000001</v>
      </c>
      <c r="Y51" s="10">
        <v>142.59</v>
      </c>
      <c r="Z51" s="10">
        <v>140.71</v>
      </c>
      <c r="AA51" s="10">
        <v>141.80000000000001</v>
      </c>
      <c r="AB51" s="94">
        <v>1871300</v>
      </c>
      <c r="AC51" s="10">
        <v>141.80000000000001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163.5504</v>
      </c>
      <c r="Q52" s="2"/>
      <c r="T52" s="92" t="s">
        <v>106</v>
      </c>
      <c r="U52" s="432" t="s">
        <v>590</v>
      </c>
      <c r="W52" s="132">
        <v>42723</v>
      </c>
      <c r="X52" s="10">
        <v>142.34</v>
      </c>
      <c r="Y52" s="10">
        <v>143.41</v>
      </c>
      <c r="Z52" s="10">
        <v>140.72</v>
      </c>
      <c r="AA52" s="10">
        <v>141.25</v>
      </c>
      <c r="AB52" s="94">
        <v>1591400</v>
      </c>
      <c r="AC52" s="10">
        <v>141.25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161.9778</v>
      </c>
      <c r="Q53" s="2"/>
      <c r="T53" s="92" t="s">
        <v>107</v>
      </c>
      <c r="U53" s="433">
        <v>1204035</v>
      </c>
      <c r="W53" s="132">
        <v>42720</v>
      </c>
      <c r="X53" s="10">
        <v>143.47999999999999</v>
      </c>
      <c r="Y53" s="10">
        <v>145.31</v>
      </c>
      <c r="Z53" s="10">
        <v>142.25</v>
      </c>
      <c r="AA53" s="10">
        <v>142.54</v>
      </c>
      <c r="AB53" s="94">
        <v>2710500</v>
      </c>
      <c r="AC53" s="10">
        <v>142.54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160.40519999999998</v>
      </c>
      <c r="Q54" s="2"/>
      <c r="T54" s="92" t="s">
        <v>110</v>
      </c>
      <c r="U54" s="433">
        <v>1813990</v>
      </c>
      <c r="W54" s="132">
        <v>42719</v>
      </c>
      <c r="X54" s="10">
        <v>144</v>
      </c>
      <c r="Y54" s="10">
        <v>144.33000000000001</v>
      </c>
      <c r="Z54" s="10">
        <v>142.87</v>
      </c>
      <c r="AA54" s="10">
        <v>143.5</v>
      </c>
      <c r="AB54" s="94">
        <v>1849300</v>
      </c>
      <c r="AC54" s="10">
        <v>143.5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158.83259999999999</v>
      </c>
      <c r="Q55" s="2"/>
      <c r="T55" s="92" t="s">
        <v>108</v>
      </c>
      <c r="U55" s="432" t="s">
        <v>741</v>
      </c>
      <c r="W55" s="132">
        <v>42718</v>
      </c>
      <c r="X55" s="10">
        <v>145.57</v>
      </c>
      <c r="Y55" s="10">
        <v>146.03</v>
      </c>
      <c r="Z55" s="10">
        <v>143.22999999999999</v>
      </c>
      <c r="AA55" s="10">
        <v>143.80000000000001</v>
      </c>
      <c r="AB55" s="94">
        <v>1657300</v>
      </c>
      <c r="AC55" s="10">
        <v>143.80000000000001</v>
      </c>
      <c r="AD55" s="2"/>
      <c r="AE55" s="137"/>
    </row>
    <row r="56" spans="1:31" x14ac:dyDescent="0.25">
      <c r="O56" s="82">
        <v>1</v>
      </c>
      <c r="P56" s="82">
        <f t="shared" si="3"/>
        <v>157.26</v>
      </c>
      <c r="Q56" s="2"/>
      <c r="T56" s="92" t="s">
        <v>111</v>
      </c>
      <c r="U56" s="432">
        <v>31.46</v>
      </c>
      <c r="W56" s="132">
        <v>42717</v>
      </c>
      <c r="X56" s="10">
        <v>145.56</v>
      </c>
      <c r="Y56" s="10">
        <v>146.47999999999999</v>
      </c>
      <c r="Z56" s="10">
        <v>145.21</v>
      </c>
      <c r="AA56" s="10">
        <v>145.9</v>
      </c>
      <c r="AB56" s="94">
        <v>1254300</v>
      </c>
      <c r="AC56" s="10">
        <v>145.9</v>
      </c>
      <c r="AD56" s="2"/>
      <c r="AE56" s="137"/>
    </row>
    <row r="57" spans="1:31" x14ac:dyDescent="0.25">
      <c r="O57" s="82">
        <v>0.99</v>
      </c>
      <c r="P57" s="82">
        <f t="shared" si="3"/>
        <v>155.6874</v>
      </c>
      <c r="Q57" s="2"/>
      <c r="T57" s="92" t="s">
        <v>112</v>
      </c>
      <c r="U57" s="432">
        <v>5.09</v>
      </c>
      <c r="W57" s="132">
        <v>42717</v>
      </c>
      <c r="X57" s="10" t="s">
        <v>179</v>
      </c>
      <c r="Y57" s="10"/>
      <c r="Z57" s="10"/>
      <c r="AA57" s="10"/>
      <c r="AB57" s="94"/>
      <c r="AC57" s="10"/>
      <c r="AD57" s="2"/>
      <c r="AE57" s="137"/>
    </row>
    <row r="58" spans="1:31" x14ac:dyDescent="0.25">
      <c r="O58" s="82">
        <v>0.98</v>
      </c>
      <c r="P58" s="82">
        <f t="shared" si="3"/>
        <v>154.1148</v>
      </c>
      <c r="Q58" s="2"/>
      <c r="T58" s="92" t="s">
        <v>109</v>
      </c>
      <c r="U58" s="432" t="s">
        <v>507</v>
      </c>
      <c r="W58" s="132">
        <v>42716</v>
      </c>
      <c r="X58" s="10">
        <v>144.27000000000001</v>
      </c>
      <c r="Y58" s="10">
        <v>146.05000000000001</v>
      </c>
      <c r="Z58" s="10">
        <v>144.27000000000001</v>
      </c>
      <c r="AA58" s="10">
        <v>145.18</v>
      </c>
      <c r="AB58" s="94">
        <v>1390800</v>
      </c>
      <c r="AC58" s="10">
        <v>145.03</v>
      </c>
      <c r="AD58" s="2"/>
      <c r="AE58" s="137"/>
    </row>
    <row r="59" spans="1:31" x14ac:dyDescent="0.25">
      <c r="O59" s="82">
        <v>0.97</v>
      </c>
      <c r="P59" s="82">
        <f t="shared" si="3"/>
        <v>152.54219999999998</v>
      </c>
      <c r="W59" s="132">
        <v>42713</v>
      </c>
      <c r="X59" s="10">
        <v>143.81</v>
      </c>
      <c r="Y59" s="10">
        <v>145.65</v>
      </c>
      <c r="Z59" s="10">
        <v>143.75</v>
      </c>
      <c r="AA59" s="10">
        <v>145.41</v>
      </c>
      <c r="AB59" s="94">
        <v>1620400</v>
      </c>
      <c r="AC59" s="10">
        <v>145.26</v>
      </c>
      <c r="AD59" s="2"/>
      <c r="AE59" s="137"/>
    </row>
    <row r="60" spans="1:31" x14ac:dyDescent="0.25">
      <c r="O60" s="82">
        <v>0.96</v>
      </c>
      <c r="P60" s="82">
        <f t="shared" si="3"/>
        <v>150.96959999999999</v>
      </c>
      <c r="W60" s="132">
        <v>42712</v>
      </c>
      <c r="X60" s="10">
        <v>141.78</v>
      </c>
      <c r="Y60" s="10">
        <v>143.78</v>
      </c>
      <c r="Z60" s="10">
        <v>140.99</v>
      </c>
      <c r="AA60" s="10">
        <v>143.07</v>
      </c>
      <c r="AB60" s="94">
        <v>1819400</v>
      </c>
      <c r="AC60" s="10">
        <v>142.91999999999999</v>
      </c>
      <c r="AD60" s="2"/>
      <c r="AE60" s="137"/>
    </row>
    <row r="61" spans="1:31" x14ac:dyDescent="0.25">
      <c r="O61" s="82">
        <v>0.95</v>
      </c>
      <c r="P61" s="82">
        <f t="shared" si="3"/>
        <v>149.39699999999999</v>
      </c>
      <c r="W61" s="132">
        <v>42711</v>
      </c>
      <c r="X61" s="10">
        <v>142.88</v>
      </c>
      <c r="Y61" s="10">
        <v>142.91999999999999</v>
      </c>
      <c r="Z61" s="10">
        <v>140.06</v>
      </c>
      <c r="AA61" s="10">
        <v>141.85</v>
      </c>
      <c r="AB61" s="94">
        <v>2413500</v>
      </c>
      <c r="AC61" s="10">
        <v>141.69999999999999</v>
      </c>
      <c r="AD61" s="2"/>
      <c r="AE61" s="137"/>
    </row>
    <row r="62" spans="1:31" x14ac:dyDescent="0.25">
      <c r="O62" s="82">
        <v>0.94</v>
      </c>
      <c r="P62" s="82">
        <f t="shared" si="3"/>
        <v>147.8244</v>
      </c>
      <c r="W62" s="132">
        <v>42710</v>
      </c>
      <c r="X62" s="10">
        <v>141.57</v>
      </c>
      <c r="Y62" s="10">
        <v>144.41999999999999</v>
      </c>
      <c r="Z62" s="10">
        <v>141.28</v>
      </c>
      <c r="AA62" s="10">
        <v>143.59</v>
      </c>
      <c r="AB62" s="94">
        <v>3759200</v>
      </c>
      <c r="AC62" s="10">
        <v>143.44</v>
      </c>
      <c r="AD62" s="2"/>
      <c r="AE62" s="137"/>
    </row>
    <row r="63" spans="1:31" x14ac:dyDescent="0.25">
      <c r="O63" s="82">
        <v>0.93</v>
      </c>
      <c r="P63" s="82">
        <f t="shared" si="3"/>
        <v>146.2518</v>
      </c>
      <c r="W63" s="132">
        <v>42709</v>
      </c>
      <c r="X63" s="10">
        <v>143.05000000000001</v>
      </c>
      <c r="Y63" s="10">
        <v>144.85</v>
      </c>
      <c r="Z63" s="10">
        <v>141.13999999999999</v>
      </c>
      <c r="AA63" s="10">
        <v>141.38</v>
      </c>
      <c r="AB63" s="94">
        <v>2920800</v>
      </c>
      <c r="AC63" s="10">
        <v>141.22999999999999</v>
      </c>
      <c r="AD63" s="2"/>
      <c r="AE63" s="137"/>
    </row>
    <row r="64" spans="1:31" x14ac:dyDescent="0.25">
      <c r="O64" s="82">
        <v>0.92</v>
      </c>
      <c r="P64" s="82">
        <f t="shared" si="3"/>
        <v>144.67920000000001</v>
      </c>
      <c r="W64" s="132">
        <v>42706</v>
      </c>
      <c r="X64" s="10">
        <v>139.6</v>
      </c>
      <c r="Y64" s="10">
        <v>143.16</v>
      </c>
      <c r="Z64" s="10">
        <v>139.32</v>
      </c>
      <c r="AA64" s="10">
        <v>141.91</v>
      </c>
      <c r="AB64" s="94">
        <v>3166100</v>
      </c>
      <c r="AC64" s="10">
        <v>141.76</v>
      </c>
      <c r="AD64" s="2"/>
      <c r="AE64" s="137"/>
    </row>
    <row r="65" spans="15:31" x14ac:dyDescent="0.25">
      <c r="O65" s="82">
        <v>0.91</v>
      </c>
      <c r="P65" s="82">
        <f t="shared" si="3"/>
        <v>143.10659999999999</v>
      </c>
      <c r="W65" s="132">
        <v>42705</v>
      </c>
      <c r="X65" s="10">
        <v>140.47</v>
      </c>
      <c r="Y65" s="10">
        <v>140.66</v>
      </c>
      <c r="Z65" s="10">
        <v>139.07</v>
      </c>
      <c r="AA65" s="10">
        <v>139.63</v>
      </c>
      <c r="AB65" s="94">
        <v>2703400</v>
      </c>
      <c r="AC65" s="10">
        <v>139.49</v>
      </c>
      <c r="AD65" s="2"/>
      <c r="AE65" s="137"/>
    </row>
    <row r="66" spans="15:31" x14ac:dyDescent="0.25">
      <c r="O66" s="82">
        <v>0.9</v>
      </c>
      <c r="P66" s="82">
        <f t="shared" si="3"/>
        <v>141.53399999999999</v>
      </c>
      <c r="W66" s="132">
        <v>42704</v>
      </c>
      <c r="X66" s="10">
        <v>142.03</v>
      </c>
      <c r="Y66" s="10">
        <v>142.41999999999999</v>
      </c>
      <c r="Z66" s="10">
        <v>139.94</v>
      </c>
      <c r="AA66" s="10">
        <v>140.11000000000001</v>
      </c>
      <c r="AB66" s="94">
        <v>2166600</v>
      </c>
      <c r="AC66" s="10">
        <v>139.97</v>
      </c>
      <c r="AD66" s="2"/>
      <c r="AE66" s="137"/>
    </row>
    <row r="67" spans="15:31" x14ac:dyDescent="0.25">
      <c r="W67" s="132">
        <v>42703</v>
      </c>
      <c r="X67" s="10">
        <v>140.69999999999999</v>
      </c>
      <c r="Y67" s="10">
        <v>142</v>
      </c>
      <c r="Z67" s="10">
        <v>139.74</v>
      </c>
      <c r="AA67" s="10">
        <v>141.27000000000001</v>
      </c>
      <c r="AB67" s="94">
        <v>2576600</v>
      </c>
      <c r="AC67" s="10">
        <v>141.12</v>
      </c>
      <c r="AD67" s="2"/>
      <c r="AE67" s="137"/>
    </row>
    <row r="68" spans="15:31" x14ac:dyDescent="0.25">
      <c r="W68" s="132">
        <v>42702</v>
      </c>
      <c r="X68" s="10">
        <v>142.94</v>
      </c>
      <c r="Y68" s="10">
        <v>143.38</v>
      </c>
      <c r="Z68" s="10">
        <v>139.53</v>
      </c>
      <c r="AA68" s="10">
        <v>140.32</v>
      </c>
      <c r="AB68" s="94">
        <v>3667300</v>
      </c>
      <c r="AC68" s="10">
        <v>140.18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44.75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44.75</v>
      </c>
      <c r="R4" s="499">
        <v>-1.7600000000000001E-2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49.225000000000001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48.777500000000003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48.330000000000005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47.8825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47.435000000000002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46.987500000000004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46.54</v>
      </c>
      <c r="Q49" s="2"/>
      <c r="T49" s="92" t="s">
        <v>122</v>
      </c>
      <c r="U49" s="432" t="s">
        <v>423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46.092500000000001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45.645000000000003</v>
      </c>
      <c r="Q51" s="2"/>
      <c r="T51" s="92" t="s">
        <v>105</v>
      </c>
      <c r="U51" s="432" t="s">
        <v>742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45.197499999999998</v>
      </c>
      <c r="Q52" s="2"/>
      <c r="T52" s="92" t="s">
        <v>106</v>
      </c>
      <c r="U52" s="432" t="s">
        <v>524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44.75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44.302500000000002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43.854999999999997</v>
      </c>
      <c r="Q55" s="2"/>
      <c r="T55" s="92" t="s">
        <v>108</v>
      </c>
      <c r="U55" s="432" t="s">
        <v>743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43.407499999999999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42.96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42.512499999999996</v>
      </c>
      <c r="Q58" s="2"/>
      <c r="T58" s="92" t="s">
        <v>109</v>
      </c>
      <c r="U58" s="432" t="s">
        <v>744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42.064999999999998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41.6175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41.17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40.722500000000004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40.274999999999999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112.28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112.28</v>
      </c>
      <c r="R4" s="499">
        <v>5.5999999999999999E-3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696" t="s">
        <v>78</v>
      </c>
      <c r="Q39" s="696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123.50800000000001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122.38520000000001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121.26240000000001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120.1396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119.0168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117.89400000000001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116.77120000000001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115.64840000000001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114.5256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113.4028</v>
      </c>
      <c r="T49" s="92" t="s">
        <v>122</v>
      </c>
      <c r="U49" s="87" t="s">
        <v>423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112.28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111.1572</v>
      </c>
      <c r="T51" s="92" t="s">
        <v>105</v>
      </c>
      <c r="U51" s="87" t="s">
        <v>745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110.03440000000001</v>
      </c>
      <c r="T52" s="92" t="s">
        <v>106</v>
      </c>
      <c r="U52" s="87" t="s">
        <v>746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108.91159999999999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107.78879999999999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106.666</v>
      </c>
      <c r="T55" s="92" t="s">
        <v>108</v>
      </c>
      <c r="U55" s="87" t="s">
        <v>747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105.5432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104.4204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103.2976</v>
      </c>
      <c r="T58" s="92" t="s">
        <v>109</v>
      </c>
      <c r="U58" s="87" t="s">
        <v>531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102.1748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101.05200000000001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168.3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168.3</v>
      </c>
      <c r="R4" s="499">
        <v>-2.3999999999999998E-3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185.13000000000002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183.44700000000003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181.76400000000004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180.08100000000002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178.39800000000002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176.71500000000003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175.03200000000001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173.34900000000002</v>
      </c>
      <c r="Q49" s="82"/>
      <c r="T49" s="92" t="s">
        <v>122</v>
      </c>
      <c r="U49" s="87" t="s">
        <v>405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171.66600000000003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169.983</v>
      </c>
      <c r="Q51" s="82"/>
      <c r="T51" s="92" t="s">
        <v>105</v>
      </c>
      <c r="U51" s="87" t="s">
        <v>749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168.3</v>
      </c>
      <c r="Q52" s="82"/>
      <c r="T52" s="92" t="s">
        <v>106</v>
      </c>
      <c r="U52" s="87" t="s">
        <v>750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166.61700000000002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164.934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163.251</v>
      </c>
      <c r="Q55" s="82"/>
      <c r="T55" s="92" t="s">
        <v>108</v>
      </c>
      <c r="U55" s="87" t="s">
        <v>751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161.56800000000001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159.88499999999999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158.202</v>
      </c>
      <c r="Q58" s="82"/>
      <c r="T58" s="92" t="s">
        <v>109</v>
      </c>
      <c r="U58" s="87" t="s">
        <v>752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156.51900000000001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154.83600000000001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153.15300000000002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151.47000000000003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748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2017-03-08T02:30:18Z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