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ding\"/>
    </mc:Choice>
  </mc:AlternateContent>
  <bookViews>
    <workbookView xWindow="0" yWindow="0" windowWidth="19665" windowHeight="7890" tabRatio="892" activeTab="19"/>
  </bookViews>
  <sheets>
    <sheet name="CLOSED" sheetId="1" r:id="rId1"/>
    <sheet name="MRO" sheetId="25" r:id="rId2"/>
    <sheet name="CPN" sheetId="7" r:id="rId3"/>
    <sheet name="MU" sheetId="17" r:id="rId4"/>
    <sheet name="INTC" sheetId="13" r:id="rId5"/>
    <sheet name="HES" sheetId="10" r:id="rId6"/>
    <sheet name="UNP" sheetId="20" r:id="rId7"/>
    <sheet name="PINC" sheetId="11" r:id="rId8"/>
    <sheet name="AA" sheetId="3" r:id="rId9"/>
    <sheet name="KATE" sheetId="5" r:id="rId10"/>
    <sheet name="KORS" sheetId="16" r:id="rId11"/>
    <sheet name="ALL" sheetId="22" r:id="rId12"/>
    <sheet name="ONCS" sheetId="12" r:id="rId13"/>
    <sheet name="NSC" sheetId="24" r:id="rId14"/>
    <sheet name="CAH" sheetId="27" r:id="rId15"/>
    <sheet name="SCTY" sheetId="18" r:id="rId16"/>
    <sheet name="ATE" sheetId="14" r:id="rId17"/>
    <sheet name="CTWS" sheetId="9" r:id="rId18"/>
    <sheet name="AVGO" sheetId="15" r:id="rId19"/>
    <sheet name="DIS" sheetId="34" r:id="rId20"/>
    <sheet name="GILD" sheetId="31" r:id="rId21"/>
    <sheet name="WWD" sheetId="28" r:id="rId22"/>
    <sheet name="GM" sheetId="29" r:id="rId23"/>
    <sheet name="TCO" sheetId="21" r:id="rId24"/>
    <sheet name="TKR" sheetId="32" r:id="rId25"/>
    <sheet name="UTX" sheetId="30" r:id="rId26"/>
    <sheet name="UNH" sheetId="26" r:id="rId27"/>
    <sheet name="BIIB" sheetId="33" r:id="rId28"/>
    <sheet name="AAVL" sheetId="8" r:id="rId29"/>
    <sheet name="BLUE" sheetId="4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0" l="1"/>
  <c r="E8" i="30" s="1"/>
  <c r="E2" i="30"/>
  <c r="I8" i="30"/>
  <c r="G8" i="30"/>
  <c r="C8" i="30"/>
  <c r="D15" i="30" s="1"/>
  <c r="D18" i="30" s="1"/>
  <c r="D15" i="32"/>
  <c r="D18" i="32" s="1"/>
  <c r="I8" i="32"/>
  <c r="G8" i="32"/>
  <c r="E8" i="32"/>
  <c r="C8" i="32"/>
  <c r="E3" i="29"/>
  <c r="D14" i="31"/>
  <c r="D13" i="31"/>
  <c r="E2" i="31"/>
  <c r="E10" i="31" s="1"/>
  <c r="C10" i="31"/>
  <c r="D16" i="31"/>
  <c r="G6" i="34"/>
  <c r="E6" i="34"/>
  <c r="I6" i="34"/>
  <c r="K6" i="34"/>
  <c r="C6" i="34"/>
  <c r="J3" i="15"/>
  <c r="J4" i="15"/>
  <c r="J5" i="15"/>
  <c r="J6" i="15"/>
  <c r="D19" i="27"/>
  <c r="D13" i="24"/>
  <c r="D20" i="22"/>
  <c r="D20" i="3"/>
  <c r="D15" i="9"/>
  <c r="E5" i="9"/>
  <c r="D36" i="25"/>
  <c r="K24" i="25"/>
  <c r="K13" i="10"/>
  <c r="D22" i="10"/>
  <c r="E24" i="17"/>
  <c r="E29" i="17"/>
  <c r="E27" i="17"/>
  <c r="J2" i="15"/>
  <c r="M2" i="15"/>
  <c r="P7" i="15"/>
  <c r="L7" i="15"/>
  <c r="H7" i="15"/>
  <c r="N7" i="15"/>
  <c r="D14" i="26"/>
  <c r="D13" i="26"/>
  <c r="D15" i="26" s="1"/>
  <c r="D11" i="26"/>
  <c r="E6" i="26"/>
  <c r="D10" i="26"/>
  <c r="E3" i="26"/>
  <c r="E2" i="26"/>
  <c r="C6" i="26"/>
  <c r="D10" i="33"/>
  <c r="D11" i="33"/>
  <c r="E5" i="33"/>
  <c r="E2" i="33"/>
  <c r="D13" i="33"/>
  <c r="C5" i="33"/>
  <c r="E4" i="8"/>
  <c r="E5" i="8"/>
  <c r="E3" i="8"/>
  <c r="E2" i="8"/>
  <c r="C6" i="8"/>
  <c r="D9" i="8" s="1"/>
  <c r="M134" i="1"/>
  <c r="E112" i="1"/>
  <c r="I112" i="1"/>
  <c r="E113" i="1"/>
  <c r="I113" i="1"/>
  <c r="E114" i="1"/>
  <c r="E115" i="1"/>
  <c r="E116" i="1"/>
  <c r="E117" i="1"/>
  <c r="E118" i="1"/>
  <c r="C119" i="1"/>
  <c r="G119" i="1"/>
  <c r="E121" i="1"/>
  <c r="I121" i="1"/>
  <c r="E122" i="1"/>
  <c r="I122" i="1"/>
  <c r="D21" i="10"/>
  <c r="D20" i="10"/>
  <c r="D13" i="21"/>
  <c r="D12" i="21"/>
  <c r="D14" i="21" s="1"/>
  <c r="D16" i="4"/>
  <c r="D15" i="4"/>
  <c r="D17" i="4" s="1"/>
  <c r="D18" i="14"/>
  <c r="D17" i="14"/>
  <c r="D16" i="14"/>
  <c r="D17" i="18"/>
  <c r="D16" i="18"/>
  <c r="D18" i="18" s="1"/>
  <c r="E4" i="32"/>
  <c r="D14" i="28"/>
  <c r="D13" i="28"/>
  <c r="D15" i="28" s="1"/>
  <c r="D18" i="27"/>
  <c r="D17" i="27"/>
  <c r="D9" i="24"/>
  <c r="D8" i="24"/>
  <c r="D12" i="24" s="1"/>
  <c r="E6" i="24"/>
  <c r="C6" i="24"/>
  <c r="E3" i="24"/>
  <c r="E4" i="24"/>
  <c r="E5" i="24"/>
  <c r="I2" i="24"/>
  <c r="E2" i="24"/>
  <c r="D22" i="16"/>
  <c r="D21" i="16"/>
  <c r="D20" i="16"/>
  <c r="D19" i="22"/>
  <c r="D18" i="22"/>
  <c r="D19" i="3"/>
  <c r="D18" i="3"/>
  <c r="D16" i="12"/>
  <c r="D15" i="12"/>
  <c r="D14" i="12"/>
  <c r="D15" i="11"/>
  <c r="D14" i="11"/>
  <c r="D13" i="11"/>
  <c r="D19" i="20"/>
  <c r="D18" i="20"/>
  <c r="D17" i="20"/>
  <c r="D32" i="7"/>
  <c r="E21" i="17"/>
  <c r="E20" i="17"/>
  <c r="E19" i="17"/>
  <c r="D16" i="30" l="1"/>
  <c r="D19" i="30" s="1"/>
  <c r="D20" i="30" s="1"/>
  <c r="D16" i="32"/>
  <c r="D19" i="32" s="1"/>
  <c r="D20" i="32" s="1"/>
  <c r="D17" i="31"/>
  <c r="D18" i="31"/>
  <c r="J7" i="15"/>
  <c r="I10" i="15"/>
  <c r="D14" i="33"/>
  <c r="D15" i="33" s="1"/>
  <c r="E6" i="8"/>
  <c r="D10" i="8" s="1"/>
  <c r="D13" i="8"/>
  <c r="D12" i="8"/>
  <c r="E119" i="1"/>
  <c r="I119" i="1"/>
  <c r="D11" i="24"/>
  <c r="D33" i="7"/>
  <c r="D30" i="7"/>
  <c r="I13" i="15" l="1"/>
  <c r="I11" i="15"/>
  <c r="I14" i="15"/>
  <c r="D14" i="8"/>
  <c r="M119" i="1"/>
  <c r="N119" i="1" s="1"/>
  <c r="I3" i="22"/>
  <c r="C30" i="17"/>
  <c r="E23" i="25"/>
  <c r="C24" i="25"/>
  <c r="E8" i="4"/>
  <c r="E9" i="4"/>
  <c r="C9" i="4"/>
  <c r="I3" i="7"/>
  <c r="E22" i="25"/>
  <c r="E28" i="17"/>
  <c r="G35" i="1"/>
  <c r="C35" i="1"/>
  <c r="E34" i="1"/>
  <c r="I33" i="1"/>
  <c r="E33" i="1"/>
  <c r="I32" i="1"/>
  <c r="E32" i="1"/>
  <c r="E26" i="17"/>
  <c r="I3" i="3"/>
  <c r="I25" i="7"/>
  <c r="G25" i="7"/>
  <c r="I2" i="7"/>
  <c r="E8" i="14"/>
  <c r="C8" i="14"/>
  <c r="I15" i="15" l="1"/>
  <c r="I35" i="1"/>
  <c r="E35" i="1"/>
  <c r="I3" i="18"/>
  <c r="E24" i="7"/>
  <c r="E25" i="7"/>
  <c r="C25" i="7"/>
  <c r="M35" i="1" l="1"/>
  <c r="N35" i="1" s="1"/>
  <c r="E21" i="25"/>
  <c r="E20" i="25"/>
  <c r="E25" i="17"/>
  <c r="E6" i="14"/>
  <c r="E5" i="14"/>
  <c r="E4" i="14"/>
  <c r="E3" i="14"/>
  <c r="E2" i="14"/>
  <c r="G8" i="14"/>
  <c r="D13" i="14"/>
  <c r="I2" i="14"/>
  <c r="I8" i="14" s="1"/>
  <c r="E6" i="18"/>
  <c r="E8" i="18"/>
  <c r="C8" i="18"/>
  <c r="E5" i="18"/>
  <c r="G5" i="28"/>
  <c r="C5" i="28"/>
  <c r="E3" i="28"/>
  <c r="I2" i="28"/>
  <c r="I5" i="28" s="1"/>
  <c r="E2" i="28"/>
  <c r="G6" i="29"/>
  <c r="C6" i="29"/>
  <c r="D11" i="29" s="1"/>
  <c r="D14" i="29" s="1"/>
  <c r="I2" i="29"/>
  <c r="I6" i="29" s="1"/>
  <c r="E4" i="29"/>
  <c r="E5" i="29"/>
  <c r="E2" i="29"/>
  <c r="E6" i="29" s="1"/>
  <c r="E23" i="7"/>
  <c r="E11" i="3"/>
  <c r="E12" i="3" s="1"/>
  <c r="C12" i="3"/>
  <c r="D12" i="29" l="1"/>
  <c r="D15" i="29" s="1"/>
  <c r="D16" i="29" s="1"/>
  <c r="D14" i="14"/>
  <c r="D10" i="28"/>
  <c r="E5" i="28"/>
  <c r="E10" i="3"/>
  <c r="I6" i="11"/>
  <c r="D11" i="11" s="1"/>
  <c r="I3" i="11"/>
  <c r="D10" i="11"/>
  <c r="G6" i="11"/>
  <c r="E6" i="11"/>
  <c r="C6" i="11"/>
  <c r="I2" i="11"/>
  <c r="E3" i="11"/>
  <c r="E4" i="11"/>
  <c r="E5" i="11"/>
  <c r="E2" i="11"/>
  <c r="E23" i="17"/>
  <c r="D10" i="21"/>
  <c r="D9" i="21"/>
  <c r="I4" i="21"/>
  <c r="G4" i="21"/>
  <c r="I2" i="21"/>
  <c r="E22" i="7"/>
  <c r="E22" i="17"/>
  <c r="K80" i="1"/>
  <c r="G80" i="1"/>
  <c r="C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D13" i="18"/>
  <c r="I8" i="18"/>
  <c r="G8" i="18"/>
  <c r="E3" i="18"/>
  <c r="E4" i="18"/>
  <c r="I2" i="18"/>
  <c r="E2" i="18"/>
  <c r="I80" i="1" l="1"/>
  <c r="E80" i="1"/>
  <c r="D14" i="18"/>
  <c r="D11" i="28"/>
  <c r="I2" i="9"/>
  <c r="I7" i="9" s="1"/>
  <c r="G7" i="9"/>
  <c r="H7" i="9"/>
  <c r="K7" i="9"/>
  <c r="E3" i="9"/>
  <c r="E4" i="9"/>
  <c r="E6" i="9"/>
  <c r="E2" i="9"/>
  <c r="C7" i="9"/>
  <c r="M80" i="1" l="1"/>
  <c r="N80" i="1" s="1"/>
  <c r="D10" i="9"/>
  <c r="D13" i="9" s="1"/>
  <c r="E7" i="9"/>
  <c r="E19" i="25"/>
  <c r="E21" i="7"/>
  <c r="E18" i="25"/>
  <c r="I3" i="16"/>
  <c r="I5" i="25"/>
  <c r="E18" i="17"/>
  <c r="E5" i="34"/>
  <c r="I4" i="25"/>
  <c r="E4" i="34"/>
  <c r="E2" i="34"/>
  <c r="D9" i="34"/>
  <c r="D12" i="34" s="1"/>
  <c r="E3" i="34"/>
  <c r="E12" i="10"/>
  <c r="E13" i="10"/>
  <c r="C13" i="10"/>
  <c r="E17" i="25"/>
  <c r="E11" i="10"/>
  <c r="E16" i="25"/>
  <c r="I28" i="25" s="1"/>
  <c r="E15" i="25"/>
  <c r="E10" i="20"/>
  <c r="C11" i="20"/>
  <c r="E7" i="15"/>
  <c r="E6" i="15"/>
  <c r="C7" i="15"/>
  <c r="D10" i="15" s="1"/>
  <c r="D12" i="12"/>
  <c r="D11" i="12"/>
  <c r="I6" i="12"/>
  <c r="G6" i="12"/>
  <c r="E6" i="12"/>
  <c r="C6" i="12"/>
  <c r="I2" i="12"/>
  <c r="E3" i="12"/>
  <c r="E4" i="12"/>
  <c r="E5" i="12"/>
  <c r="E2" i="12"/>
  <c r="G12" i="5"/>
  <c r="E3" i="5"/>
  <c r="E4" i="5"/>
  <c r="E5" i="5"/>
  <c r="E6" i="5"/>
  <c r="E7" i="5"/>
  <c r="E8" i="5"/>
  <c r="E9" i="5"/>
  <c r="E10" i="5"/>
  <c r="E11" i="5"/>
  <c r="I2" i="5"/>
  <c r="I12" i="5" s="1"/>
  <c r="E2" i="5"/>
  <c r="E12" i="5" s="1"/>
  <c r="C12" i="5"/>
  <c r="D15" i="5" s="1"/>
  <c r="D18" i="5" s="1"/>
  <c r="C10" i="13"/>
  <c r="D14" i="13" s="1"/>
  <c r="D17" i="13" s="1"/>
  <c r="E3" i="13"/>
  <c r="E4" i="13"/>
  <c r="E5" i="13"/>
  <c r="E6" i="13"/>
  <c r="E7" i="13"/>
  <c r="E8" i="13"/>
  <c r="E9" i="13"/>
  <c r="E2" i="13"/>
  <c r="E10" i="13" s="1"/>
  <c r="D15" i="13" s="1"/>
  <c r="D18" i="13" s="1"/>
  <c r="D17" i="16"/>
  <c r="I10" i="16"/>
  <c r="G10" i="16"/>
  <c r="E10" i="16"/>
  <c r="E3" i="16"/>
  <c r="E4" i="16"/>
  <c r="E5" i="16"/>
  <c r="E6" i="16"/>
  <c r="E7" i="16"/>
  <c r="E8" i="16"/>
  <c r="E9" i="16"/>
  <c r="I2" i="16"/>
  <c r="E2" i="16"/>
  <c r="C10" i="16"/>
  <c r="G12" i="3"/>
  <c r="D15" i="3" s="1"/>
  <c r="D16" i="3" s="1"/>
  <c r="I12" i="3"/>
  <c r="E3" i="3"/>
  <c r="E4" i="3"/>
  <c r="E5" i="3"/>
  <c r="E6" i="3"/>
  <c r="E7" i="3"/>
  <c r="E8" i="3"/>
  <c r="E9" i="3"/>
  <c r="I2" i="3"/>
  <c r="E2" i="3"/>
  <c r="E8" i="27"/>
  <c r="E10" i="27" s="1"/>
  <c r="C10" i="27"/>
  <c r="E8" i="22"/>
  <c r="E5" i="22"/>
  <c r="E6" i="22"/>
  <c r="E7" i="22"/>
  <c r="C8" i="22"/>
  <c r="E20" i="7"/>
  <c r="E4" i="15"/>
  <c r="E5" i="15"/>
  <c r="E2" i="15"/>
  <c r="G8" i="22"/>
  <c r="E4" i="22"/>
  <c r="E17" i="17"/>
  <c r="E3" i="22"/>
  <c r="I2" i="22"/>
  <c r="I8" i="22" s="1"/>
  <c r="E2" i="22"/>
  <c r="D28" i="7"/>
  <c r="E19" i="7"/>
  <c r="E18" i="7"/>
  <c r="E14" i="25"/>
  <c r="D20" i="5" l="1"/>
  <c r="D19" i="13"/>
  <c r="D11" i="15"/>
  <c r="D14" i="15" s="1"/>
  <c r="D13" i="15"/>
  <c r="D15" i="15" s="1"/>
  <c r="D11" i="9"/>
  <c r="D14" i="9" s="1"/>
  <c r="D18" i="16"/>
  <c r="D10" i="34"/>
  <c r="D13" i="34" s="1"/>
  <c r="D14" i="34" s="1"/>
  <c r="D16" i="5"/>
  <c r="D19" i="5" s="1"/>
  <c r="D29" i="7"/>
  <c r="D15" i="22"/>
  <c r="D16" i="22" s="1"/>
  <c r="I13" i="10"/>
  <c r="D17" i="10"/>
  <c r="D18" i="10" s="1"/>
  <c r="I3" i="10"/>
  <c r="E3" i="10"/>
  <c r="E4" i="10"/>
  <c r="E5" i="10"/>
  <c r="E6" i="10"/>
  <c r="E7" i="10"/>
  <c r="E8" i="10"/>
  <c r="E9" i="10"/>
  <c r="E10" i="10"/>
  <c r="I2" i="10"/>
  <c r="E2" i="10"/>
  <c r="G13" i="10"/>
  <c r="E13" i="7"/>
  <c r="E17" i="7"/>
  <c r="E16" i="7"/>
  <c r="E3" i="27" l="1"/>
  <c r="I10" i="27"/>
  <c r="G10" i="27"/>
  <c r="D14" i="27"/>
  <c r="I2" i="27"/>
  <c r="E4" i="27"/>
  <c r="E5" i="27"/>
  <c r="E6" i="27"/>
  <c r="E7" i="27"/>
  <c r="E2" i="27"/>
  <c r="E16" i="17"/>
  <c r="E13" i="25"/>
  <c r="E15" i="17"/>
  <c r="E14" i="17"/>
  <c r="D15" i="27" l="1"/>
  <c r="G30" i="17"/>
  <c r="D34" i="17" s="1"/>
  <c r="D37" i="17" s="1"/>
  <c r="I3" i="17"/>
  <c r="I4" i="17"/>
  <c r="I5" i="17"/>
  <c r="E3" i="17"/>
  <c r="E4" i="17"/>
  <c r="E5" i="17"/>
  <c r="E6" i="17"/>
  <c r="E7" i="17"/>
  <c r="E8" i="17"/>
  <c r="E9" i="17"/>
  <c r="E10" i="17"/>
  <c r="E11" i="17"/>
  <c r="E12" i="17"/>
  <c r="E13" i="17"/>
  <c r="I2" i="17"/>
  <c r="E2" i="17"/>
  <c r="I41" i="1"/>
  <c r="I42" i="1" s="1"/>
  <c r="E41" i="1"/>
  <c r="E42" i="1" s="1"/>
  <c r="G42" i="1"/>
  <c r="C42" i="1"/>
  <c r="E9" i="20"/>
  <c r="D14" i="20"/>
  <c r="E8" i="20"/>
  <c r="I11" i="20"/>
  <c r="G11" i="20"/>
  <c r="I3" i="20"/>
  <c r="E3" i="20"/>
  <c r="E4" i="20"/>
  <c r="E5" i="20"/>
  <c r="E6" i="20"/>
  <c r="E7" i="20"/>
  <c r="I2" i="20"/>
  <c r="E2" i="20"/>
  <c r="D12" i="4"/>
  <c r="D13" i="4" s="1"/>
  <c r="G9" i="4"/>
  <c r="I3" i="4"/>
  <c r="I9" i="4" s="1"/>
  <c r="I4" i="4"/>
  <c r="I2" i="4"/>
  <c r="E3" i="4"/>
  <c r="E4" i="4"/>
  <c r="E5" i="4"/>
  <c r="E6" i="4"/>
  <c r="E7" i="4"/>
  <c r="E2" i="4"/>
  <c r="E3" i="7"/>
  <c r="E4" i="7"/>
  <c r="E5" i="7"/>
  <c r="E6" i="7"/>
  <c r="E7" i="7"/>
  <c r="E8" i="7"/>
  <c r="E9" i="7"/>
  <c r="E10" i="7"/>
  <c r="E11" i="7"/>
  <c r="E12" i="7"/>
  <c r="E14" i="7"/>
  <c r="E15" i="7"/>
  <c r="E2" i="7"/>
  <c r="G100" i="1"/>
  <c r="C100" i="1"/>
  <c r="G110" i="1"/>
  <c r="C110" i="1"/>
  <c r="G9" i="1"/>
  <c r="C9" i="1"/>
  <c r="G97" i="1"/>
  <c r="C97" i="1"/>
  <c r="E3" i="32"/>
  <c r="E2" i="32"/>
  <c r="G87" i="1"/>
  <c r="C87" i="1"/>
  <c r="G39" i="1"/>
  <c r="C39" i="1"/>
  <c r="G129" i="1"/>
  <c r="C129" i="1"/>
  <c r="G17" i="1"/>
  <c r="C17" i="1"/>
  <c r="D14" i="1"/>
  <c r="F14" i="1"/>
  <c r="G14" i="1"/>
  <c r="H14" i="1"/>
  <c r="E13" i="1"/>
  <c r="C14" i="1"/>
  <c r="G104" i="1"/>
  <c r="C104" i="1"/>
  <c r="G94" i="1"/>
  <c r="K94" i="1"/>
  <c r="C94" i="1"/>
  <c r="G83" i="1"/>
  <c r="C83" i="1"/>
  <c r="G48" i="1"/>
  <c r="C48" i="1"/>
  <c r="G126" i="1"/>
  <c r="C126" i="1"/>
  <c r="F6" i="1"/>
  <c r="H6" i="1"/>
  <c r="C6" i="1"/>
  <c r="E27" i="1"/>
  <c r="G30" i="1"/>
  <c r="C30" i="1"/>
  <c r="G107" i="1"/>
  <c r="C107" i="1"/>
  <c r="K30" i="1"/>
  <c r="K107" i="1"/>
  <c r="I19" i="1"/>
  <c r="I20" i="1"/>
  <c r="I2" i="1"/>
  <c r="I3" i="1"/>
  <c r="I4" i="1"/>
  <c r="I5" i="1"/>
  <c r="I123" i="1"/>
  <c r="I44" i="1"/>
  <c r="I45" i="1"/>
  <c r="I46" i="1"/>
  <c r="I47" i="1"/>
  <c r="I82" i="1"/>
  <c r="I83" i="1" s="1"/>
  <c r="I89" i="1"/>
  <c r="I91" i="1"/>
  <c r="I92" i="1"/>
  <c r="I93" i="1"/>
  <c r="I102" i="1"/>
  <c r="I103" i="1"/>
  <c r="I11" i="1"/>
  <c r="I14" i="1" s="1"/>
  <c r="I16" i="1"/>
  <c r="I17" i="1" s="1"/>
  <c r="I128" i="1"/>
  <c r="I129" i="1" s="1"/>
  <c r="I37" i="1"/>
  <c r="I39" i="1" s="1"/>
  <c r="I85" i="1"/>
  <c r="I86" i="1"/>
  <c r="I96" i="1"/>
  <c r="I97" i="1" s="1"/>
  <c r="I8" i="1"/>
  <c r="I9" i="1" s="1"/>
  <c r="I109" i="1"/>
  <c r="I110" i="1" s="1"/>
  <c r="I99" i="1"/>
  <c r="I100" i="1" s="1"/>
  <c r="I106" i="1"/>
  <c r="I107" i="1" s="1"/>
  <c r="E19" i="1"/>
  <c r="E20" i="1"/>
  <c r="E21" i="1"/>
  <c r="E22" i="1"/>
  <c r="E23" i="1"/>
  <c r="E24" i="1"/>
  <c r="E25" i="1"/>
  <c r="E26" i="1"/>
  <c r="E28" i="1"/>
  <c r="E29" i="1"/>
  <c r="E2" i="1"/>
  <c r="E3" i="1"/>
  <c r="E4" i="1"/>
  <c r="E5" i="1"/>
  <c r="E89" i="1"/>
  <c r="E123" i="1"/>
  <c r="E124" i="1"/>
  <c r="E125" i="1"/>
  <c r="E44" i="1"/>
  <c r="E45" i="1"/>
  <c r="E46" i="1"/>
  <c r="E47" i="1"/>
  <c r="E82" i="1"/>
  <c r="E83" i="1" s="1"/>
  <c r="E90" i="1"/>
  <c r="E91" i="1"/>
  <c r="E92" i="1"/>
  <c r="E93" i="1"/>
  <c r="E102" i="1"/>
  <c r="E103" i="1"/>
  <c r="E11" i="1"/>
  <c r="E12" i="1"/>
  <c r="E16" i="1"/>
  <c r="E17" i="1" s="1"/>
  <c r="E128" i="1"/>
  <c r="E129" i="1" s="1"/>
  <c r="E37" i="1"/>
  <c r="E38" i="1"/>
  <c r="E85" i="1"/>
  <c r="E86" i="1"/>
  <c r="E96" i="1"/>
  <c r="E97" i="1" s="1"/>
  <c r="E8" i="1"/>
  <c r="E9" i="1" s="1"/>
  <c r="E109" i="1"/>
  <c r="E110" i="1" s="1"/>
  <c r="E99" i="1"/>
  <c r="E100" i="1" s="1"/>
  <c r="E106" i="1"/>
  <c r="E107" i="1" s="1"/>
  <c r="E4" i="21"/>
  <c r="E3" i="21"/>
  <c r="E2" i="21"/>
  <c r="C4" i="21"/>
  <c r="I24" i="25"/>
  <c r="G24" i="25"/>
  <c r="D31" i="25" s="1"/>
  <c r="D34" i="25" s="1"/>
  <c r="I3" i="25"/>
  <c r="I2" i="25"/>
  <c r="E3" i="25"/>
  <c r="E4" i="25"/>
  <c r="E5" i="25"/>
  <c r="E6" i="25"/>
  <c r="E7" i="25"/>
  <c r="E8" i="25"/>
  <c r="E9" i="25"/>
  <c r="E10" i="25"/>
  <c r="E11" i="25"/>
  <c r="E12" i="25"/>
  <c r="E2" i="25"/>
  <c r="E24" i="25" l="1"/>
  <c r="M17" i="1"/>
  <c r="N17" i="1" s="1"/>
  <c r="M100" i="1"/>
  <c r="N100" i="1" s="1"/>
  <c r="M83" i="1"/>
  <c r="N83" i="1" s="1"/>
  <c r="M110" i="1"/>
  <c r="N110" i="1" s="1"/>
  <c r="M42" i="1"/>
  <c r="N42" i="1" s="1"/>
  <c r="M9" i="1"/>
  <c r="N9" i="1" s="1"/>
  <c r="M107" i="1"/>
  <c r="N107" i="1" s="1"/>
  <c r="M97" i="1"/>
  <c r="N97" i="1" s="1"/>
  <c r="M129" i="1"/>
  <c r="N129" i="1" s="1"/>
  <c r="I30" i="17"/>
  <c r="E30" i="17"/>
  <c r="D35" i="17" s="1"/>
  <c r="D38" i="17" s="1"/>
  <c r="D39" i="17" s="1"/>
  <c r="D32" i="25"/>
  <c r="D35" i="25" s="1"/>
  <c r="E11" i="20"/>
  <c r="D15" i="20"/>
  <c r="I87" i="1"/>
  <c r="E39" i="1"/>
  <c r="E87" i="1"/>
  <c r="E14" i="1"/>
  <c r="I104" i="1"/>
  <c r="I94" i="1"/>
  <c r="E104" i="1"/>
  <c r="E94" i="1"/>
  <c r="E48" i="1"/>
  <c r="I126" i="1"/>
  <c r="I48" i="1"/>
  <c r="E126" i="1"/>
  <c r="E6" i="1"/>
  <c r="I6" i="1"/>
  <c r="I30" i="1"/>
  <c r="E30" i="1"/>
  <c r="M30" i="1" l="1"/>
  <c r="N30" i="1" s="1"/>
  <c r="M48" i="1"/>
  <c r="M6" i="1"/>
  <c r="M104" i="1"/>
  <c r="N104" i="1" s="1"/>
  <c r="M87" i="1"/>
  <c r="N87" i="1" s="1"/>
  <c r="M126" i="1"/>
  <c r="N126" i="1" s="1"/>
  <c r="M94" i="1"/>
  <c r="N94" i="1" s="1"/>
  <c r="M39" i="1"/>
  <c r="M14" i="1"/>
  <c r="N14" i="1" s="1"/>
  <c r="N48" i="1"/>
  <c r="N6" i="1" l="1"/>
  <c r="N39" i="1"/>
</calcChain>
</file>

<file path=xl/sharedStrings.xml><?xml version="1.0" encoding="utf-8"?>
<sst xmlns="http://schemas.openxmlformats.org/spreadsheetml/2006/main" count="576" uniqueCount="91">
  <si>
    <t>TMO</t>
  </si>
  <si>
    <t>Symbol</t>
  </si>
  <si>
    <t>Buy Date</t>
  </si>
  <si>
    <t>Sell Date</t>
  </si>
  <si>
    <t>Buy Amount</t>
  </si>
  <si>
    <t>Buy Price</t>
  </si>
  <si>
    <t>Sell Amount</t>
  </si>
  <si>
    <t>Sell Price</t>
  </si>
  <si>
    <t>CNI</t>
  </si>
  <si>
    <t>FTR</t>
  </si>
  <si>
    <t>AA</t>
  </si>
  <si>
    <t>BLUE</t>
  </si>
  <si>
    <t>AAL</t>
  </si>
  <si>
    <t>UAL</t>
  </si>
  <si>
    <t>MO</t>
  </si>
  <si>
    <t>KATE</t>
  </si>
  <si>
    <t>DEPO</t>
  </si>
  <si>
    <t>CPN</t>
  </si>
  <si>
    <t>AAVL</t>
  </si>
  <si>
    <t>CTWS</t>
  </si>
  <si>
    <t>VTL</t>
  </si>
  <si>
    <t>FGEN</t>
  </si>
  <si>
    <t>HES</t>
  </si>
  <si>
    <t>PINC</t>
  </si>
  <si>
    <t>KORS</t>
  </si>
  <si>
    <t>LH</t>
  </si>
  <si>
    <t>ONCS</t>
  </si>
  <si>
    <t>INTC</t>
  </si>
  <si>
    <t>SNE</t>
  </si>
  <si>
    <t>BKH</t>
  </si>
  <si>
    <t>BRKB</t>
  </si>
  <si>
    <t>WMT</t>
  </si>
  <si>
    <t>DAL</t>
  </si>
  <si>
    <t>AVGO</t>
  </si>
  <si>
    <t>MU</t>
  </si>
  <si>
    <t>SCTY</t>
  </si>
  <si>
    <t>LUV</t>
  </si>
  <si>
    <t>D Date</t>
  </si>
  <si>
    <t>Dividend</t>
  </si>
  <si>
    <t>TKR</t>
  </si>
  <si>
    <t>CP</t>
  </si>
  <si>
    <t>PKG</t>
  </si>
  <si>
    <t>UNP</t>
  </si>
  <si>
    <t>D  Date</t>
  </si>
  <si>
    <t>TCO</t>
  </si>
  <si>
    <t>ALL</t>
  </si>
  <si>
    <t>SLCA</t>
  </si>
  <si>
    <t>NSC</t>
  </si>
  <si>
    <t>ACE</t>
  </si>
  <si>
    <t>TRN</t>
  </si>
  <si>
    <t>MRO</t>
  </si>
  <si>
    <t>UNH</t>
  </si>
  <si>
    <t>CAH</t>
  </si>
  <si>
    <t>WWD</t>
  </si>
  <si>
    <t>UTX</t>
  </si>
  <si>
    <t>GILD</t>
  </si>
  <si>
    <t>GM</t>
  </si>
  <si>
    <t>Shares</t>
  </si>
  <si>
    <t>Average Price</t>
  </si>
  <si>
    <t>Gain/Loss</t>
  </si>
  <si>
    <t>Buy Value</t>
  </si>
  <si>
    <t>Sell Value</t>
  </si>
  <si>
    <t>BIIB</t>
  </si>
  <si>
    <t>DIS</t>
  </si>
  <si>
    <t>market value</t>
  </si>
  <si>
    <t>total cost</t>
  </si>
  <si>
    <t>P/L</t>
  </si>
  <si>
    <t>current price</t>
  </si>
  <si>
    <t>current value</t>
  </si>
  <si>
    <t>ATE</t>
  </si>
  <si>
    <t>Buy value</t>
  </si>
  <si>
    <t>sell 35@60+</t>
  </si>
  <si>
    <t>Total P/L</t>
  </si>
  <si>
    <t>buy 5@309-</t>
  </si>
  <si>
    <t>sell 150@29.30+</t>
  </si>
  <si>
    <t>sell 390@18.20+</t>
  </si>
  <si>
    <t>Declared</t>
  </si>
  <si>
    <t>Ex-Date</t>
  </si>
  <si>
    <t>Record</t>
  </si>
  <si>
    <t>Payable</t>
  </si>
  <si>
    <t>Amount</t>
  </si>
  <si>
    <t>Type</t>
  </si>
  <si>
    <t>Notes</t>
  </si>
  <si>
    <t>490@18.65</t>
  </si>
  <si>
    <t>Ex/Eff Date</t>
  </si>
  <si>
    <t>Cash Amount</t>
  </si>
  <si>
    <t>Declaration Date</t>
  </si>
  <si>
    <t>Record Date</t>
  </si>
  <si>
    <t>Payment Date</t>
  </si>
  <si>
    <t>cash</t>
  </si>
  <si>
    <t>8/25 0.03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</si>
</sst>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9"/>
      <color rgb="FF5F6062"/>
      <name val="LatoRegular"/>
    </font>
    <font>
      <sz val="9"/>
      <color rgb="FF5F6062"/>
      <name val="LatoRegula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A4E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3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0" xfId="0" applyFill="1"/>
    <xf numFmtId="16" fontId="0" fillId="2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2" borderId="0" xfId="0" applyFill="1" applyBorder="1"/>
    <xf numFmtId="16" fontId="0" fillId="2" borderId="0" xfId="0" applyNumberFormat="1" applyFill="1" applyBorder="1"/>
    <xf numFmtId="0" fontId="0" fillId="0" borderId="0" xfId="0" applyBorder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Border="1"/>
    <xf numFmtId="0" fontId="2" fillId="0" borderId="0" xfId="0" applyFont="1"/>
    <xf numFmtId="10" fontId="2" fillId="2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3" borderId="0" xfId="0" applyFont="1" applyFill="1"/>
    <xf numFmtId="0" fontId="0" fillId="6" borderId="0" xfId="0" applyFill="1"/>
    <xf numFmtId="0" fontId="0" fillId="0" borderId="0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6" fillId="0" borderId="0" xfId="0" applyFont="1"/>
    <xf numFmtId="0" fontId="0" fillId="7" borderId="1" xfId="0" applyFill="1" applyBorder="1"/>
    <xf numFmtId="0" fontId="7" fillId="0" borderId="0" xfId="0" applyFont="1"/>
    <xf numFmtId="2" fontId="8" fillId="0" borderId="0" xfId="0" applyNumberFormat="1" applyFont="1"/>
    <xf numFmtId="2" fontId="0" fillId="4" borderId="0" xfId="0" applyNumberFormat="1" applyFill="1"/>
    <xf numFmtId="2" fontId="0" fillId="6" borderId="0" xfId="0" applyNumberFormat="1" applyFill="1"/>
    <xf numFmtId="0" fontId="9" fillId="0" borderId="2" xfId="0" applyFont="1" applyBorder="1" applyAlignment="1">
      <alignment horizontal="left" wrapText="1"/>
    </xf>
    <xf numFmtId="15" fontId="10" fillId="0" borderId="3" xfId="0" applyNumberFormat="1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/>
    <xf numFmtId="14" fontId="5" fillId="0" borderId="0" xfId="0" applyNumberFormat="1" applyFont="1" applyFill="1"/>
    <xf numFmtId="2" fontId="0" fillId="7" borderId="1" xfId="0" applyNumberFormat="1" applyFill="1" applyBorder="1"/>
    <xf numFmtId="16" fontId="0" fillId="0" borderId="0" xfId="0" applyNumberFormat="1" applyAlignment="1">
      <alignment horizontal="right"/>
    </xf>
    <xf numFmtId="16" fontId="0" fillId="0" borderId="0" xfId="0" applyNumberFormat="1" applyAlignment="1">
      <alignment horizontal="right" vertical="center"/>
    </xf>
    <xf numFmtId="2" fontId="0" fillId="0" borderId="0" xfId="0" applyNumberFormat="1" applyFill="1" applyBorder="1"/>
    <xf numFmtId="2" fontId="4" fillId="0" borderId="0" xfId="0" applyNumberFormat="1" applyFont="1"/>
    <xf numFmtId="0" fontId="4" fillId="2" borderId="1" xfId="0" applyFont="1" applyFill="1" applyBorder="1"/>
  </cellXfs>
  <cellStyles count="1">
    <cellStyle name="Normal" xfId="0" builtinId="0"/>
  </cellStyles>
  <dxfs count="6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workbookViewId="0">
      <pane ySplit="1" topLeftCell="A102" activePane="bottomLeft" state="frozen"/>
      <selection activeCell="E5" sqref="E5"/>
      <selection pane="bottomLeft" activeCell="H24" sqref="H24"/>
    </sheetView>
  </sheetViews>
  <sheetFormatPr defaultRowHeight="15"/>
  <cols>
    <col min="1" max="1" width="9.140625" style="12"/>
    <col min="2" max="2" width="11.28515625" customWidth="1"/>
    <col min="3" max="3" width="13.85546875" customWidth="1"/>
    <col min="4" max="5" width="12.5703125" customWidth="1"/>
    <col min="6" max="6" width="13.7109375" customWidth="1"/>
    <col min="7" max="7" width="11.7109375" customWidth="1"/>
    <col min="8" max="9" width="12.42578125" customWidth="1"/>
    <col min="13" max="13" width="10.5703125" bestFit="1" customWidth="1"/>
    <col min="14" max="14" width="9.140625" style="15"/>
  </cols>
  <sheetData>
    <row r="1" spans="1:16" s="31" customFormat="1">
      <c r="A1" s="12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  <c r="M1" s="31" t="s">
        <v>59</v>
      </c>
      <c r="N1" s="36"/>
    </row>
    <row r="2" spans="1:16">
      <c r="A2" s="12" t="s">
        <v>12</v>
      </c>
      <c r="B2" s="1">
        <v>42151</v>
      </c>
      <c r="C2">
        <v>5</v>
      </c>
      <c r="D2">
        <v>42.7</v>
      </c>
      <c r="E2">
        <f>C2*D2</f>
        <v>213.5</v>
      </c>
      <c r="F2" s="1">
        <v>42181</v>
      </c>
      <c r="G2">
        <v>5</v>
      </c>
      <c r="H2">
        <v>43.35</v>
      </c>
      <c r="I2" s="2">
        <f>G2*H2</f>
        <v>216.75</v>
      </c>
      <c r="M2" s="7"/>
      <c r="N2" s="17"/>
    </row>
    <row r="3" spans="1:16">
      <c r="B3" s="1">
        <v>42153</v>
      </c>
      <c r="C3">
        <v>25</v>
      </c>
      <c r="D3">
        <v>41.6</v>
      </c>
      <c r="E3">
        <f>C3*D3</f>
        <v>1040</v>
      </c>
      <c r="F3" s="1">
        <v>42200</v>
      </c>
      <c r="G3">
        <v>10</v>
      </c>
      <c r="H3">
        <v>41.64</v>
      </c>
      <c r="I3" s="2">
        <f>G3*H3</f>
        <v>416.4</v>
      </c>
      <c r="M3" s="7"/>
      <c r="N3" s="17"/>
    </row>
    <row r="4" spans="1:16">
      <c r="B4" s="1">
        <v>42166</v>
      </c>
      <c r="C4">
        <v>10</v>
      </c>
      <c r="D4">
        <v>40</v>
      </c>
      <c r="E4">
        <f>C4*D4</f>
        <v>400</v>
      </c>
      <c r="F4" s="1">
        <v>42201</v>
      </c>
      <c r="G4">
        <v>125</v>
      </c>
      <c r="H4">
        <v>42.6</v>
      </c>
      <c r="I4" s="2">
        <f>G4*H4</f>
        <v>5325</v>
      </c>
      <c r="M4" s="7"/>
      <c r="N4" s="17"/>
    </row>
    <row r="5" spans="1:16">
      <c r="B5" s="1">
        <v>42166</v>
      </c>
      <c r="C5">
        <v>100</v>
      </c>
      <c r="D5">
        <v>39.799999999999997</v>
      </c>
      <c r="E5">
        <f>C5*D5</f>
        <v>3979.9999999999995</v>
      </c>
      <c r="I5" s="2">
        <f>G5*H5</f>
        <v>0</v>
      </c>
      <c r="M5" s="7"/>
      <c r="N5" s="17"/>
    </row>
    <row r="6" spans="1:16">
      <c r="A6" s="13"/>
      <c r="B6" s="5"/>
      <c r="C6" s="4">
        <f>SUM(C2:C5)</f>
        <v>140</v>
      </c>
      <c r="D6" s="4"/>
      <c r="E6" s="4">
        <f>SUM(E2:E5)</f>
        <v>5633.5</v>
      </c>
      <c r="F6" s="4">
        <f>SUM(F2:F5)</f>
        <v>126582</v>
      </c>
      <c r="G6" s="4"/>
      <c r="H6" s="4">
        <f>SUM(H2:H5)</f>
        <v>127.59</v>
      </c>
      <c r="I6" s="4">
        <f>SUM(I2:I5)</f>
        <v>5958.15</v>
      </c>
      <c r="J6" s="4"/>
      <c r="K6" s="4"/>
      <c r="L6" s="4"/>
      <c r="M6" s="6">
        <f>I6-E6</f>
        <v>324.64999999999964</v>
      </c>
      <c r="N6" s="16">
        <f>(M6+K6)/E6</f>
        <v>5.7628472530398447E-2</v>
      </c>
    </row>
    <row r="7" spans="1:16">
      <c r="I7" s="2"/>
      <c r="M7" s="7"/>
      <c r="N7" s="17"/>
      <c r="O7" s="8"/>
      <c r="P7" s="8"/>
    </row>
    <row r="8" spans="1:16">
      <c r="A8" s="12" t="s">
        <v>48</v>
      </c>
      <c r="B8" s="1">
        <v>42186</v>
      </c>
      <c r="C8">
        <v>10</v>
      </c>
      <c r="D8">
        <v>101.7</v>
      </c>
      <c r="E8">
        <f>C8*D8</f>
        <v>1017</v>
      </c>
      <c r="F8" s="1">
        <v>42186</v>
      </c>
      <c r="G8">
        <v>10</v>
      </c>
      <c r="H8">
        <v>103</v>
      </c>
      <c r="I8" s="2">
        <f>G8*H8</f>
        <v>1030</v>
      </c>
      <c r="M8" s="7"/>
      <c r="N8" s="17"/>
      <c r="O8" s="8"/>
      <c r="P8" s="8"/>
    </row>
    <row r="9" spans="1:16">
      <c r="A9" s="13"/>
      <c r="B9" s="5"/>
      <c r="C9" s="4">
        <f>SUM(C8)</f>
        <v>10</v>
      </c>
      <c r="D9" s="4"/>
      <c r="E9" s="4">
        <f>SUM(E8)</f>
        <v>1017</v>
      </c>
      <c r="F9" s="4"/>
      <c r="G9" s="4">
        <f>SUM(G8)</f>
        <v>10</v>
      </c>
      <c r="H9" s="4"/>
      <c r="I9" s="4">
        <f>SUM(I8)</f>
        <v>1030</v>
      </c>
      <c r="J9" s="4"/>
      <c r="K9" s="4"/>
      <c r="L9" s="4"/>
      <c r="M9" s="6">
        <f>I9-E9</f>
        <v>13</v>
      </c>
      <c r="N9" s="16">
        <f>(M9+K9)/E9</f>
        <v>1.2782694198623401E-2</v>
      </c>
      <c r="O9" s="8"/>
      <c r="P9" s="8"/>
    </row>
    <row r="10" spans="1:16">
      <c r="I10" s="2"/>
      <c r="M10" s="7"/>
      <c r="N10" s="17"/>
    </row>
    <row r="11" spans="1:16">
      <c r="A11" s="12" t="s">
        <v>29</v>
      </c>
      <c r="B11" s="1">
        <v>42164</v>
      </c>
      <c r="C11">
        <v>5</v>
      </c>
      <c r="D11">
        <v>45.9</v>
      </c>
      <c r="E11">
        <f>C11*D11</f>
        <v>229.5</v>
      </c>
      <c r="F11" s="1">
        <v>42195</v>
      </c>
      <c r="G11">
        <v>20</v>
      </c>
      <c r="H11">
        <v>46.15</v>
      </c>
      <c r="I11" s="2">
        <f>G11*H11</f>
        <v>923</v>
      </c>
      <c r="M11" s="7"/>
      <c r="N11" s="17"/>
    </row>
    <row r="12" spans="1:16">
      <c r="B12" s="1">
        <v>42184</v>
      </c>
      <c r="C12">
        <v>5</v>
      </c>
      <c r="D12">
        <v>44.5</v>
      </c>
      <c r="E12">
        <f>C12*D12</f>
        <v>222.5</v>
      </c>
      <c r="I12" s="2"/>
      <c r="M12" s="7"/>
      <c r="N12" s="17"/>
    </row>
    <row r="13" spans="1:16">
      <c r="B13" s="1">
        <v>42184</v>
      </c>
      <c r="C13">
        <v>10</v>
      </c>
      <c r="D13">
        <v>44.35</v>
      </c>
      <c r="E13">
        <f>C13*D13</f>
        <v>443.5</v>
      </c>
      <c r="I13" s="2"/>
      <c r="M13" s="7"/>
      <c r="N13" s="17"/>
    </row>
    <row r="14" spans="1:16">
      <c r="A14" s="13"/>
      <c r="B14" s="5"/>
      <c r="C14" s="4">
        <f>SUM(C11:C13)</f>
        <v>20</v>
      </c>
      <c r="D14" s="4">
        <f t="shared" ref="D14:I14" si="0">SUM(D11:D13)</f>
        <v>134.75</v>
      </c>
      <c r="E14" s="4">
        <f t="shared" si="0"/>
        <v>895.5</v>
      </c>
      <c r="F14" s="4">
        <f t="shared" si="0"/>
        <v>42195</v>
      </c>
      <c r="G14" s="4">
        <f t="shared" si="0"/>
        <v>20</v>
      </c>
      <c r="H14" s="4">
        <f t="shared" si="0"/>
        <v>46.15</v>
      </c>
      <c r="I14" s="4">
        <f t="shared" si="0"/>
        <v>923</v>
      </c>
      <c r="J14" s="4"/>
      <c r="K14" s="4"/>
      <c r="L14" s="4"/>
      <c r="M14" s="6">
        <f>I14-E14</f>
        <v>27.5</v>
      </c>
      <c r="N14" s="16">
        <f>(M14+K14)/E14</f>
        <v>3.0709101060859854E-2</v>
      </c>
    </row>
    <row r="15" spans="1:16">
      <c r="I15" s="2"/>
      <c r="M15" s="7"/>
      <c r="N15" s="17"/>
    </row>
    <row r="16" spans="1:16">
      <c r="A16" s="12" t="s">
        <v>30</v>
      </c>
      <c r="B16" s="1">
        <v>42164</v>
      </c>
      <c r="C16">
        <v>10</v>
      </c>
      <c r="D16">
        <v>141.4</v>
      </c>
      <c r="E16">
        <f>C16*D16</f>
        <v>1414</v>
      </c>
      <c r="F16" s="1">
        <v>42216</v>
      </c>
      <c r="G16">
        <v>10</v>
      </c>
      <c r="H16">
        <v>143.35</v>
      </c>
      <c r="I16" s="2">
        <f>G16*H16</f>
        <v>1433.5</v>
      </c>
      <c r="M16" s="7"/>
      <c r="N16" s="17"/>
    </row>
    <row r="17" spans="1:14">
      <c r="A17" s="13"/>
      <c r="B17" s="5"/>
      <c r="C17" s="4">
        <f>SUM(C16)</f>
        <v>10</v>
      </c>
      <c r="D17" s="4"/>
      <c r="E17" s="4">
        <f>SUM(E16)</f>
        <v>1414</v>
      </c>
      <c r="F17" s="4"/>
      <c r="G17" s="4">
        <f>SUM(G16)</f>
        <v>10</v>
      </c>
      <c r="H17" s="4"/>
      <c r="I17" s="4">
        <f>SUM(I16)</f>
        <v>1433.5</v>
      </c>
      <c r="J17" s="4"/>
      <c r="K17" s="4"/>
      <c r="L17" s="4"/>
      <c r="M17" s="6">
        <f>I17-E17</f>
        <v>19.5</v>
      </c>
      <c r="N17" s="16">
        <f>(M17+K17)/E17</f>
        <v>1.3790664780763792E-2</v>
      </c>
    </row>
    <row r="18" spans="1:14">
      <c r="I18" s="2"/>
      <c r="M18" s="7"/>
      <c r="N18" s="17"/>
    </row>
    <row r="19" spans="1:14">
      <c r="A19" s="12" t="s">
        <v>8</v>
      </c>
      <c r="B19" s="1">
        <v>42145</v>
      </c>
      <c r="C19">
        <v>50</v>
      </c>
      <c r="D19">
        <v>61.7</v>
      </c>
      <c r="E19">
        <f t="shared" ref="E19:E29" si="1">C19*D19</f>
        <v>3085</v>
      </c>
      <c r="F19" s="1">
        <v>42187</v>
      </c>
      <c r="G19">
        <v>300</v>
      </c>
      <c r="H19">
        <v>57.78</v>
      </c>
      <c r="I19" s="2">
        <f>G19*H19</f>
        <v>17334</v>
      </c>
      <c r="J19" s="1">
        <v>42185</v>
      </c>
      <c r="K19">
        <v>44.61</v>
      </c>
      <c r="M19" s="7"/>
      <c r="N19" s="17"/>
    </row>
    <row r="20" spans="1:14">
      <c r="B20" s="1">
        <v>42146</v>
      </c>
      <c r="C20">
        <v>10</v>
      </c>
      <c r="D20">
        <v>61.37</v>
      </c>
      <c r="E20">
        <f t="shared" si="1"/>
        <v>613.69999999999993</v>
      </c>
      <c r="F20" s="1">
        <v>42216</v>
      </c>
      <c r="G20">
        <v>300</v>
      </c>
      <c r="H20">
        <v>62</v>
      </c>
      <c r="I20" s="2">
        <f>G20*H20</f>
        <v>18600</v>
      </c>
      <c r="M20" s="7"/>
      <c r="N20" s="17"/>
    </row>
    <row r="21" spans="1:14">
      <c r="B21" s="1">
        <v>42146</v>
      </c>
      <c r="C21">
        <v>20</v>
      </c>
      <c r="D21">
        <v>61.12</v>
      </c>
      <c r="E21">
        <f t="shared" si="1"/>
        <v>1222.3999999999999</v>
      </c>
      <c r="I21" s="2"/>
      <c r="M21" s="7"/>
      <c r="N21" s="17"/>
    </row>
    <row r="22" spans="1:14">
      <c r="B22" s="1">
        <v>42146</v>
      </c>
      <c r="C22">
        <v>20</v>
      </c>
      <c r="D22">
        <v>61.1</v>
      </c>
      <c r="E22">
        <f t="shared" si="1"/>
        <v>1222</v>
      </c>
      <c r="I22" s="2"/>
      <c r="M22" s="7"/>
      <c r="N22" s="17"/>
    </row>
    <row r="23" spans="1:14">
      <c r="B23" s="1">
        <v>42146</v>
      </c>
      <c r="C23">
        <v>10</v>
      </c>
      <c r="D23">
        <v>60.8</v>
      </c>
      <c r="E23">
        <f t="shared" si="1"/>
        <v>608</v>
      </c>
      <c r="G23" s="11"/>
      <c r="I23" s="2"/>
      <c r="M23" s="7"/>
      <c r="N23" s="17"/>
    </row>
    <row r="24" spans="1:14">
      <c r="B24" s="1">
        <v>42146</v>
      </c>
      <c r="C24">
        <v>20</v>
      </c>
      <c r="D24">
        <v>60.7</v>
      </c>
      <c r="E24">
        <f t="shared" si="1"/>
        <v>1214</v>
      </c>
      <c r="G24" s="11"/>
      <c r="I24" s="2"/>
      <c r="M24" s="7"/>
      <c r="N24" s="17"/>
    </row>
    <row r="25" spans="1:14">
      <c r="B25" s="1">
        <v>42150</v>
      </c>
      <c r="C25">
        <v>20</v>
      </c>
      <c r="D25">
        <v>60.6</v>
      </c>
      <c r="E25">
        <f t="shared" si="1"/>
        <v>1212</v>
      </c>
      <c r="I25" s="2"/>
      <c r="M25" s="7"/>
      <c r="N25" s="17"/>
    </row>
    <row r="26" spans="1:14">
      <c r="B26" s="1">
        <v>42152</v>
      </c>
      <c r="C26">
        <v>30</v>
      </c>
      <c r="D26">
        <v>60.33</v>
      </c>
      <c r="E26">
        <f t="shared" si="1"/>
        <v>1809.8999999999999</v>
      </c>
      <c r="I26" s="2"/>
      <c r="M26" s="7"/>
      <c r="N26" s="17"/>
    </row>
    <row r="27" spans="1:14">
      <c r="B27" s="1">
        <v>42152</v>
      </c>
      <c r="C27">
        <v>30</v>
      </c>
      <c r="D27">
        <v>60.39</v>
      </c>
      <c r="E27">
        <f t="shared" si="1"/>
        <v>1811.7</v>
      </c>
      <c r="I27" s="2"/>
      <c r="M27" s="7"/>
      <c r="N27" s="17"/>
    </row>
    <row r="28" spans="1:14">
      <c r="B28" s="1">
        <v>42166</v>
      </c>
      <c r="C28">
        <v>100</v>
      </c>
      <c r="D28">
        <v>58</v>
      </c>
      <c r="E28">
        <f t="shared" si="1"/>
        <v>5800</v>
      </c>
      <c r="I28" s="2"/>
      <c r="M28" s="7"/>
      <c r="N28" s="17"/>
    </row>
    <row r="29" spans="1:14">
      <c r="B29" s="1">
        <v>42187</v>
      </c>
      <c r="C29">
        <v>290</v>
      </c>
      <c r="D29">
        <v>57.85</v>
      </c>
      <c r="E29">
        <f t="shared" si="1"/>
        <v>16776.5</v>
      </c>
      <c r="I29" s="2"/>
      <c r="M29" s="7"/>
      <c r="N29" s="17"/>
    </row>
    <row r="30" spans="1:14">
      <c r="A30" s="13"/>
      <c r="B30" s="5"/>
      <c r="C30" s="4">
        <f>SUM(C19:C29)</f>
        <v>600</v>
      </c>
      <c r="D30" s="4"/>
      <c r="E30" s="4">
        <f>SUM(E19:E29)</f>
        <v>35375.199999999997</v>
      </c>
      <c r="F30" s="4"/>
      <c r="G30" s="4">
        <f>SUM(G19:G29)</f>
        <v>600</v>
      </c>
      <c r="H30" s="4"/>
      <c r="I30" s="6">
        <f>SUM(I19:I29)</f>
        <v>35934</v>
      </c>
      <c r="J30" s="4"/>
      <c r="K30" s="4">
        <f>SUM(K19:K29)</f>
        <v>44.61</v>
      </c>
      <c r="L30" s="4"/>
      <c r="M30" s="6">
        <f>I30-E30</f>
        <v>558.80000000000291</v>
      </c>
      <c r="N30" s="16">
        <f>(M30+K30)/E30</f>
        <v>1.7057430063999721E-2</v>
      </c>
    </row>
    <row r="31" spans="1:14">
      <c r="I31" s="2"/>
      <c r="M31" s="7"/>
      <c r="N31" s="17"/>
    </row>
    <row r="32" spans="1:14">
      <c r="A32" s="12" t="s">
        <v>40</v>
      </c>
      <c r="B32" s="1">
        <v>42184</v>
      </c>
      <c r="C32">
        <v>20</v>
      </c>
      <c r="D32">
        <v>164.18</v>
      </c>
      <c r="E32">
        <f>C32*D32</f>
        <v>3283.6000000000004</v>
      </c>
      <c r="F32" s="1">
        <v>42216</v>
      </c>
      <c r="G32">
        <v>20</v>
      </c>
      <c r="H32">
        <v>158</v>
      </c>
      <c r="I32">
        <f>G32*H32</f>
        <v>3160</v>
      </c>
      <c r="M32" s="7"/>
    </row>
    <row r="33" spans="1:16">
      <c r="A33"/>
      <c r="B33" s="1">
        <v>42209</v>
      </c>
      <c r="C33">
        <v>10</v>
      </c>
      <c r="D33">
        <v>148</v>
      </c>
      <c r="E33">
        <f>C33*D33</f>
        <v>1480</v>
      </c>
      <c r="F33" s="1">
        <v>42235</v>
      </c>
      <c r="G33">
        <v>20</v>
      </c>
      <c r="H33">
        <v>159.80000000000001</v>
      </c>
      <c r="I33">
        <f>G33*H33</f>
        <v>3196</v>
      </c>
      <c r="M33" s="7"/>
    </row>
    <row r="34" spans="1:16">
      <c r="A34"/>
      <c r="B34" s="1">
        <v>42209</v>
      </c>
      <c r="C34">
        <v>10</v>
      </c>
      <c r="D34">
        <v>146.69999999999999</v>
      </c>
      <c r="E34">
        <f>C34*D34</f>
        <v>1467</v>
      </c>
      <c r="M34" s="7"/>
    </row>
    <row r="35" spans="1:16">
      <c r="A35" s="4"/>
      <c r="B35" s="4"/>
      <c r="C35" s="4">
        <f>SUM(C32:C34)</f>
        <v>40</v>
      </c>
      <c r="D35" s="4"/>
      <c r="E35" s="4">
        <f>SUM(E32:E34)</f>
        <v>6230.6</v>
      </c>
      <c r="F35" s="4"/>
      <c r="G35" s="4">
        <f>SUM(G32:G34)</f>
        <v>40</v>
      </c>
      <c r="H35" s="4"/>
      <c r="I35" s="4">
        <f>SUM(I32:I34)</f>
        <v>6356</v>
      </c>
      <c r="J35" s="4"/>
      <c r="K35" s="4"/>
      <c r="L35" s="4"/>
      <c r="M35" s="6">
        <f t="shared" ref="M35" si="2">I35-E35</f>
        <v>125.39999999999964</v>
      </c>
      <c r="N35" s="16">
        <f>(M35+K35)/E35</f>
        <v>2.012647257085989E-2</v>
      </c>
    </row>
    <row r="36" spans="1:16">
      <c r="I36" s="2"/>
      <c r="M36" s="7"/>
      <c r="N36" s="17"/>
      <c r="O36" s="8"/>
      <c r="P36" s="8"/>
    </row>
    <row r="37" spans="1:16">
      <c r="A37" s="12" t="s">
        <v>32</v>
      </c>
      <c r="B37" s="1">
        <v>42166</v>
      </c>
      <c r="C37">
        <v>25</v>
      </c>
      <c r="D37">
        <v>41.2</v>
      </c>
      <c r="E37">
        <f>C37*D37</f>
        <v>1030</v>
      </c>
      <c r="F37" s="1">
        <v>42200</v>
      </c>
      <c r="G37">
        <v>50</v>
      </c>
      <c r="H37">
        <v>42.08</v>
      </c>
      <c r="I37" s="2">
        <f>G37*H37</f>
        <v>2104</v>
      </c>
      <c r="M37" s="7"/>
      <c r="N37" s="17"/>
      <c r="O37" s="8"/>
      <c r="P37" s="8"/>
    </row>
    <row r="38" spans="1:16">
      <c r="B38" s="1">
        <v>42167</v>
      </c>
      <c r="C38">
        <v>25</v>
      </c>
      <c r="D38">
        <v>39.1</v>
      </c>
      <c r="E38">
        <f>C38*D38</f>
        <v>977.5</v>
      </c>
      <c r="I38" s="2"/>
      <c r="M38" s="7"/>
      <c r="N38" s="17"/>
      <c r="O38" s="8"/>
      <c r="P38" s="8"/>
    </row>
    <row r="39" spans="1:16">
      <c r="A39" s="13"/>
      <c r="B39" s="5"/>
      <c r="C39" s="4">
        <f>SUM(C37:C38)</f>
        <v>50</v>
      </c>
      <c r="D39" s="4"/>
      <c r="E39" s="4">
        <f>SUM(E37:E38)</f>
        <v>2007.5</v>
      </c>
      <c r="F39" s="4"/>
      <c r="G39" s="4">
        <f>SUM(G37:G38)</f>
        <v>50</v>
      </c>
      <c r="H39" s="4"/>
      <c r="I39" s="4">
        <f>SUM(I37:I38)</f>
        <v>2104</v>
      </c>
      <c r="J39" s="4"/>
      <c r="K39" s="4"/>
      <c r="L39" s="4"/>
      <c r="M39" s="6">
        <f>I39-E39</f>
        <v>96.5</v>
      </c>
      <c r="N39" s="16">
        <f>(M39+K39)/E39</f>
        <v>4.8069738480697385E-2</v>
      </c>
      <c r="O39" s="8"/>
      <c r="P39" s="8"/>
    </row>
    <row r="40" spans="1:16">
      <c r="M40" s="7"/>
      <c r="N40" s="17"/>
      <c r="O40" s="8"/>
      <c r="P40" s="8"/>
    </row>
    <row r="41" spans="1:16">
      <c r="A41" s="12" t="s">
        <v>16</v>
      </c>
      <c r="B41" s="1">
        <v>42153</v>
      </c>
      <c r="C41">
        <v>1</v>
      </c>
      <c r="D41">
        <v>20.3</v>
      </c>
      <c r="E41">
        <f>C41*D41</f>
        <v>20.3</v>
      </c>
      <c r="F41" s="1">
        <v>42187</v>
      </c>
      <c r="G41">
        <v>1</v>
      </c>
      <c r="H41">
        <v>28.5</v>
      </c>
      <c r="I41">
        <f>G41*H41</f>
        <v>28.5</v>
      </c>
      <c r="M41" s="7"/>
      <c r="N41" s="17"/>
      <c r="O41" s="8"/>
      <c r="P41" s="8"/>
    </row>
    <row r="42" spans="1:16">
      <c r="A42" s="13"/>
      <c r="B42" s="4"/>
      <c r="C42" s="4">
        <f>SUM(C41)</f>
        <v>1</v>
      </c>
      <c r="D42" s="4"/>
      <c r="E42" s="4">
        <f>SUM(E41)</f>
        <v>20.3</v>
      </c>
      <c r="F42" s="4"/>
      <c r="G42" s="4">
        <f>SUM(G41)</f>
        <v>1</v>
      </c>
      <c r="H42" s="4"/>
      <c r="I42" s="4">
        <f>SUM(I41)</f>
        <v>28.5</v>
      </c>
      <c r="J42" s="4"/>
      <c r="K42" s="4"/>
      <c r="L42" s="4"/>
      <c r="M42" s="6">
        <f>I42-E42</f>
        <v>8.1999999999999993</v>
      </c>
      <c r="N42" s="16">
        <f>(M42+K42)/E42</f>
        <v>0.40394088669950734</v>
      </c>
      <c r="O42" s="8"/>
      <c r="P42" s="8"/>
    </row>
    <row r="43" spans="1:1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7"/>
      <c r="N43" s="17"/>
      <c r="O43" s="8"/>
    </row>
    <row r="44" spans="1:16">
      <c r="A44" s="12" t="s">
        <v>21</v>
      </c>
      <c r="B44" s="1">
        <v>42153</v>
      </c>
      <c r="C44">
        <v>10</v>
      </c>
      <c r="D44">
        <v>17.399999999999999</v>
      </c>
      <c r="E44">
        <f>C44*D44</f>
        <v>174</v>
      </c>
      <c r="F44" s="1">
        <v>42186</v>
      </c>
      <c r="G44">
        <v>10</v>
      </c>
      <c r="H44">
        <v>24.2</v>
      </c>
      <c r="I44" s="2">
        <f>G44*H44</f>
        <v>242</v>
      </c>
      <c r="M44" s="7"/>
      <c r="N44" s="17"/>
    </row>
    <row r="45" spans="1:16">
      <c r="B45" s="1">
        <v>42187</v>
      </c>
      <c r="C45">
        <v>1000</v>
      </c>
      <c r="D45">
        <v>22.12</v>
      </c>
      <c r="E45">
        <f>C45*D45</f>
        <v>22120</v>
      </c>
      <c r="F45" s="1">
        <v>42187</v>
      </c>
      <c r="G45">
        <v>4000</v>
      </c>
      <c r="H45">
        <v>21.81</v>
      </c>
      <c r="I45" s="2">
        <f>G45*H45</f>
        <v>87240</v>
      </c>
      <c r="M45" s="7"/>
      <c r="N45" s="17"/>
    </row>
    <row r="46" spans="1:16">
      <c r="B46" s="1">
        <v>42187</v>
      </c>
      <c r="C46">
        <v>1000</v>
      </c>
      <c r="D46">
        <v>21.7</v>
      </c>
      <c r="E46">
        <f>C46*D46</f>
        <v>21700</v>
      </c>
      <c r="F46" s="1"/>
      <c r="I46" s="2">
        <f>G46*H46</f>
        <v>0</v>
      </c>
      <c r="M46" s="7"/>
      <c r="N46" s="17"/>
    </row>
    <row r="47" spans="1:16">
      <c r="B47" s="1">
        <v>42187</v>
      </c>
      <c r="C47">
        <v>2000</v>
      </c>
      <c r="D47">
        <v>21.49</v>
      </c>
      <c r="E47">
        <f>C47*D47</f>
        <v>42980</v>
      </c>
      <c r="F47" s="1"/>
      <c r="I47" s="2">
        <f>G47*H47</f>
        <v>0</v>
      </c>
      <c r="M47" s="7"/>
      <c r="N47" s="17"/>
    </row>
    <row r="48" spans="1:16">
      <c r="A48" s="13"/>
      <c r="B48" s="5"/>
      <c r="C48" s="4">
        <f>SUM(C44:C47)</f>
        <v>4010</v>
      </c>
      <c r="D48" s="4"/>
      <c r="E48" s="4">
        <f>SUM(E44:E47)</f>
        <v>86974</v>
      </c>
      <c r="F48" s="4"/>
      <c r="G48" s="4">
        <f>SUM(G44:G47)</f>
        <v>4010</v>
      </c>
      <c r="H48" s="4"/>
      <c r="I48" s="4">
        <f>SUM(I44:I47)</f>
        <v>87482</v>
      </c>
      <c r="J48" s="4"/>
      <c r="K48" s="4"/>
      <c r="L48" s="4"/>
      <c r="M48" s="6">
        <f>I48-E48</f>
        <v>508</v>
      </c>
      <c r="N48" s="16">
        <f>(M48+K48)/E48</f>
        <v>5.8408259939752112E-3</v>
      </c>
    </row>
    <row r="49" spans="1:16">
      <c r="M49" s="8"/>
      <c r="N49" s="18"/>
      <c r="O49" s="8"/>
      <c r="P49" s="8"/>
    </row>
    <row r="50" spans="1:16">
      <c r="A50" s="12" t="s">
        <v>9</v>
      </c>
      <c r="B50" s="1">
        <v>42145</v>
      </c>
      <c r="C50">
        <v>100</v>
      </c>
      <c r="D50">
        <v>5.55</v>
      </c>
      <c r="E50">
        <f>C50*D50</f>
        <v>555</v>
      </c>
      <c r="F50" s="1">
        <v>42187</v>
      </c>
      <c r="G50">
        <v>4200</v>
      </c>
      <c r="H50">
        <v>5.0199999999999996</v>
      </c>
      <c r="I50">
        <f>G50*H50</f>
        <v>21084</v>
      </c>
      <c r="J50" s="1">
        <v>42185</v>
      </c>
      <c r="K50">
        <v>656.25</v>
      </c>
      <c r="M50" s="8"/>
      <c r="N50" s="18"/>
      <c r="O50" s="8"/>
      <c r="P50" s="8"/>
    </row>
    <row r="51" spans="1:16">
      <c r="A51"/>
      <c r="B51" s="1">
        <v>42146</v>
      </c>
      <c r="C51">
        <v>100</v>
      </c>
      <c r="D51">
        <v>5.47</v>
      </c>
      <c r="E51">
        <f t="shared" ref="E51:E79" si="3">C51*D51</f>
        <v>547</v>
      </c>
      <c r="F51" s="1">
        <v>42207</v>
      </c>
      <c r="G51">
        <v>1000</v>
      </c>
      <c r="H51">
        <v>5.12</v>
      </c>
      <c r="I51">
        <f t="shared" ref="I51:I59" si="4">G51*H51</f>
        <v>5120</v>
      </c>
      <c r="M51" s="8"/>
      <c r="N51" s="18"/>
      <c r="O51" s="8"/>
      <c r="P51" s="8"/>
    </row>
    <row r="52" spans="1:16">
      <c r="A52"/>
      <c r="B52" s="1">
        <v>42146</v>
      </c>
      <c r="C52">
        <v>100</v>
      </c>
      <c r="D52">
        <v>5.43</v>
      </c>
      <c r="E52">
        <f t="shared" si="3"/>
        <v>543</v>
      </c>
      <c r="F52" s="1">
        <v>42207</v>
      </c>
      <c r="G52">
        <v>2000</v>
      </c>
      <c r="H52">
        <v>5.16</v>
      </c>
      <c r="I52">
        <f t="shared" si="4"/>
        <v>10320</v>
      </c>
      <c r="M52" s="8"/>
      <c r="N52" s="18"/>
      <c r="O52" s="8"/>
      <c r="P52" s="8"/>
    </row>
    <row r="53" spans="1:16">
      <c r="A53"/>
      <c r="B53" s="1">
        <v>42146</v>
      </c>
      <c r="C53">
        <v>100</v>
      </c>
      <c r="D53">
        <v>5.4</v>
      </c>
      <c r="E53">
        <f t="shared" si="3"/>
        <v>540</v>
      </c>
      <c r="F53" s="1">
        <v>42207</v>
      </c>
      <c r="G53">
        <v>1000</v>
      </c>
      <c r="H53">
        <v>5.07</v>
      </c>
      <c r="I53">
        <f t="shared" si="4"/>
        <v>5070</v>
      </c>
      <c r="M53" s="8"/>
      <c r="N53" s="18"/>
      <c r="O53" s="8"/>
      <c r="P53" s="8"/>
    </row>
    <row r="54" spans="1:16">
      <c r="A54"/>
      <c r="B54" s="1">
        <v>42146</v>
      </c>
      <c r="C54">
        <v>200</v>
      </c>
      <c r="D54">
        <v>5.35</v>
      </c>
      <c r="E54">
        <f t="shared" si="3"/>
        <v>1070</v>
      </c>
      <c r="F54" s="1">
        <v>42207</v>
      </c>
      <c r="G54">
        <v>1000</v>
      </c>
      <c r="H54">
        <v>5.09</v>
      </c>
      <c r="I54">
        <f t="shared" si="4"/>
        <v>5090</v>
      </c>
      <c r="O54" s="8"/>
      <c r="P54" s="8"/>
    </row>
    <row r="55" spans="1:16">
      <c r="A55"/>
      <c r="B55" s="1">
        <v>42152</v>
      </c>
      <c r="C55">
        <v>250</v>
      </c>
      <c r="D55">
        <v>5.3</v>
      </c>
      <c r="E55">
        <f t="shared" si="3"/>
        <v>1325</v>
      </c>
      <c r="F55" s="1">
        <v>42207</v>
      </c>
      <c r="G55">
        <v>2000</v>
      </c>
      <c r="H55">
        <v>5.23</v>
      </c>
      <c r="I55">
        <f t="shared" si="4"/>
        <v>10460</v>
      </c>
      <c r="O55" s="8"/>
      <c r="P55" s="8"/>
    </row>
    <row r="56" spans="1:16">
      <c r="A56"/>
      <c r="B56" s="1">
        <v>42152</v>
      </c>
      <c r="C56">
        <v>200</v>
      </c>
      <c r="D56">
        <v>5.26</v>
      </c>
      <c r="E56">
        <f t="shared" si="3"/>
        <v>1052</v>
      </c>
      <c r="F56" s="1">
        <v>42222</v>
      </c>
      <c r="G56">
        <v>5000</v>
      </c>
      <c r="H56">
        <v>5.12</v>
      </c>
      <c r="I56">
        <f t="shared" si="4"/>
        <v>25600</v>
      </c>
      <c r="O56" s="8"/>
      <c r="P56" s="8"/>
    </row>
    <row r="57" spans="1:16">
      <c r="A57"/>
      <c r="B57" s="1">
        <v>42152</v>
      </c>
      <c r="C57">
        <v>200</v>
      </c>
      <c r="D57">
        <v>5.22</v>
      </c>
      <c r="E57">
        <f t="shared" si="3"/>
        <v>1044</v>
      </c>
      <c r="F57" s="1">
        <v>42222</v>
      </c>
      <c r="G57">
        <v>1000</v>
      </c>
      <c r="H57">
        <v>5.1100000000000003</v>
      </c>
      <c r="I57">
        <f t="shared" si="4"/>
        <v>5110</v>
      </c>
      <c r="O57" s="8"/>
      <c r="P57" s="8"/>
    </row>
    <row r="58" spans="1:16">
      <c r="A58"/>
      <c r="B58" s="1">
        <v>42152</v>
      </c>
      <c r="C58">
        <v>1000</v>
      </c>
      <c r="D58">
        <v>5.19</v>
      </c>
      <c r="E58">
        <f t="shared" si="3"/>
        <v>5190</v>
      </c>
      <c r="F58" s="1">
        <v>42223</v>
      </c>
      <c r="G58">
        <v>1950</v>
      </c>
      <c r="H58">
        <v>5.2</v>
      </c>
      <c r="I58">
        <f t="shared" si="4"/>
        <v>10140</v>
      </c>
      <c r="O58" s="8"/>
      <c r="P58" s="8"/>
    </row>
    <row r="59" spans="1:16">
      <c r="A59"/>
      <c r="B59" s="1">
        <v>42152</v>
      </c>
      <c r="C59">
        <v>2000</v>
      </c>
      <c r="D59">
        <v>5.17</v>
      </c>
      <c r="E59">
        <f t="shared" si="3"/>
        <v>10340</v>
      </c>
      <c r="F59" s="1">
        <v>42229</v>
      </c>
      <c r="G59">
        <v>50</v>
      </c>
      <c r="H59">
        <v>5.28</v>
      </c>
      <c r="I59">
        <f t="shared" si="4"/>
        <v>264</v>
      </c>
      <c r="O59" s="8"/>
      <c r="P59" s="8"/>
    </row>
    <row r="60" spans="1:16">
      <c r="A60"/>
      <c r="B60" s="1">
        <v>42152</v>
      </c>
      <c r="C60">
        <v>2000</v>
      </c>
      <c r="D60">
        <v>5.15</v>
      </c>
      <c r="E60">
        <f t="shared" si="3"/>
        <v>10300</v>
      </c>
      <c r="O60" s="8"/>
      <c r="P60" s="8"/>
    </row>
    <row r="61" spans="1:16">
      <c r="A61"/>
      <c r="B61" s="1">
        <v>42158</v>
      </c>
      <c r="C61">
        <v>500</v>
      </c>
      <c r="D61">
        <v>5.09</v>
      </c>
      <c r="E61">
        <f t="shared" si="3"/>
        <v>2545</v>
      </c>
      <c r="O61" s="8"/>
      <c r="P61" s="8"/>
    </row>
    <row r="62" spans="1:16">
      <c r="A62"/>
      <c r="B62" s="1">
        <v>42158</v>
      </c>
      <c r="C62">
        <v>1000</v>
      </c>
      <c r="D62">
        <v>5.04</v>
      </c>
      <c r="E62">
        <f t="shared" si="3"/>
        <v>5040</v>
      </c>
      <c r="O62" s="8"/>
      <c r="P62" s="8"/>
    </row>
    <row r="63" spans="1:16">
      <c r="A63"/>
      <c r="B63" s="1">
        <v>42158</v>
      </c>
      <c r="C63">
        <v>200</v>
      </c>
      <c r="D63">
        <v>5.05</v>
      </c>
      <c r="E63">
        <f t="shared" si="3"/>
        <v>1010</v>
      </c>
      <c r="O63" s="8"/>
      <c r="P63" s="8"/>
    </row>
    <row r="64" spans="1:16">
      <c r="A64"/>
      <c r="B64" s="1">
        <v>42164</v>
      </c>
      <c r="C64">
        <v>500</v>
      </c>
      <c r="D64">
        <v>5.07</v>
      </c>
      <c r="E64">
        <f t="shared" si="3"/>
        <v>2535</v>
      </c>
      <c r="O64" s="8"/>
      <c r="P64" s="8"/>
    </row>
    <row r="65" spans="1:14">
      <c r="A65"/>
      <c r="B65" s="1">
        <v>42164</v>
      </c>
      <c r="C65">
        <v>1000</v>
      </c>
      <c r="D65">
        <v>5.04</v>
      </c>
      <c r="E65">
        <f t="shared" si="3"/>
        <v>5040</v>
      </c>
    </row>
    <row r="66" spans="1:14">
      <c r="A66"/>
      <c r="B66" s="1">
        <v>42164</v>
      </c>
      <c r="C66">
        <v>1000</v>
      </c>
      <c r="D66">
        <v>5.01</v>
      </c>
      <c r="E66">
        <f t="shared" si="3"/>
        <v>5010</v>
      </c>
    </row>
    <row r="67" spans="1:14">
      <c r="A67"/>
      <c r="B67" s="1">
        <v>42173</v>
      </c>
      <c r="C67">
        <v>500</v>
      </c>
      <c r="D67">
        <v>4.88</v>
      </c>
      <c r="E67">
        <f t="shared" si="3"/>
        <v>2440</v>
      </c>
    </row>
    <row r="68" spans="1:14">
      <c r="A68"/>
      <c r="B68" s="1">
        <v>42187</v>
      </c>
      <c r="C68">
        <v>2000</v>
      </c>
      <c r="D68">
        <v>4.9800000000000004</v>
      </c>
      <c r="E68">
        <f t="shared" si="3"/>
        <v>9960</v>
      </c>
    </row>
    <row r="69" spans="1:14">
      <c r="A69"/>
      <c r="B69" s="1">
        <v>42187</v>
      </c>
      <c r="C69">
        <v>100</v>
      </c>
      <c r="D69">
        <v>4.9800000000000004</v>
      </c>
      <c r="E69">
        <f t="shared" si="3"/>
        <v>498.00000000000006</v>
      </c>
    </row>
    <row r="70" spans="1:14">
      <c r="A70"/>
      <c r="B70" s="1">
        <v>42187</v>
      </c>
      <c r="C70">
        <v>100</v>
      </c>
      <c r="D70">
        <v>4.9800000000000004</v>
      </c>
      <c r="E70">
        <f t="shared" si="3"/>
        <v>498.00000000000006</v>
      </c>
    </row>
    <row r="71" spans="1:14">
      <c r="A71"/>
      <c r="B71" s="1">
        <v>42187</v>
      </c>
      <c r="C71">
        <v>2000</v>
      </c>
      <c r="D71">
        <v>4.97</v>
      </c>
      <c r="E71">
        <f t="shared" si="3"/>
        <v>9940</v>
      </c>
    </row>
    <row r="72" spans="1:14">
      <c r="A72"/>
      <c r="B72" s="1">
        <v>42199</v>
      </c>
      <c r="C72">
        <v>500</v>
      </c>
      <c r="D72">
        <v>4.8</v>
      </c>
      <c r="E72">
        <f t="shared" si="3"/>
        <v>2400</v>
      </c>
    </row>
    <row r="73" spans="1:14">
      <c r="A73"/>
      <c r="B73" s="1">
        <v>42212</v>
      </c>
      <c r="C73">
        <v>300</v>
      </c>
      <c r="D73">
        <v>4.76</v>
      </c>
      <c r="E73">
        <f t="shared" si="3"/>
        <v>1428</v>
      </c>
    </row>
    <row r="74" spans="1:14">
      <c r="A74"/>
      <c r="B74" s="1">
        <v>42212</v>
      </c>
      <c r="C74">
        <v>1700</v>
      </c>
      <c r="D74">
        <v>4.76</v>
      </c>
      <c r="E74">
        <f t="shared" si="3"/>
        <v>8092</v>
      </c>
    </row>
    <row r="75" spans="1:14">
      <c r="A75"/>
      <c r="B75" s="1">
        <v>42214</v>
      </c>
      <c r="C75">
        <v>500</v>
      </c>
      <c r="D75">
        <v>4.68</v>
      </c>
      <c r="E75">
        <f t="shared" si="3"/>
        <v>2340</v>
      </c>
    </row>
    <row r="76" spans="1:14">
      <c r="A76"/>
      <c r="B76" s="1">
        <v>42214</v>
      </c>
      <c r="C76">
        <v>50</v>
      </c>
      <c r="D76">
        <v>4.6500000000000004</v>
      </c>
      <c r="E76">
        <f t="shared" si="3"/>
        <v>232.50000000000003</v>
      </c>
    </row>
    <row r="77" spans="1:14">
      <c r="A77"/>
      <c r="B77" s="1">
        <v>42214</v>
      </c>
      <c r="C77">
        <v>200</v>
      </c>
      <c r="D77">
        <v>4.63</v>
      </c>
      <c r="E77">
        <f t="shared" si="3"/>
        <v>926</v>
      </c>
    </row>
    <row r="78" spans="1:14">
      <c r="A78"/>
      <c r="B78" s="1">
        <v>42214</v>
      </c>
      <c r="C78">
        <v>300</v>
      </c>
      <c r="D78">
        <v>4.59</v>
      </c>
      <c r="E78">
        <f t="shared" si="3"/>
        <v>1377</v>
      </c>
    </row>
    <row r="79" spans="1:14">
      <c r="A79"/>
      <c r="B79" s="1">
        <v>42214</v>
      </c>
      <c r="C79">
        <v>500</v>
      </c>
      <c r="D79">
        <v>4.54</v>
      </c>
      <c r="E79">
        <f t="shared" si="3"/>
        <v>2270</v>
      </c>
    </row>
    <row r="80" spans="1:14">
      <c r="A80" s="4"/>
      <c r="B80" s="4"/>
      <c r="C80" s="4">
        <f>SUM(C50:C79)</f>
        <v>19200</v>
      </c>
      <c r="D80" s="4"/>
      <c r="E80" s="4">
        <f>SUM(E50:E79)</f>
        <v>96087.5</v>
      </c>
      <c r="F80" s="4"/>
      <c r="G80" s="4">
        <f>SUM(G50:G79)</f>
        <v>19200</v>
      </c>
      <c r="H80" s="4"/>
      <c r="I80" s="4">
        <f>SUM(I50:I79)</f>
        <v>98258</v>
      </c>
      <c r="J80" s="4"/>
      <c r="K80" s="4">
        <f>SUM(K50:K79)</f>
        <v>656.25</v>
      </c>
      <c r="L80" s="4"/>
      <c r="M80" s="6">
        <f>I80-E80</f>
        <v>2170.5</v>
      </c>
      <c r="N80" s="16">
        <f>(M80+K80)/E80</f>
        <v>2.9418498764147261E-2</v>
      </c>
    </row>
    <row r="81" spans="1:16">
      <c r="I81" s="2"/>
      <c r="M81" s="7"/>
      <c r="N81" s="17"/>
    </row>
    <row r="82" spans="1:16">
      <c r="A82" s="12" t="s">
        <v>25</v>
      </c>
      <c r="B82" s="1">
        <v>42163</v>
      </c>
      <c r="C82">
        <v>1</v>
      </c>
      <c r="D82">
        <v>117.3</v>
      </c>
      <c r="E82">
        <f>C82*D82</f>
        <v>117.3</v>
      </c>
      <c r="F82" s="1">
        <v>42186</v>
      </c>
      <c r="G82">
        <v>1</v>
      </c>
      <c r="H82">
        <v>121.6</v>
      </c>
      <c r="I82" s="2">
        <f>G82*H82</f>
        <v>121.6</v>
      </c>
      <c r="M82" s="7"/>
      <c r="N82" s="17"/>
    </row>
    <row r="83" spans="1:16">
      <c r="A83" s="13"/>
      <c r="B83" s="5"/>
      <c r="C83" s="4">
        <f>SUM(C82)</f>
        <v>1</v>
      </c>
      <c r="D83" s="4"/>
      <c r="E83" s="4">
        <f>SUM(E82)</f>
        <v>117.3</v>
      </c>
      <c r="F83" s="4"/>
      <c r="G83" s="4">
        <f>SUM(G82)</f>
        <v>1</v>
      </c>
      <c r="H83" s="4"/>
      <c r="I83" s="4">
        <f>SUM(I82)</f>
        <v>121.6</v>
      </c>
      <c r="J83" s="4"/>
      <c r="K83" s="4"/>
      <c r="L83" s="4"/>
      <c r="M83" s="6">
        <f>I83-E83</f>
        <v>4.2999999999999972</v>
      </c>
      <c r="N83" s="16">
        <f>(M83+K83)/E83</f>
        <v>3.6658141517476532E-2</v>
      </c>
    </row>
    <row r="84" spans="1:16">
      <c r="I84" s="2"/>
      <c r="M84" s="7"/>
      <c r="N84" s="17"/>
      <c r="O84" s="8"/>
      <c r="P84" s="8"/>
    </row>
    <row r="85" spans="1:16">
      <c r="A85" s="12" t="s">
        <v>36</v>
      </c>
      <c r="B85" s="1">
        <v>42167</v>
      </c>
      <c r="C85">
        <v>25</v>
      </c>
      <c r="D85">
        <v>34.15</v>
      </c>
      <c r="E85">
        <f>C85*D85</f>
        <v>853.75</v>
      </c>
      <c r="F85" s="1">
        <v>42186</v>
      </c>
      <c r="G85">
        <v>35</v>
      </c>
      <c r="H85">
        <v>34.799999999999997</v>
      </c>
      <c r="I85" s="2">
        <f>G85*H85</f>
        <v>1218</v>
      </c>
      <c r="M85" s="7"/>
      <c r="N85" s="17"/>
      <c r="O85" s="8"/>
      <c r="P85" s="8"/>
    </row>
    <row r="86" spans="1:16">
      <c r="B86" s="1">
        <v>42178</v>
      </c>
      <c r="C86">
        <v>10</v>
      </c>
      <c r="D86">
        <v>33.119999999999997</v>
      </c>
      <c r="E86">
        <f>C86*D86</f>
        <v>331.2</v>
      </c>
      <c r="I86" s="2">
        <f>G86*H86</f>
        <v>0</v>
      </c>
      <c r="M86" s="7"/>
      <c r="N86" s="17"/>
      <c r="O86" s="8"/>
      <c r="P86" s="8"/>
    </row>
    <row r="87" spans="1:16">
      <c r="A87" s="13"/>
      <c r="B87" s="5"/>
      <c r="C87" s="4">
        <f>SUM(C85:C86)</f>
        <v>35</v>
      </c>
      <c r="D87" s="4"/>
      <c r="E87" s="4">
        <f>SUM(E85:E86)</f>
        <v>1184.95</v>
      </c>
      <c r="F87" s="4"/>
      <c r="G87" s="4">
        <f>SUM(G85:G86)</f>
        <v>35</v>
      </c>
      <c r="H87" s="4"/>
      <c r="I87" s="4">
        <f>SUM(I85:I86)</f>
        <v>1218</v>
      </c>
      <c r="J87" s="4"/>
      <c r="K87" s="4"/>
      <c r="L87" s="4"/>
      <c r="M87" s="6">
        <f>I87-E87</f>
        <v>33.049999999999955</v>
      </c>
      <c r="N87" s="16">
        <f>(M87+K87)/E87</f>
        <v>2.7891472214017429E-2</v>
      </c>
      <c r="O87" s="8"/>
      <c r="P87" s="8"/>
    </row>
    <row r="88" spans="1:16">
      <c r="I88" s="2"/>
      <c r="M88" s="7"/>
      <c r="N88" s="17"/>
    </row>
    <row r="89" spans="1:16">
      <c r="A89" s="12" t="s">
        <v>14</v>
      </c>
      <c r="B89" s="1">
        <v>42152</v>
      </c>
      <c r="C89">
        <v>2</v>
      </c>
      <c r="D89">
        <v>51.22</v>
      </c>
      <c r="E89">
        <f>C89*D89</f>
        <v>102.44</v>
      </c>
      <c r="F89" s="1">
        <v>42187</v>
      </c>
      <c r="G89">
        <v>150</v>
      </c>
      <c r="H89">
        <v>48.92</v>
      </c>
      <c r="I89" s="2">
        <f>G89*H89</f>
        <v>7338</v>
      </c>
      <c r="J89" s="1">
        <v>42195</v>
      </c>
      <c r="K89">
        <v>52</v>
      </c>
      <c r="M89" s="7"/>
      <c r="N89" s="17"/>
    </row>
    <row r="90" spans="1:16">
      <c r="B90" s="1">
        <v>42164</v>
      </c>
      <c r="C90">
        <v>48</v>
      </c>
      <c r="D90">
        <v>49.9</v>
      </c>
      <c r="E90">
        <f>C90*D90</f>
        <v>2395.1999999999998</v>
      </c>
      <c r="M90" s="7"/>
      <c r="N90" s="17"/>
    </row>
    <row r="91" spans="1:16">
      <c r="B91" s="1">
        <v>42165</v>
      </c>
      <c r="C91">
        <v>50</v>
      </c>
      <c r="D91">
        <v>48.6</v>
      </c>
      <c r="E91">
        <f>C91*D91</f>
        <v>2430</v>
      </c>
      <c r="I91" s="2">
        <f>G91*H91</f>
        <v>0</v>
      </c>
      <c r="M91" s="7"/>
      <c r="N91" s="17"/>
    </row>
    <row r="92" spans="1:16">
      <c r="B92" s="1">
        <v>42173</v>
      </c>
      <c r="C92">
        <v>25</v>
      </c>
      <c r="D92">
        <v>47.62</v>
      </c>
      <c r="E92">
        <f>C92*D92</f>
        <v>1190.5</v>
      </c>
      <c r="I92" s="2">
        <f>G92*H92</f>
        <v>0</v>
      </c>
      <c r="M92" s="7"/>
      <c r="N92" s="17"/>
    </row>
    <row r="93" spans="1:16">
      <c r="B93" s="1">
        <v>42173</v>
      </c>
      <c r="C93">
        <v>25</v>
      </c>
      <c r="D93">
        <v>47.54</v>
      </c>
      <c r="E93">
        <f>C93*D93</f>
        <v>1188.5</v>
      </c>
      <c r="I93" s="2">
        <f>G93*H93</f>
        <v>0</v>
      </c>
      <c r="M93" s="7"/>
      <c r="N93" s="17"/>
    </row>
    <row r="94" spans="1:16">
      <c r="A94" s="13"/>
      <c r="B94" s="5"/>
      <c r="C94" s="4">
        <f>SUM(C89:C93)</f>
        <v>150</v>
      </c>
      <c r="D94" s="4"/>
      <c r="E94" s="4">
        <f t="shared" ref="E94:K94" si="5">SUM(E89:E93)</f>
        <v>7306.6399999999994</v>
      </c>
      <c r="F94" s="4"/>
      <c r="G94" s="4">
        <f t="shared" si="5"/>
        <v>150</v>
      </c>
      <c r="H94" s="4"/>
      <c r="I94" s="4">
        <f t="shared" si="5"/>
        <v>7338</v>
      </c>
      <c r="J94" s="4"/>
      <c r="K94" s="4">
        <f t="shared" si="5"/>
        <v>52</v>
      </c>
      <c r="L94" s="4"/>
      <c r="M94" s="6">
        <f>I94-E94</f>
        <v>31.360000000000582</v>
      </c>
      <c r="N94" s="16">
        <f>(M94+K94)/E94</f>
        <v>1.1408800762046657E-2</v>
      </c>
    </row>
    <row r="95" spans="1:16">
      <c r="I95" s="2"/>
      <c r="M95" s="7"/>
      <c r="N95" s="17"/>
      <c r="O95" s="8"/>
      <c r="P95" s="8"/>
    </row>
    <row r="96" spans="1:16">
      <c r="A96" s="12" t="s">
        <v>41</v>
      </c>
      <c r="B96" s="1">
        <v>42184</v>
      </c>
      <c r="C96">
        <v>10</v>
      </c>
      <c r="D96">
        <v>66</v>
      </c>
      <c r="E96">
        <f>C96*D96</f>
        <v>660</v>
      </c>
      <c r="F96" s="1">
        <v>42219</v>
      </c>
      <c r="G96">
        <v>10</v>
      </c>
      <c r="H96">
        <v>70.45</v>
      </c>
      <c r="I96" s="2">
        <f>G96*H96</f>
        <v>704.5</v>
      </c>
      <c r="M96" s="7"/>
      <c r="N96" s="17"/>
      <c r="O96" s="8"/>
      <c r="P96" s="8"/>
    </row>
    <row r="97" spans="1:16">
      <c r="A97" s="13"/>
      <c r="B97" s="5"/>
      <c r="C97" s="4">
        <f>SUM(C96)</f>
        <v>10</v>
      </c>
      <c r="D97" s="4"/>
      <c r="E97" s="4">
        <f>SUM(E96)</f>
        <v>660</v>
      </c>
      <c r="F97" s="4"/>
      <c r="G97" s="4">
        <f>SUM(G96)</f>
        <v>10</v>
      </c>
      <c r="H97" s="4"/>
      <c r="I97" s="4">
        <f>SUM(I96)</f>
        <v>704.5</v>
      </c>
      <c r="J97" s="4"/>
      <c r="K97" s="4"/>
      <c r="L97" s="4"/>
      <c r="M97" s="6">
        <f>I97-E97</f>
        <v>44.5</v>
      </c>
      <c r="N97" s="16">
        <f>(M97+K97)/E97</f>
        <v>6.7424242424242428E-2</v>
      </c>
      <c r="O97" s="8"/>
      <c r="P97" s="8"/>
    </row>
    <row r="98" spans="1:16">
      <c r="I98" s="2"/>
      <c r="M98" s="7"/>
      <c r="N98" s="17"/>
      <c r="O98" s="8"/>
      <c r="P98" s="8"/>
    </row>
    <row r="99" spans="1:16">
      <c r="A99" s="12" t="s">
        <v>46</v>
      </c>
      <c r="B99" s="1">
        <v>42185</v>
      </c>
      <c r="C99">
        <v>20</v>
      </c>
      <c r="D99">
        <v>28.2</v>
      </c>
      <c r="E99">
        <f>C99*D99</f>
        <v>564</v>
      </c>
      <c r="F99" s="1">
        <v>42187</v>
      </c>
      <c r="G99">
        <v>20</v>
      </c>
      <c r="H99">
        <v>28.75</v>
      </c>
      <c r="I99" s="2">
        <f>G99*H99</f>
        <v>575</v>
      </c>
      <c r="M99" s="7"/>
      <c r="N99" s="17"/>
      <c r="O99" s="8"/>
      <c r="P99" s="8"/>
    </row>
    <row r="100" spans="1:16">
      <c r="A100" s="13"/>
      <c r="B100" s="4"/>
      <c r="C100" s="4">
        <f>SUM(C99)</f>
        <v>20</v>
      </c>
      <c r="D100" s="4"/>
      <c r="E100" s="4">
        <f>SUM(E99)</f>
        <v>564</v>
      </c>
      <c r="F100" s="4"/>
      <c r="G100" s="4">
        <f>SUM(G99)</f>
        <v>20</v>
      </c>
      <c r="H100" s="4"/>
      <c r="I100" s="4">
        <f>SUM(I99)</f>
        <v>575</v>
      </c>
      <c r="J100" s="4"/>
      <c r="K100" s="4"/>
      <c r="L100" s="4"/>
      <c r="M100" s="6">
        <f>I100-E100</f>
        <v>11</v>
      </c>
      <c r="N100" s="16">
        <f>(M100+K100)/E100</f>
        <v>1.9503546099290781E-2</v>
      </c>
      <c r="O100" s="8"/>
      <c r="P100" s="8"/>
    </row>
    <row r="101" spans="1:16">
      <c r="I101" s="2"/>
      <c r="M101" s="7"/>
      <c r="N101" s="17"/>
    </row>
    <row r="102" spans="1:16">
      <c r="A102" s="12" t="s">
        <v>28</v>
      </c>
      <c r="B102" s="1">
        <v>42164</v>
      </c>
      <c r="C102">
        <v>20</v>
      </c>
      <c r="D102">
        <v>29.9</v>
      </c>
      <c r="E102">
        <f>C102*D102</f>
        <v>598</v>
      </c>
      <c r="F102" s="1">
        <v>42187</v>
      </c>
      <c r="G102">
        <v>40</v>
      </c>
      <c r="H102">
        <v>30.4</v>
      </c>
      <c r="I102" s="2">
        <f>G102*H102</f>
        <v>1216</v>
      </c>
      <c r="M102" s="7"/>
      <c r="N102" s="17"/>
    </row>
    <row r="103" spans="1:16">
      <c r="B103" s="1">
        <v>42166</v>
      </c>
      <c r="C103">
        <v>20</v>
      </c>
      <c r="D103">
        <v>29.3</v>
      </c>
      <c r="E103">
        <f>C103*D103</f>
        <v>586</v>
      </c>
      <c r="I103" s="2">
        <f>G103*H103</f>
        <v>0</v>
      </c>
      <c r="M103" s="7"/>
      <c r="N103" s="17"/>
    </row>
    <row r="104" spans="1:16">
      <c r="A104" s="14"/>
      <c r="B104" s="10"/>
      <c r="C104" s="9">
        <f>SUM(C102:C103)</f>
        <v>40</v>
      </c>
      <c r="D104" s="9"/>
      <c r="E104" s="9">
        <f>SUM(E102:E103)</f>
        <v>1184</v>
      </c>
      <c r="F104" s="9"/>
      <c r="G104" s="9">
        <f>SUM(G102:G103)</f>
        <v>40</v>
      </c>
      <c r="H104" s="9"/>
      <c r="I104" s="9">
        <f>SUM(I102:I103)</f>
        <v>1216</v>
      </c>
      <c r="J104" s="9"/>
      <c r="K104" s="9"/>
      <c r="L104" s="9"/>
      <c r="M104" s="6">
        <f>I104-E104</f>
        <v>32</v>
      </c>
      <c r="N104" s="16">
        <f>(M104+K104)/E104</f>
        <v>2.7027027027027029E-2</v>
      </c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7"/>
      <c r="N105" s="17"/>
    </row>
    <row r="106" spans="1:16">
      <c r="A106" s="12" t="s">
        <v>0</v>
      </c>
      <c r="B106" s="1">
        <v>42144</v>
      </c>
      <c r="C106">
        <v>50</v>
      </c>
      <c r="D106">
        <v>130.16999999999999</v>
      </c>
      <c r="E106">
        <f>C106*D106</f>
        <v>6508.4999999999991</v>
      </c>
      <c r="F106" s="1">
        <v>42186</v>
      </c>
      <c r="G106">
        <v>50</v>
      </c>
      <c r="H106">
        <v>133.5</v>
      </c>
      <c r="I106" s="2">
        <f>G106*H106</f>
        <v>6675</v>
      </c>
      <c r="J106" s="1">
        <v>42200</v>
      </c>
      <c r="K106">
        <v>7.5</v>
      </c>
    </row>
    <row r="107" spans="1:16">
      <c r="A107" s="13"/>
      <c r="B107" s="5"/>
      <c r="C107" s="4">
        <f>SUM(C106)</f>
        <v>50</v>
      </c>
      <c r="D107" s="4"/>
      <c r="E107" s="4">
        <f>SUM(E106)</f>
        <v>6508.4999999999991</v>
      </c>
      <c r="F107" s="4"/>
      <c r="G107" s="4">
        <f>SUM(G106)</f>
        <v>50</v>
      </c>
      <c r="H107" s="4"/>
      <c r="I107" s="6">
        <f>SUM(I106)</f>
        <v>6675</v>
      </c>
      <c r="J107" s="4"/>
      <c r="K107" s="4">
        <f>SUM(K106)</f>
        <v>7.5</v>
      </c>
      <c r="L107" s="4"/>
      <c r="M107" s="6">
        <f>I107-E107</f>
        <v>166.50000000000091</v>
      </c>
      <c r="N107" s="16">
        <f>(M107+K107)/E107</f>
        <v>2.6734270569255734E-2</v>
      </c>
    </row>
    <row r="108" spans="1:16">
      <c r="I108" s="2"/>
      <c r="M108" s="7"/>
      <c r="N108" s="17"/>
      <c r="O108" s="8"/>
      <c r="P108" s="8"/>
    </row>
    <row r="109" spans="1:16">
      <c r="A109" s="12" t="s">
        <v>49</v>
      </c>
      <c r="B109" s="1">
        <v>42186</v>
      </c>
      <c r="C109">
        <v>100</v>
      </c>
      <c r="D109">
        <v>27.5</v>
      </c>
      <c r="E109">
        <f>C109*D109</f>
        <v>2750</v>
      </c>
      <c r="F109" s="1">
        <v>42219</v>
      </c>
      <c r="G109">
        <v>100</v>
      </c>
      <c r="H109">
        <v>29.5</v>
      </c>
      <c r="I109" s="2">
        <f>G109*H109</f>
        <v>2950</v>
      </c>
      <c r="M109" s="7"/>
      <c r="N109" s="17"/>
      <c r="O109" s="8"/>
      <c r="P109" s="8"/>
    </row>
    <row r="110" spans="1:16">
      <c r="A110" s="13"/>
      <c r="B110" s="5"/>
      <c r="C110" s="4">
        <f>SUM(C109)</f>
        <v>100</v>
      </c>
      <c r="D110" s="4"/>
      <c r="E110" s="4">
        <f>SUM(E109)</f>
        <v>2750</v>
      </c>
      <c r="F110" s="4"/>
      <c r="G110" s="4">
        <f>SUM(G109)</f>
        <v>100</v>
      </c>
      <c r="H110" s="4"/>
      <c r="I110" s="4">
        <f>SUM(I109)</f>
        <v>2950</v>
      </c>
      <c r="J110" s="4"/>
      <c r="K110" s="4"/>
      <c r="L110" s="4"/>
      <c r="M110" s="6">
        <f>I110-E110</f>
        <v>200</v>
      </c>
      <c r="N110" s="16">
        <f>(M110+K110)/E110</f>
        <v>7.2727272727272724E-2</v>
      </c>
      <c r="O110" s="8"/>
      <c r="P110" s="8"/>
    </row>
    <row r="111" spans="1:16">
      <c r="M111" s="7"/>
    </row>
    <row r="112" spans="1:16">
      <c r="A112" s="12" t="s">
        <v>13</v>
      </c>
      <c r="B112" s="1">
        <v>42151</v>
      </c>
      <c r="C112">
        <v>5</v>
      </c>
      <c r="D112">
        <v>54.2</v>
      </c>
      <c r="E112">
        <f t="shared" ref="E112:E118" si="6">C112*D112</f>
        <v>271</v>
      </c>
      <c r="F112" s="1">
        <v>42181</v>
      </c>
      <c r="G112">
        <v>25</v>
      </c>
      <c r="H112">
        <v>55.4</v>
      </c>
      <c r="I112" s="2">
        <f>G112*H112</f>
        <v>1385</v>
      </c>
      <c r="M112" s="7"/>
      <c r="N112" s="17"/>
    </row>
    <row r="113" spans="1:14">
      <c r="B113" s="1">
        <v>42152</v>
      </c>
      <c r="C113">
        <v>20</v>
      </c>
      <c r="D113">
        <v>53.35</v>
      </c>
      <c r="E113">
        <f t="shared" si="6"/>
        <v>1067</v>
      </c>
      <c r="F113" s="1">
        <v>42200</v>
      </c>
      <c r="G113">
        <v>225</v>
      </c>
      <c r="H113">
        <v>55.56</v>
      </c>
      <c r="I113" s="2">
        <f>G113*H113</f>
        <v>12501</v>
      </c>
      <c r="M113" s="7"/>
      <c r="N113" s="17"/>
    </row>
    <row r="114" spans="1:14">
      <c r="B114" s="1">
        <v>42153</v>
      </c>
      <c r="C114">
        <v>25</v>
      </c>
      <c r="D114">
        <v>52.35</v>
      </c>
      <c r="E114">
        <f t="shared" si="6"/>
        <v>1308.75</v>
      </c>
      <c r="I114" s="2"/>
      <c r="M114" s="7"/>
      <c r="N114" s="17"/>
    </row>
    <row r="115" spans="1:14">
      <c r="B115" s="1">
        <v>42153</v>
      </c>
      <c r="C115">
        <v>25</v>
      </c>
      <c r="D115">
        <v>51.75</v>
      </c>
      <c r="E115">
        <f t="shared" si="6"/>
        <v>1293.75</v>
      </c>
      <c r="I115" s="2"/>
      <c r="M115" s="7"/>
      <c r="N115" s="17"/>
    </row>
    <row r="116" spans="1:14">
      <c r="B116" s="1">
        <v>42166</v>
      </c>
      <c r="C116">
        <v>25</v>
      </c>
      <c r="D116">
        <v>52.1</v>
      </c>
      <c r="E116">
        <f t="shared" si="6"/>
        <v>1302.5</v>
      </c>
      <c r="I116" s="2"/>
      <c r="M116" s="7"/>
      <c r="N116" s="17"/>
    </row>
    <row r="117" spans="1:14">
      <c r="B117" s="1">
        <v>42166</v>
      </c>
      <c r="C117">
        <v>50</v>
      </c>
      <c r="D117">
        <v>51.5</v>
      </c>
      <c r="E117">
        <f t="shared" si="6"/>
        <v>2575</v>
      </c>
      <c r="I117" s="2"/>
      <c r="M117" s="7"/>
      <c r="N117" s="17"/>
    </row>
    <row r="118" spans="1:14" s="8" customFormat="1">
      <c r="A118" s="12"/>
      <c r="B118" s="1">
        <v>42166</v>
      </c>
      <c r="C118">
        <v>100</v>
      </c>
      <c r="D118">
        <v>51.35</v>
      </c>
      <c r="E118">
        <f t="shared" si="6"/>
        <v>5135</v>
      </c>
      <c r="F118"/>
      <c r="G118"/>
      <c r="H118"/>
      <c r="I118" s="2"/>
      <c r="J118"/>
      <c r="K118"/>
      <c r="L118"/>
      <c r="M118" s="7"/>
      <c r="N118" s="17"/>
    </row>
    <row r="119" spans="1:14">
      <c r="A119" s="13"/>
      <c r="B119" s="5"/>
      <c r="C119" s="4">
        <f>SUM(C112:C118)</f>
        <v>250</v>
      </c>
      <c r="D119" s="4"/>
      <c r="E119" s="4">
        <f>SUM(E112:E118)</f>
        <v>12953</v>
      </c>
      <c r="F119" s="4"/>
      <c r="G119" s="4">
        <f>SUM(G112:G118)</f>
        <v>250</v>
      </c>
      <c r="H119" s="4"/>
      <c r="I119" s="4">
        <f>SUM(I112:I118)</f>
        <v>13886</v>
      </c>
      <c r="J119" s="4"/>
      <c r="K119" s="4"/>
      <c r="L119" s="4"/>
      <c r="M119" s="6">
        <f>I119-E119</f>
        <v>933</v>
      </c>
      <c r="N119" s="16">
        <f>(M119+K119)/E119</f>
        <v>7.202964564193623E-2</v>
      </c>
    </row>
    <row r="120" spans="1:14">
      <c r="I120" s="2"/>
      <c r="M120" s="7"/>
      <c r="N120" s="17"/>
    </row>
    <row r="121" spans="1:14">
      <c r="A121" s="12" t="s">
        <v>20</v>
      </c>
      <c r="B121" s="1">
        <v>42153</v>
      </c>
      <c r="C121">
        <v>50</v>
      </c>
      <c r="D121">
        <v>20.99</v>
      </c>
      <c r="E121">
        <f>C121*D121</f>
        <v>1049.5</v>
      </c>
      <c r="F121" s="1">
        <v>42186</v>
      </c>
      <c r="G121">
        <v>297</v>
      </c>
      <c r="H121">
        <v>19.399999999999999</v>
      </c>
      <c r="I121" s="2">
        <f>G121*H121</f>
        <v>5761.7999999999993</v>
      </c>
      <c r="M121" s="7"/>
      <c r="N121" s="17"/>
    </row>
    <row r="122" spans="1:14">
      <c r="B122" s="1">
        <v>42185</v>
      </c>
      <c r="C122">
        <v>100</v>
      </c>
      <c r="D122">
        <v>20.6</v>
      </c>
      <c r="E122">
        <f>C122*D122</f>
        <v>2060</v>
      </c>
      <c r="F122" s="1">
        <v>42186</v>
      </c>
      <c r="G122">
        <v>300</v>
      </c>
      <c r="H122">
        <v>20.28</v>
      </c>
      <c r="I122" s="2">
        <f>G122*H122</f>
        <v>6084</v>
      </c>
      <c r="M122" s="7"/>
      <c r="N122" s="17"/>
    </row>
    <row r="123" spans="1:14">
      <c r="B123" s="1">
        <v>42186</v>
      </c>
      <c r="C123">
        <v>150</v>
      </c>
      <c r="D123">
        <v>19.95</v>
      </c>
      <c r="E123">
        <f>C123*D123</f>
        <v>2992.5</v>
      </c>
      <c r="F123" s="1">
        <v>42186</v>
      </c>
      <c r="G123">
        <v>300</v>
      </c>
      <c r="H123">
        <v>19.75</v>
      </c>
      <c r="I123" s="2">
        <f>G123*H123</f>
        <v>5925</v>
      </c>
      <c r="M123" s="7"/>
      <c r="N123" s="17"/>
    </row>
    <row r="124" spans="1:14">
      <c r="B124" s="1">
        <v>42186</v>
      </c>
      <c r="C124">
        <v>300</v>
      </c>
      <c r="D124">
        <v>19.7</v>
      </c>
      <c r="E124">
        <f>C124*D124</f>
        <v>5910</v>
      </c>
      <c r="I124" s="2"/>
      <c r="M124" s="7"/>
      <c r="N124" s="17"/>
    </row>
    <row r="125" spans="1:14">
      <c r="B125" s="1">
        <v>42186</v>
      </c>
      <c r="C125">
        <v>297</v>
      </c>
      <c r="D125">
        <v>19.13</v>
      </c>
      <c r="E125">
        <f>C125*D125</f>
        <v>5681.61</v>
      </c>
      <c r="I125" s="2"/>
      <c r="M125" s="7"/>
      <c r="N125" s="17"/>
    </row>
    <row r="126" spans="1:14">
      <c r="A126" s="13"/>
      <c r="B126" s="5"/>
      <c r="C126" s="4">
        <f>SUM(C121:C125)</f>
        <v>897</v>
      </c>
      <c r="D126" s="4"/>
      <c r="E126" s="4">
        <f>SUM(E121:E125)</f>
        <v>17693.61</v>
      </c>
      <c r="F126" s="4"/>
      <c r="G126" s="4">
        <f>SUM(G121:G125)</f>
        <v>897</v>
      </c>
      <c r="H126" s="4"/>
      <c r="I126" s="4">
        <f>SUM(I121:I125)</f>
        <v>17770.8</v>
      </c>
      <c r="J126" s="4"/>
      <c r="K126" s="4"/>
      <c r="L126" s="4"/>
      <c r="M126" s="6">
        <f>I126-E126</f>
        <v>77.18999999999869</v>
      </c>
      <c r="N126" s="16">
        <f>(M126+K126)/E126</f>
        <v>4.362591918777383E-3</v>
      </c>
    </row>
    <row r="127" spans="1:14">
      <c r="I127" s="2"/>
      <c r="M127" s="7"/>
      <c r="N127" s="17"/>
    </row>
    <row r="128" spans="1:14">
      <c r="A128" s="12" t="s">
        <v>31</v>
      </c>
      <c r="B128" s="1">
        <v>42165</v>
      </c>
      <c r="C128">
        <v>1</v>
      </c>
      <c r="D128">
        <v>73.03</v>
      </c>
      <c r="E128">
        <f>C128*D128</f>
        <v>73.03</v>
      </c>
      <c r="F128" s="1">
        <v>42195</v>
      </c>
      <c r="G128">
        <v>1</v>
      </c>
      <c r="H128">
        <v>73.5</v>
      </c>
      <c r="I128" s="2">
        <f>G128*H128</f>
        <v>73.5</v>
      </c>
      <c r="M128" s="7"/>
      <c r="N128" s="17"/>
    </row>
    <row r="129" spans="1:14">
      <c r="A129" s="13"/>
      <c r="B129" s="5"/>
      <c r="C129" s="4">
        <f>SUM(C128)</f>
        <v>1</v>
      </c>
      <c r="D129" s="4"/>
      <c r="E129" s="4">
        <f>SUM(E128)</f>
        <v>73.03</v>
      </c>
      <c r="F129" s="4"/>
      <c r="G129" s="4">
        <f>SUM(G128)</f>
        <v>1</v>
      </c>
      <c r="H129" s="4"/>
      <c r="I129" s="4">
        <f>SUM(I128)</f>
        <v>73.5</v>
      </c>
      <c r="J129" s="4"/>
      <c r="K129" s="4"/>
      <c r="L129" s="4"/>
      <c r="M129" s="6">
        <f>I129-E129</f>
        <v>0.46999999999999886</v>
      </c>
      <c r="N129" s="16">
        <f>(M129+K129)/E129</f>
        <v>6.435711351499368E-3</v>
      </c>
    </row>
    <row r="130" spans="1:14">
      <c r="I130" s="2"/>
      <c r="M130" s="7"/>
      <c r="N130" s="17"/>
    </row>
    <row r="134" spans="1:14" ht="18.75">
      <c r="L134" s="31" t="s">
        <v>72</v>
      </c>
      <c r="M134" s="37">
        <f>SUM(M1:M129)</f>
        <v>5385.4200000000028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2" activePane="bottomLeft" state="frozen"/>
      <selection pane="bottomLeft" activeCell="N15" sqref="N15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15</v>
      </c>
      <c r="B2" s="1">
        <v>42153</v>
      </c>
      <c r="C2">
        <v>1</v>
      </c>
      <c r="D2">
        <v>26.75</v>
      </c>
      <c r="E2">
        <f>C2*D2</f>
        <v>26.75</v>
      </c>
      <c r="F2" s="1">
        <v>42226</v>
      </c>
      <c r="G2" s="21">
        <v>170</v>
      </c>
      <c r="H2" s="21">
        <v>22.35</v>
      </c>
      <c r="I2" s="21">
        <f>G2*H2</f>
        <v>3799.5000000000005</v>
      </c>
    </row>
    <row r="3" spans="1:11">
      <c r="B3" s="1">
        <v>42173</v>
      </c>
      <c r="C3">
        <v>19</v>
      </c>
      <c r="D3">
        <v>24.84</v>
      </c>
      <c r="E3">
        <f t="shared" ref="E3:E11" si="0">C3*D3</f>
        <v>471.96</v>
      </c>
    </row>
    <row r="4" spans="1:11">
      <c r="B4" s="1">
        <v>42184</v>
      </c>
      <c r="C4">
        <v>10</v>
      </c>
      <c r="D4">
        <v>24.33</v>
      </c>
      <c r="E4">
        <f t="shared" si="0"/>
        <v>243.29999999999998</v>
      </c>
    </row>
    <row r="5" spans="1:11">
      <c r="B5" s="1">
        <v>42185</v>
      </c>
      <c r="C5">
        <v>5</v>
      </c>
      <c r="D5">
        <v>23.82</v>
      </c>
      <c r="E5">
        <f t="shared" si="0"/>
        <v>119.1</v>
      </c>
    </row>
    <row r="6" spans="1:11">
      <c r="B6" s="1">
        <v>42185</v>
      </c>
      <c r="C6">
        <v>15</v>
      </c>
      <c r="D6">
        <v>23.71</v>
      </c>
      <c r="E6">
        <f t="shared" si="0"/>
        <v>355.65000000000003</v>
      </c>
    </row>
    <row r="7" spans="1:11">
      <c r="B7" s="1">
        <v>42185</v>
      </c>
      <c r="C7">
        <v>30</v>
      </c>
      <c r="D7">
        <v>23.65</v>
      </c>
      <c r="E7">
        <f t="shared" si="0"/>
        <v>709.5</v>
      </c>
    </row>
    <row r="8" spans="1:11">
      <c r="B8" s="1">
        <v>42185</v>
      </c>
      <c r="C8" s="21">
        <v>40</v>
      </c>
      <c r="D8" s="21">
        <v>23.2</v>
      </c>
      <c r="E8" s="21">
        <f t="shared" si="0"/>
        <v>928</v>
      </c>
    </row>
    <row r="9" spans="1:11">
      <c r="B9" s="1">
        <v>42185</v>
      </c>
      <c r="C9" s="21">
        <v>50</v>
      </c>
      <c r="D9" s="21">
        <v>22.94</v>
      </c>
      <c r="E9" s="21">
        <f t="shared" si="0"/>
        <v>1147</v>
      </c>
    </row>
    <row r="10" spans="1:11">
      <c r="B10" s="1">
        <v>42209</v>
      </c>
      <c r="C10" s="21">
        <v>50</v>
      </c>
      <c r="D10" s="21">
        <v>19.75</v>
      </c>
      <c r="E10" s="21">
        <f t="shared" si="0"/>
        <v>987.5</v>
      </c>
    </row>
    <row r="11" spans="1:11">
      <c r="B11" s="1">
        <v>42212</v>
      </c>
      <c r="C11" s="21">
        <v>30</v>
      </c>
      <c r="D11" s="21">
        <v>19.2</v>
      </c>
      <c r="E11" s="21">
        <f t="shared" si="0"/>
        <v>576</v>
      </c>
    </row>
    <row r="12" spans="1:11">
      <c r="A12" s="35"/>
      <c r="B12" s="35"/>
      <c r="C12" s="35">
        <f>SUM(C2:C11)</f>
        <v>250</v>
      </c>
      <c r="D12" s="35"/>
      <c r="E12" s="35">
        <f>SUM(E2:E11)</f>
        <v>5564.76</v>
      </c>
      <c r="F12" s="35"/>
      <c r="G12" s="35">
        <f>SUM(G2:G11)</f>
        <v>170</v>
      </c>
      <c r="H12" s="35"/>
      <c r="I12" s="35">
        <f>SUM(I2:I11)</f>
        <v>3799.5000000000005</v>
      </c>
      <c r="J12" s="35"/>
      <c r="K12" s="35"/>
    </row>
    <row r="15" spans="1:11">
      <c r="B15" s="31" t="s">
        <v>57</v>
      </c>
      <c r="D15">
        <f>C12-G12</f>
        <v>80</v>
      </c>
    </row>
    <row r="16" spans="1:11">
      <c r="B16" s="31" t="s">
        <v>58</v>
      </c>
      <c r="D16">
        <f>(E12-I12)/D15</f>
        <v>22.065749999999998</v>
      </c>
    </row>
    <row r="17" spans="2:4">
      <c r="B17" s="31" t="s">
        <v>67</v>
      </c>
      <c r="D17" s="4">
        <v>20.420000000000002</v>
      </c>
    </row>
    <row r="18" spans="2:4">
      <c r="B18" s="31" t="s">
        <v>68</v>
      </c>
      <c r="D18" s="8">
        <f>D17*D15</f>
        <v>1633.6000000000001</v>
      </c>
    </row>
    <row r="19" spans="2:4">
      <c r="B19" s="31" t="s">
        <v>65</v>
      </c>
      <c r="D19">
        <f>D16*D15</f>
        <v>1765.2599999999998</v>
      </c>
    </row>
    <row r="20" spans="2:4">
      <c r="B20" s="31" t="s">
        <v>66</v>
      </c>
      <c r="D20">
        <f>D18-D19</f>
        <v>-131.65999999999963</v>
      </c>
    </row>
  </sheetData>
  <conditionalFormatting sqref="D20">
    <cfRule type="expression" dxfId="43" priority="1">
      <formula>D20&gt;0</formula>
    </cfRule>
    <cfRule type="expression" dxfId="42" priority="2">
      <formula>D20&lt;0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ySplit="1" topLeftCell="A2" activePane="bottomLeft" state="frozen"/>
      <selection pane="bottomLeft" activeCell="L26" sqref="L26"/>
    </sheetView>
  </sheetViews>
  <sheetFormatPr defaultRowHeight="15"/>
  <cols>
    <col min="4" max="4" width="10" customWidth="1"/>
  </cols>
  <sheetData>
    <row r="1" spans="1: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</row>
    <row r="2" spans="1:9">
      <c r="A2" t="s">
        <v>24</v>
      </c>
      <c r="B2" s="1">
        <v>42156</v>
      </c>
      <c r="C2">
        <v>5</v>
      </c>
      <c r="D2">
        <v>48.55</v>
      </c>
      <c r="E2">
        <f>C2*D2</f>
        <v>242.75</v>
      </c>
      <c r="F2" s="1">
        <v>42186</v>
      </c>
      <c r="G2" s="30">
        <v>100</v>
      </c>
      <c r="H2" s="30">
        <v>44.99</v>
      </c>
      <c r="I2" s="30">
        <f>G2*H2</f>
        <v>4499</v>
      </c>
    </row>
    <row r="3" spans="1:9">
      <c r="B3" s="1">
        <v>42156</v>
      </c>
      <c r="C3">
        <v>5</v>
      </c>
      <c r="D3">
        <v>47.01</v>
      </c>
      <c r="E3">
        <f t="shared" ref="E3:E9" si="0">C3*D3</f>
        <v>235.04999999999998</v>
      </c>
      <c r="F3" s="1">
        <v>42227</v>
      </c>
      <c r="G3" s="8">
        <v>100</v>
      </c>
      <c r="H3" s="8">
        <v>43</v>
      </c>
      <c r="I3" s="8">
        <f>G3*H3</f>
        <v>4300</v>
      </c>
    </row>
    <row r="4" spans="1:9">
      <c r="B4" s="1">
        <v>42156</v>
      </c>
      <c r="C4">
        <v>10</v>
      </c>
      <c r="D4">
        <v>46.5</v>
      </c>
      <c r="E4">
        <f t="shared" si="0"/>
        <v>465</v>
      </c>
      <c r="F4" s="1"/>
    </row>
    <row r="5" spans="1:9">
      <c r="B5" s="1">
        <v>42156</v>
      </c>
      <c r="C5">
        <v>50</v>
      </c>
      <c r="D5">
        <v>45.95</v>
      </c>
      <c r="E5">
        <f t="shared" si="0"/>
        <v>2297.5</v>
      </c>
    </row>
    <row r="6" spans="1:9">
      <c r="B6" s="1">
        <v>42156</v>
      </c>
      <c r="C6">
        <v>30</v>
      </c>
      <c r="D6">
        <v>45.95</v>
      </c>
      <c r="E6">
        <f t="shared" si="0"/>
        <v>1378.5</v>
      </c>
    </row>
    <row r="7" spans="1:9">
      <c r="B7" s="1">
        <v>42186</v>
      </c>
      <c r="C7" s="30">
        <v>100</v>
      </c>
      <c r="D7" s="30">
        <v>44.9</v>
      </c>
      <c r="E7" s="30">
        <f t="shared" si="0"/>
        <v>4490</v>
      </c>
    </row>
    <row r="8" spans="1:9">
      <c r="B8" s="1">
        <v>42206</v>
      </c>
      <c r="C8">
        <v>20</v>
      </c>
      <c r="D8">
        <v>41.2</v>
      </c>
      <c r="E8">
        <f t="shared" si="0"/>
        <v>824</v>
      </c>
    </row>
    <row r="9" spans="1:9">
      <c r="B9" s="1">
        <v>42207</v>
      </c>
      <c r="C9">
        <v>20</v>
      </c>
      <c r="D9">
        <v>40.68</v>
      </c>
      <c r="E9">
        <f t="shared" si="0"/>
        <v>813.6</v>
      </c>
    </row>
    <row r="10" spans="1:9">
      <c r="A10" s="32"/>
      <c r="B10" s="32"/>
      <c r="C10" s="32">
        <f>SUM(C2:C9)</f>
        <v>240</v>
      </c>
      <c r="D10" s="32"/>
      <c r="E10" s="32">
        <f>SUM(E2:E9)</f>
        <v>10746.4</v>
      </c>
      <c r="F10" s="32"/>
      <c r="G10" s="32">
        <f>SUM(G2:G9)</f>
        <v>200</v>
      </c>
      <c r="H10" s="32"/>
      <c r="I10" s="32">
        <f>SUM(I2:I9)</f>
        <v>8799</v>
      </c>
    </row>
    <row r="17" spans="2:4">
      <c r="B17" t="s">
        <v>57</v>
      </c>
      <c r="D17">
        <f>C10-G10</f>
        <v>40</v>
      </c>
    </row>
    <row r="18" spans="2:4">
      <c r="B18" t="s">
        <v>58</v>
      </c>
      <c r="D18">
        <f>(E10-I10)/D17</f>
        <v>48.684999999999988</v>
      </c>
    </row>
    <row r="19" spans="2:4">
      <c r="B19" t="s">
        <v>67</v>
      </c>
      <c r="D19" s="4">
        <v>43.37</v>
      </c>
    </row>
    <row r="20" spans="2:4">
      <c r="B20" t="s">
        <v>68</v>
      </c>
      <c r="D20" s="8">
        <f>D19*D17</f>
        <v>1734.8</v>
      </c>
    </row>
    <row r="21" spans="2:4">
      <c r="B21" t="s">
        <v>65</v>
      </c>
      <c r="D21">
        <f>D18*D17</f>
        <v>1947.3999999999996</v>
      </c>
    </row>
    <row r="22" spans="2:4">
      <c r="B22" t="s">
        <v>66</v>
      </c>
      <c r="D22">
        <f>D20-D21</f>
        <v>-212.59999999999968</v>
      </c>
    </row>
  </sheetData>
  <conditionalFormatting sqref="D22">
    <cfRule type="expression" dxfId="41" priority="1">
      <formula>D22&gt;0</formula>
    </cfRule>
    <cfRule type="expression" dxfId="40" priority="2">
      <formula>D22&lt;0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2" activePane="bottomLeft" state="frozen"/>
      <selection pane="bottomLeft" activeCell="B15" sqref="B15:B20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45</v>
      </c>
      <c r="B2" s="1">
        <v>42185</v>
      </c>
      <c r="C2">
        <v>10</v>
      </c>
      <c r="D2">
        <v>65.45</v>
      </c>
      <c r="E2">
        <f t="shared" ref="E2:E7" si="0">C2*D2</f>
        <v>654.5</v>
      </c>
      <c r="F2" s="1">
        <v>42226</v>
      </c>
      <c r="G2" s="27">
        <v>30</v>
      </c>
      <c r="H2" s="27">
        <v>62.9</v>
      </c>
      <c r="I2" s="27">
        <f>G2*H2</f>
        <v>1887</v>
      </c>
    </row>
    <row r="3" spans="1:11">
      <c r="B3" s="1">
        <v>42223</v>
      </c>
      <c r="C3">
        <v>30</v>
      </c>
      <c r="D3">
        <v>61.3</v>
      </c>
      <c r="E3">
        <f t="shared" si="0"/>
        <v>1839</v>
      </c>
      <c r="F3" s="1">
        <v>42235</v>
      </c>
      <c r="G3" s="28">
        <v>30</v>
      </c>
      <c r="H3" s="28">
        <v>63.59</v>
      </c>
      <c r="I3" s="28">
        <f>G3*H3</f>
        <v>1907.7</v>
      </c>
    </row>
    <row r="4" spans="1:11">
      <c r="B4" s="1">
        <v>42223</v>
      </c>
      <c r="C4" s="27">
        <v>30</v>
      </c>
      <c r="D4" s="27">
        <v>62</v>
      </c>
      <c r="E4" s="27">
        <f t="shared" si="0"/>
        <v>1860</v>
      </c>
    </row>
    <row r="5" spans="1:11">
      <c r="B5" s="1">
        <v>42223</v>
      </c>
      <c r="C5">
        <v>40</v>
      </c>
      <c r="D5">
        <v>62.45</v>
      </c>
      <c r="E5">
        <f t="shared" si="0"/>
        <v>2498</v>
      </c>
    </row>
    <row r="6" spans="1:11">
      <c r="B6" s="1">
        <v>42223</v>
      </c>
      <c r="C6" s="28">
        <v>30</v>
      </c>
      <c r="D6" s="28">
        <v>62.98</v>
      </c>
      <c r="E6" s="28">
        <f t="shared" si="0"/>
        <v>1889.3999999999999</v>
      </c>
    </row>
    <row r="7" spans="1:11">
      <c r="B7" s="1">
        <v>42223</v>
      </c>
      <c r="C7">
        <v>20</v>
      </c>
      <c r="D7">
        <v>63.52</v>
      </c>
      <c r="E7">
        <f t="shared" si="0"/>
        <v>1270.4000000000001</v>
      </c>
    </row>
    <row r="8" spans="1:11">
      <c r="A8" s="35"/>
      <c r="B8" s="35"/>
      <c r="C8" s="35">
        <f>SUM(C2:C7)</f>
        <v>160</v>
      </c>
      <c r="D8" s="35"/>
      <c r="E8" s="35">
        <f>SUM(E2:E7)</f>
        <v>10011.299999999999</v>
      </c>
      <c r="F8" s="35"/>
      <c r="G8" s="35">
        <f>SUM(G2:G4)</f>
        <v>60</v>
      </c>
      <c r="H8" s="35"/>
      <c r="I8" s="35">
        <f>SUM(I2:I4)</f>
        <v>3794.7</v>
      </c>
      <c r="J8" s="35"/>
      <c r="K8" s="35"/>
    </row>
    <row r="15" spans="1:11">
      <c r="B15" t="s">
        <v>57</v>
      </c>
      <c r="D15">
        <f>C8-G8</f>
        <v>100</v>
      </c>
    </row>
    <row r="16" spans="1:11">
      <c r="B16" t="s">
        <v>58</v>
      </c>
      <c r="D16">
        <f>(E8-I8)/D15</f>
        <v>62.165999999999997</v>
      </c>
    </row>
    <row r="17" spans="2:4">
      <c r="B17" t="s">
        <v>67</v>
      </c>
      <c r="D17" s="4">
        <v>63.86</v>
      </c>
    </row>
    <row r="18" spans="2:4">
      <c r="B18" t="s">
        <v>68</v>
      </c>
      <c r="D18" s="8">
        <f>D17*D15</f>
        <v>6386</v>
      </c>
    </row>
    <row r="19" spans="2:4">
      <c r="B19" t="s">
        <v>65</v>
      </c>
      <c r="D19">
        <f>D16*D15</f>
        <v>6216.5999999999995</v>
      </c>
    </row>
    <row r="20" spans="2:4">
      <c r="B20" t="s">
        <v>66</v>
      </c>
      <c r="D20">
        <f>D18-D19+K8</f>
        <v>169.40000000000055</v>
      </c>
    </row>
  </sheetData>
  <conditionalFormatting sqref="D20">
    <cfRule type="expression" dxfId="39" priority="1">
      <formula>D20&gt;0</formula>
    </cfRule>
    <cfRule type="expression" dxfId="38" priority="2">
      <formula>D20&lt;0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I13" sqref="I13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26</v>
      </c>
      <c r="B2" s="1">
        <v>42163</v>
      </c>
      <c r="C2">
        <v>50</v>
      </c>
      <c r="D2">
        <v>5.9</v>
      </c>
      <c r="E2">
        <f>C2*D2</f>
        <v>295</v>
      </c>
      <c r="F2" s="1">
        <v>42187</v>
      </c>
      <c r="G2" s="21">
        <v>200</v>
      </c>
      <c r="H2" s="21">
        <v>6.45</v>
      </c>
      <c r="I2" s="21">
        <f>G2*H2</f>
        <v>1290</v>
      </c>
    </row>
    <row r="3" spans="1:11">
      <c r="B3" s="1">
        <v>42163</v>
      </c>
      <c r="C3">
        <v>100</v>
      </c>
      <c r="D3">
        <v>6.2</v>
      </c>
      <c r="E3">
        <f>C3*D3</f>
        <v>620</v>
      </c>
    </row>
    <row r="4" spans="1:11">
      <c r="B4" s="1">
        <v>42187</v>
      </c>
      <c r="C4" s="21">
        <v>200</v>
      </c>
      <c r="D4" s="21">
        <v>6.3</v>
      </c>
      <c r="E4" s="21">
        <f>C4*D4</f>
        <v>1260</v>
      </c>
    </row>
    <row r="5" spans="1:11">
      <c r="B5" s="1">
        <v>42194</v>
      </c>
      <c r="C5">
        <v>150</v>
      </c>
      <c r="D5">
        <v>6.1</v>
      </c>
      <c r="E5">
        <f>C5*D5</f>
        <v>915</v>
      </c>
    </row>
    <row r="6" spans="1:11">
      <c r="A6" s="35"/>
      <c r="B6" s="35"/>
      <c r="C6" s="35">
        <f>SUM(C2:C5)</f>
        <v>500</v>
      </c>
      <c r="D6" s="35"/>
      <c r="E6" s="35">
        <f>SUM(E2:E5)</f>
        <v>3090</v>
      </c>
      <c r="F6" s="35"/>
      <c r="G6" s="35">
        <f>SUM(G2:G5)</f>
        <v>200</v>
      </c>
      <c r="H6" s="35"/>
      <c r="I6" s="35">
        <f>SUM(I2:I5)</f>
        <v>1290</v>
      </c>
      <c r="J6" s="35"/>
      <c r="K6" s="35"/>
    </row>
    <row r="11" spans="1:11">
      <c r="B11" s="31" t="s">
        <v>57</v>
      </c>
      <c r="D11">
        <f>C6-G6</f>
        <v>300</v>
      </c>
    </row>
    <row r="12" spans="1:11">
      <c r="B12" s="31" t="s">
        <v>58</v>
      </c>
      <c r="D12">
        <f>(E6-I6)/D11</f>
        <v>6</v>
      </c>
    </row>
    <row r="13" spans="1:11">
      <c r="B13" s="31" t="s">
        <v>67</v>
      </c>
      <c r="D13" s="4">
        <v>5.96</v>
      </c>
    </row>
    <row r="14" spans="1:11">
      <c r="B14" s="31" t="s">
        <v>68</v>
      </c>
      <c r="D14" s="8">
        <f>D13*D11</f>
        <v>1788</v>
      </c>
    </row>
    <row r="15" spans="1:11">
      <c r="B15" s="31" t="s">
        <v>65</v>
      </c>
      <c r="D15">
        <f>D12*D11</f>
        <v>1800</v>
      </c>
    </row>
    <row r="16" spans="1:11">
      <c r="B16" s="31" t="s">
        <v>66</v>
      </c>
      <c r="D16">
        <f>D14-D15</f>
        <v>-12</v>
      </c>
    </row>
  </sheetData>
  <conditionalFormatting sqref="D16">
    <cfRule type="expression" dxfId="37" priority="1">
      <formula>D16&gt;0</formula>
    </cfRule>
    <cfRule type="expression" dxfId="36" priority="2">
      <formula>D16&lt;0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pane ySplit="1" topLeftCell="A2" activePane="bottomLeft" state="frozen"/>
      <selection pane="bottomLeft" activeCell="I17" sqref="I17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47</v>
      </c>
      <c r="B2" s="1">
        <v>42185</v>
      </c>
      <c r="C2">
        <v>10</v>
      </c>
      <c r="D2">
        <v>88.85</v>
      </c>
      <c r="E2">
        <f>C2*D2</f>
        <v>888.5</v>
      </c>
      <c r="I2">
        <f>G2*H2</f>
        <v>0</v>
      </c>
    </row>
    <row r="3" spans="1:11">
      <c r="B3" s="1">
        <v>42214</v>
      </c>
      <c r="C3">
        <v>10</v>
      </c>
      <c r="D3">
        <v>83</v>
      </c>
      <c r="E3">
        <f t="shared" ref="E3:E5" si="0">C3*D3</f>
        <v>830</v>
      </c>
    </row>
    <row r="4" spans="1:11">
      <c r="B4" s="1">
        <v>42221</v>
      </c>
      <c r="C4">
        <v>30</v>
      </c>
      <c r="D4">
        <v>84.6</v>
      </c>
      <c r="E4">
        <f t="shared" si="0"/>
        <v>2538</v>
      </c>
    </row>
    <row r="5" spans="1:11">
      <c r="B5" s="1">
        <v>42222</v>
      </c>
      <c r="C5">
        <v>10</v>
      </c>
      <c r="D5">
        <v>83.08</v>
      </c>
      <c r="E5">
        <f t="shared" si="0"/>
        <v>830.8</v>
      </c>
    </row>
    <row r="6" spans="1:11">
      <c r="A6" s="32"/>
      <c r="B6" s="32"/>
      <c r="C6" s="32">
        <f>SUM(C2:C5)</f>
        <v>60</v>
      </c>
      <c r="D6" s="32"/>
      <c r="E6" s="32">
        <f>SUM(E2:E5)</f>
        <v>5087.3</v>
      </c>
      <c r="F6" s="32"/>
      <c r="G6" s="32"/>
      <c r="H6" s="32"/>
      <c r="I6" s="32"/>
      <c r="J6" s="32"/>
      <c r="K6" s="32"/>
    </row>
    <row r="8" spans="1:11">
      <c r="B8" s="31" t="s">
        <v>57</v>
      </c>
      <c r="D8">
        <f>C6-G6</f>
        <v>60</v>
      </c>
    </row>
    <row r="9" spans="1:11">
      <c r="B9" s="31" t="s">
        <v>58</v>
      </c>
      <c r="D9">
        <f>(E6-I6)/D8</f>
        <v>84.788333333333341</v>
      </c>
    </row>
    <row r="10" spans="1:11">
      <c r="B10" s="31" t="s">
        <v>67</v>
      </c>
      <c r="D10" s="4">
        <v>81.739999999999995</v>
      </c>
    </row>
    <row r="11" spans="1:11">
      <c r="B11" s="31" t="s">
        <v>68</v>
      </c>
      <c r="D11" s="8">
        <f>D10*D8</f>
        <v>4904.3999999999996</v>
      </c>
    </row>
    <row r="12" spans="1:11">
      <c r="B12" s="31" t="s">
        <v>65</v>
      </c>
      <c r="D12">
        <f>D9*D8</f>
        <v>5087.3</v>
      </c>
    </row>
    <row r="13" spans="1:11">
      <c r="B13" s="31" t="s">
        <v>66</v>
      </c>
      <c r="D13">
        <f>D11-D12+K6</f>
        <v>-182.90000000000055</v>
      </c>
    </row>
  </sheetData>
  <conditionalFormatting sqref="D13">
    <cfRule type="expression" dxfId="35" priority="1">
      <formula>D13&gt;0</formula>
    </cfRule>
    <cfRule type="expression" dxfId="34" priority="2">
      <formula>D13&lt;0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B14" sqref="B14:B19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52</v>
      </c>
      <c r="B2" s="1">
        <v>42213</v>
      </c>
      <c r="C2" s="29">
        <v>5</v>
      </c>
      <c r="D2" s="29">
        <v>84.25</v>
      </c>
      <c r="E2" s="29">
        <f t="shared" ref="E2:E8" si="0">C2*D2</f>
        <v>421.25</v>
      </c>
      <c r="F2" s="1">
        <v>42221</v>
      </c>
      <c r="G2" s="29">
        <v>30</v>
      </c>
      <c r="H2" s="29">
        <v>84.23</v>
      </c>
      <c r="I2" s="29">
        <f>G2*H2</f>
        <v>2526.9</v>
      </c>
    </row>
    <row r="3" spans="1:11">
      <c r="B3" s="1">
        <v>42213</v>
      </c>
      <c r="C3">
        <v>25</v>
      </c>
      <c r="D3">
        <v>84.9</v>
      </c>
      <c r="E3">
        <f t="shared" si="0"/>
        <v>2122.5</v>
      </c>
      <c r="F3" s="1"/>
    </row>
    <row r="4" spans="1:11">
      <c r="B4" s="1">
        <v>42214</v>
      </c>
      <c r="C4" s="29">
        <v>10</v>
      </c>
      <c r="D4" s="29">
        <v>83.2</v>
      </c>
      <c r="E4" s="29">
        <f t="shared" si="0"/>
        <v>832</v>
      </c>
    </row>
    <row r="5" spans="1:11">
      <c r="B5" s="1">
        <v>42215</v>
      </c>
      <c r="C5" s="29">
        <v>5</v>
      </c>
      <c r="D5" s="29">
        <v>82.25</v>
      </c>
      <c r="E5" s="29">
        <f t="shared" si="0"/>
        <v>411.25</v>
      </c>
    </row>
    <row r="6" spans="1:11">
      <c r="B6" s="1">
        <v>42220</v>
      </c>
      <c r="C6" s="29">
        <v>10</v>
      </c>
      <c r="D6" s="29">
        <v>81.349999999999994</v>
      </c>
      <c r="E6" s="29">
        <f t="shared" si="0"/>
        <v>813.5</v>
      </c>
    </row>
    <row r="7" spans="1:11">
      <c r="B7" s="1">
        <v>42220</v>
      </c>
      <c r="C7">
        <v>5</v>
      </c>
      <c r="D7">
        <v>82.4</v>
      </c>
      <c r="E7">
        <f t="shared" si="0"/>
        <v>412</v>
      </c>
    </row>
    <row r="8" spans="1:11">
      <c r="B8" s="1">
        <v>42221</v>
      </c>
      <c r="C8">
        <v>10</v>
      </c>
      <c r="D8">
        <v>80.7</v>
      </c>
      <c r="E8">
        <f t="shared" si="0"/>
        <v>807</v>
      </c>
    </row>
    <row r="9" spans="1:11">
      <c r="B9" s="1"/>
    </row>
    <row r="10" spans="1:11">
      <c r="A10" s="32"/>
      <c r="B10" s="32"/>
      <c r="C10" s="32">
        <f>SUM(C2:C8)</f>
        <v>70</v>
      </c>
      <c r="D10" s="32"/>
      <c r="E10" s="32">
        <f>SUM(E2:E8)</f>
        <v>5819.5</v>
      </c>
      <c r="F10" s="32"/>
      <c r="G10" s="32">
        <f>SUM(G2:G7)</f>
        <v>30</v>
      </c>
      <c r="H10" s="32"/>
      <c r="I10" s="32">
        <f>SUM(I2:I7)</f>
        <v>2526.9</v>
      </c>
      <c r="J10" s="32"/>
      <c r="K10" s="32"/>
    </row>
    <row r="14" spans="1:11">
      <c r="B14" s="31" t="s">
        <v>57</v>
      </c>
      <c r="D14">
        <f>C10-G10</f>
        <v>40</v>
      </c>
    </row>
    <row r="15" spans="1:11">
      <c r="B15" s="31" t="s">
        <v>58</v>
      </c>
      <c r="D15">
        <f>(E10-I10)/D14</f>
        <v>82.314999999999998</v>
      </c>
    </row>
    <row r="16" spans="1:11">
      <c r="B16" s="31" t="s">
        <v>67</v>
      </c>
      <c r="D16" s="4">
        <v>84.27</v>
      </c>
    </row>
    <row r="17" spans="2:4">
      <c r="B17" s="31" t="s">
        <v>68</v>
      </c>
      <c r="D17" s="8">
        <f>D16*D14</f>
        <v>3370.7999999999997</v>
      </c>
    </row>
    <row r="18" spans="2:4">
      <c r="B18" s="31" t="s">
        <v>65</v>
      </c>
      <c r="D18">
        <f>D15*D14</f>
        <v>3292.6</v>
      </c>
    </row>
    <row r="19" spans="2:4">
      <c r="B19" s="31" t="s">
        <v>66</v>
      </c>
      <c r="D19">
        <f>D17-D18+K10</f>
        <v>78.199999999999818</v>
      </c>
    </row>
  </sheetData>
  <conditionalFormatting sqref="D19">
    <cfRule type="expression" dxfId="33" priority="1">
      <formula>D19&gt;0</formula>
    </cfRule>
    <cfRule type="expression" dxfId="32" priority="2">
      <formula>D19&lt;0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ySplit="1" topLeftCell="A2" activePane="bottomLeft" state="frozen"/>
      <selection pane="bottomLeft" activeCell="I13" sqref="I13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35</v>
      </c>
      <c r="B2" s="1">
        <v>42166</v>
      </c>
      <c r="C2" s="29">
        <v>10</v>
      </c>
      <c r="D2" s="29">
        <v>55.7</v>
      </c>
      <c r="E2" s="29">
        <f>C2*D2</f>
        <v>557</v>
      </c>
      <c r="F2" s="1">
        <v>42208</v>
      </c>
      <c r="G2" s="29">
        <v>10</v>
      </c>
      <c r="H2" s="29">
        <v>56</v>
      </c>
      <c r="I2" s="29">
        <f>G2*H2</f>
        <v>560</v>
      </c>
    </row>
    <row r="3" spans="1:11">
      <c r="B3" s="1">
        <v>42205</v>
      </c>
      <c r="C3" s="30">
        <v>10</v>
      </c>
      <c r="D3" s="30">
        <v>52.6</v>
      </c>
      <c r="E3" s="30">
        <f>C3*D3</f>
        <v>526</v>
      </c>
      <c r="F3" s="1">
        <v>42234</v>
      </c>
      <c r="G3" s="30">
        <v>25</v>
      </c>
      <c r="H3" s="30">
        <v>50.88</v>
      </c>
      <c r="I3" s="30">
        <f t="shared" ref="I3" si="0">G3*H3</f>
        <v>1272</v>
      </c>
    </row>
    <row r="4" spans="1:11">
      <c r="B4" s="1">
        <v>42229</v>
      </c>
      <c r="C4" s="8">
        <v>15</v>
      </c>
      <c r="D4" s="8">
        <v>50.9</v>
      </c>
      <c r="E4" s="8">
        <f>C4*D4</f>
        <v>763.5</v>
      </c>
    </row>
    <row r="5" spans="1:11">
      <c r="B5" s="1">
        <v>42233</v>
      </c>
      <c r="C5" s="30">
        <v>15</v>
      </c>
      <c r="D5" s="30">
        <v>46.8</v>
      </c>
      <c r="E5" s="30">
        <f>C5*D5</f>
        <v>702</v>
      </c>
    </row>
    <row r="6" spans="1:11">
      <c r="B6" s="1">
        <v>42233</v>
      </c>
      <c r="C6">
        <v>20</v>
      </c>
      <c r="D6">
        <v>47.45</v>
      </c>
      <c r="E6">
        <f>C6*D6</f>
        <v>949</v>
      </c>
    </row>
    <row r="7" spans="1:11">
      <c r="B7" s="1"/>
    </row>
    <row r="8" spans="1:11">
      <c r="A8" s="35"/>
      <c r="B8" s="35"/>
      <c r="C8" s="35">
        <f>SUM(C2:C6)</f>
        <v>70</v>
      </c>
      <c r="D8" s="35"/>
      <c r="E8" s="35">
        <f>SUM(E2:E6)</f>
        <v>3497.5</v>
      </c>
      <c r="F8" s="35"/>
      <c r="G8" s="35">
        <f>SUM(G2:G4)</f>
        <v>35</v>
      </c>
      <c r="H8" s="35"/>
      <c r="I8" s="35">
        <f>SUM(I2:I4)</f>
        <v>1832</v>
      </c>
      <c r="J8" s="35"/>
      <c r="K8" s="35"/>
    </row>
    <row r="13" spans="1:11">
      <c r="B13" s="31" t="s">
        <v>57</v>
      </c>
      <c r="D13">
        <f>C8-G8</f>
        <v>35</v>
      </c>
    </row>
    <row r="14" spans="1:11">
      <c r="B14" s="31" t="s">
        <v>58</v>
      </c>
      <c r="D14">
        <f>(E8-I8)/D13</f>
        <v>47.585714285714289</v>
      </c>
    </row>
    <row r="15" spans="1:11">
      <c r="B15" s="31" t="s">
        <v>67</v>
      </c>
      <c r="D15" s="4">
        <v>48.81</v>
      </c>
    </row>
    <row r="16" spans="1:11">
      <c r="B16" s="31" t="s">
        <v>68</v>
      </c>
      <c r="D16" s="8">
        <f>D15*D13</f>
        <v>1708.3500000000001</v>
      </c>
    </row>
    <row r="17" spans="2:4">
      <c r="B17" s="31" t="s">
        <v>65</v>
      </c>
      <c r="D17">
        <f>D14*D13</f>
        <v>1665.5</v>
      </c>
    </row>
    <row r="18" spans="2:4">
      <c r="B18" s="31" t="s">
        <v>66</v>
      </c>
      <c r="D18">
        <f>D16-D17</f>
        <v>42.850000000000136</v>
      </c>
    </row>
  </sheetData>
  <conditionalFormatting sqref="D18">
    <cfRule type="expression" dxfId="31" priority="1">
      <formula>D18&gt;0</formula>
    </cfRule>
    <cfRule type="expression" dxfId="30" priority="2">
      <formula>D18&lt;0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ySplit="1" topLeftCell="A2" activePane="bottomLeft" state="frozen"/>
      <selection pane="bottomLeft" activeCell="L11" sqref="L11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69</v>
      </c>
      <c r="B2" s="1">
        <v>42164</v>
      </c>
      <c r="C2">
        <v>20</v>
      </c>
      <c r="D2">
        <v>11.25</v>
      </c>
      <c r="E2">
        <f>C2*D2</f>
        <v>225</v>
      </c>
      <c r="F2" s="1">
        <v>42235</v>
      </c>
      <c r="G2" s="26">
        <v>110</v>
      </c>
      <c r="H2" s="26">
        <v>8.69</v>
      </c>
      <c r="I2" s="26">
        <f>G2*H2</f>
        <v>955.9</v>
      </c>
    </row>
    <row r="3" spans="1:11">
      <c r="B3" s="1">
        <v>42187</v>
      </c>
      <c r="C3">
        <v>20</v>
      </c>
      <c r="D3">
        <v>10.28</v>
      </c>
      <c r="E3">
        <f>C3*D3</f>
        <v>205.6</v>
      </c>
    </row>
    <row r="4" spans="1:11">
      <c r="B4" s="1">
        <v>42198</v>
      </c>
      <c r="C4">
        <v>40</v>
      </c>
      <c r="D4">
        <v>10.119999999999999</v>
      </c>
      <c r="E4">
        <f>C4*D4</f>
        <v>404.79999999999995</v>
      </c>
    </row>
    <row r="5" spans="1:11">
      <c r="B5" s="1">
        <v>42198</v>
      </c>
      <c r="C5">
        <v>40</v>
      </c>
      <c r="D5">
        <v>9.94</v>
      </c>
      <c r="E5">
        <f>C5*D5</f>
        <v>397.59999999999997</v>
      </c>
    </row>
    <row r="6" spans="1:11">
      <c r="B6" s="1">
        <v>42233</v>
      </c>
      <c r="C6" s="26">
        <v>110</v>
      </c>
      <c r="D6" s="26">
        <v>8.48</v>
      </c>
      <c r="E6" s="26">
        <f>C6*D6</f>
        <v>932.80000000000007</v>
      </c>
    </row>
    <row r="7" spans="1:11">
      <c r="B7" s="1"/>
    </row>
    <row r="8" spans="1:11">
      <c r="A8" s="32"/>
      <c r="B8" s="32"/>
      <c r="C8" s="32">
        <f>SUM(C2:C6)</f>
        <v>230</v>
      </c>
      <c r="D8" s="32"/>
      <c r="E8" s="32">
        <f>SUM(E2:E6)</f>
        <v>2165.8000000000002</v>
      </c>
      <c r="F8" s="32"/>
      <c r="G8" s="32">
        <f>SUM(G2:G4)</f>
        <v>110</v>
      </c>
      <c r="H8" s="32"/>
      <c r="I8" s="32">
        <f>SUM(I2:I4)</f>
        <v>955.9</v>
      </c>
      <c r="J8" s="32"/>
      <c r="K8" s="32"/>
    </row>
    <row r="13" spans="1:11">
      <c r="B13" s="31" t="s">
        <v>57</v>
      </c>
      <c r="D13">
        <f>C8-G8</f>
        <v>120</v>
      </c>
    </row>
    <row r="14" spans="1:11">
      <c r="B14" s="31" t="s">
        <v>58</v>
      </c>
      <c r="D14">
        <f>(E8-I8)/D13</f>
        <v>10.082500000000001</v>
      </c>
    </row>
    <row r="15" spans="1:11">
      <c r="B15" s="31" t="s">
        <v>67</v>
      </c>
      <c r="D15" s="4">
        <v>8.69</v>
      </c>
    </row>
    <row r="16" spans="1:11">
      <c r="B16" s="31" t="s">
        <v>68</v>
      </c>
      <c r="D16" s="8">
        <f>D15*D13</f>
        <v>1042.8</v>
      </c>
    </row>
    <row r="17" spans="2:4">
      <c r="B17" s="31" t="s">
        <v>65</v>
      </c>
      <c r="D17">
        <f>D14*D13</f>
        <v>1209.9000000000001</v>
      </c>
    </row>
    <row r="18" spans="2:4">
      <c r="B18" s="31" t="s">
        <v>66</v>
      </c>
      <c r="D18">
        <f>D16-D17</f>
        <v>-167.10000000000014</v>
      </c>
    </row>
  </sheetData>
  <conditionalFormatting sqref="D18">
    <cfRule type="expression" dxfId="29" priority="1">
      <formula>D18&gt;0</formula>
    </cfRule>
    <cfRule type="expression" dxfId="28" priority="2">
      <formula>D18&lt;0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2" activePane="bottomLeft" state="frozen"/>
      <selection pane="bottomLeft" activeCell="M28" sqref="M28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70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19</v>
      </c>
      <c r="B2" s="48">
        <v>42152</v>
      </c>
      <c r="C2" s="26">
        <v>5</v>
      </c>
      <c r="D2" s="26">
        <v>35.049999999999997</v>
      </c>
      <c r="E2" s="26">
        <f>C2*D2</f>
        <v>175.25</v>
      </c>
      <c r="F2" s="1">
        <v>42206</v>
      </c>
      <c r="G2" s="26">
        <v>39</v>
      </c>
      <c r="H2" s="26">
        <v>35.65</v>
      </c>
      <c r="I2" s="26">
        <f>H2*G2</f>
        <v>1390.35</v>
      </c>
      <c r="J2" s="1">
        <v>42170</v>
      </c>
      <c r="K2">
        <v>7.73</v>
      </c>
    </row>
    <row r="3" spans="1:11">
      <c r="B3" s="48">
        <v>42153</v>
      </c>
      <c r="C3" s="26">
        <v>25</v>
      </c>
      <c r="D3" s="26">
        <v>34.4</v>
      </c>
      <c r="E3" s="26">
        <f>C3*D3</f>
        <v>860</v>
      </c>
    </row>
    <row r="4" spans="1:11">
      <c r="B4" s="49">
        <v>42173</v>
      </c>
      <c r="C4" s="26">
        <v>9</v>
      </c>
      <c r="D4" s="26">
        <v>34.1</v>
      </c>
      <c r="E4" s="26">
        <f>C4*D4</f>
        <v>306.90000000000003</v>
      </c>
    </row>
    <row r="5" spans="1:11">
      <c r="B5" s="49"/>
      <c r="C5">
        <v>1</v>
      </c>
      <c r="D5">
        <v>34.1</v>
      </c>
      <c r="E5">
        <f>C5*D5</f>
        <v>34.1</v>
      </c>
    </row>
    <row r="6" spans="1:11">
      <c r="B6" s="48">
        <v>42228</v>
      </c>
      <c r="C6">
        <v>50</v>
      </c>
      <c r="D6">
        <v>33.44</v>
      </c>
      <c r="E6">
        <f>C6*D6</f>
        <v>1672</v>
      </c>
    </row>
    <row r="7" spans="1:11">
      <c r="A7" s="35"/>
      <c r="B7" s="35"/>
      <c r="C7" s="35">
        <f>SUM(C2:C6)</f>
        <v>90</v>
      </c>
      <c r="D7" s="35"/>
      <c r="E7" s="35">
        <f>SUM(E2:E6)</f>
        <v>3048.25</v>
      </c>
      <c r="F7" s="35"/>
      <c r="G7" s="35">
        <f t="shared" ref="G7:K7" si="0">SUM(G2:G6)</f>
        <v>39</v>
      </c>
      <c r="H7" s="35">
        <f t="shared" si="0"/>
        <v>35.65</v>
      </c>
      <c r="I7" s="35">
        <f>SUM(I2:I6)</f>
        <v>1390.35</v>
      </c>
      <c r="J7" s="35"/>
      <c r="K7" s="35">
        <f t="shared" si="0"/>
        <v>7.73</v>
      </c>
    </row>
    <row r="10" spans="1:11">
      <c r="B10" s="31" t="s">
        <v>57</v>
      </c>
      <c r="D10">
        <f>C7-G7</f>
        <v>51</v>
      </c>
    </row>
    <row r="11" spans="1:11">
      <c r="B11" s="31" t="s">
        <v>58</v>
      </c>
      <c r="D11">
        <f>(E7-I7)/D10</f>
        <v>32.507843137254902</v>
      </c>
    </row>
    <row r="12" spans="1:11">
      <c r="B12" s="31" t="s">
        <v>67</v>
      </c>
      <c r="D12" s="4">
        <v>35.15</v>
      </c>
    </row>
    <row r="13" spans="1:11">
      <c r="B13" s="31" t="s">
        <v>68</v>
      </c>
      <c r="D13" s="8">
        <f>D12*D10</f>
        <v>1792.6499999999999</v>
      </c>
    </row>
    <row r="14" spans="1:11">
      <c r="B14" s="31" t="s">
        <v>65</v>
      </c>
      <c r="D14">
        <f>D11*D10</f>
        <v>1657.9</v>
      </c>
    </row>
    <row r="15" spans="1:11">
      <c r="B15" s="31" t="s">
        <v>66</v>
      </c>
      <c r="D15">
        <f>D13-D14+K7</f>
        <v>142.47999999999976</v>
      </c>
    </row>
  </sheetData>
  <mergeCells count="1">
    <mergeCell ref="B4:B5"/>
  </mergeCells>
  <conditionalFormatting sqref="D15">
    <cfRule type="expression" dxfId="27" priority="1">
      <formula>D15&gt;0</formula>
    </cfRule>
    <cfRule type="expression" dxfId="26" priority="2">
      <formula>D15&lt;0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F1" workbookViewId="0">
      <selection activeCell="R26" sqref="R26"/>
    </sheetView>
  </sheetViews>
  <sheetFormatPr defaultRowHeight="15"/>
  <sheetData>
    <row r="1" spans="1:16">
      <c r="A1" t="s">
        <v>1</v>
      </c>
      <c r="B1" t="s">
        <v>2</v>
      </c>
      <c r="C1" t="s">
        <v>4</v>
      </c>
      <c r="D1" t="s">
        <v>5</v>
      </c>
      <c r="E1" t="s">
        <v>60</v>
      </c>
      <c r="F1" s="31" t="s">
        <v>1</v>
      </c>
      <c r="G1" s="31" t="s">
        <v>2</v>
      </c>
      <c r="H1" s="31" t="s">
        <v>4</v>
      </c>
      <c r="I1" s="31" t="s">
        <v>5</v>
      </c>
      <c r="J1" s="31" t="s">
        <v>70</v>
      </c>
      <c r="K1" s="31" t="s">
        <v>3</v>
      </c>
      <c r="L1" s="31" t="s">
        <v>6</v>
      </c>
      <c r="M1" s="31" t="s">
        <v>7</v>
      </c>
      <c r="N1" s="31" t="s">
        <v>61</v>
      </c>
      <c r="O1" s="31" t="s">
        <v>37</v>
      </c>
      <c r="P1" s="31" t="s">
        <v>38</v>
      </c>
    </row>
    <row r="2" spans="1:16">
      <c r="A2" t="s">
        <v>33</v>
      </c>
      <c r="B2" s="1">
        <v>42166</v>
      </c>
      <c r="C2">
        <v>10</v>
      </c>
      <c r="D2">
        <v>139.16</v>
      </c>
      <c r="E2">
        <f>C2*D2</f>
        <v>1391.6</v>
      </c>
      <c r="F2" t="s">
        <v>33</v>
      </c>
      <c r="G2" s="1">
        <v>42166</v>
      </c>
      <c r="H2">
        <v>10</v>
      </c>
      <c r="I2">
        <v>139.16</v>
      </c>
      <c r="J2">
        <f>I2*H2</f>
        <v>1391.6</v>
      </c>
      <c r="K2" s="1">
        <v>42213</v>
      </c>
      <c r="L2" s="21">
        <v>10</v>
      </c>
      <c r="M2" s="21">
        <f>N2/L2</f>
        <v>129.49799999999999</v>
      </c>
      <c r="N2" s="21">
        <v>1294.98</v>
      </c>
      <c r="O2" s="1">
        <v>42185</v>
      </c>
      <c r="P2" s="2">
        <v>4</v>
      </c>
    </row>
    <row r="3" spans="1:16">
      <c r="B3" s="1"/>
      <c r="G3" s="49">
        <v>42212</v>
      </c>
      <c r="H3">
        <v>10</v>
      </c>
      <c r="I3">
        <v>124.25</v>
      </c>
      <c r="J3">
        <f t="shared" ref="J3:J6" si="0">I3*H3</f>
        <v>1242.5</v>
      </c>
      <c r="K3" s="1"/>
      <c r="O3" s="1"/>
      <c r="P3" s="2"/>
    </row>
    <row r="4" spans="1:16">
      <c r="B4" s="1">
        <v>42215</v>
      </c>
      <c r="C4">
        <v>20</v>
      </c>
      <c r="D4">
        <v>124.25</v>
      </c>
      <c r="E4">
        <f>C4*D4</f>
        <v>2485</v>
      </c>
      <c r="G4" s="49"/>
      <c r="H4" s="21">
        <v>10</v>
      </c>
      <c r="I4" s="21">
        <v>124.25</v>
      </c>
      <c r="J4" s="21">
        <f t="shared" si="0"/>
        <v>1242.5</v>
      </c>
      <c r="P4" s="2"/>
    </row>
    <row r="5" spans="1:16">
      <c r="B5" s="1">
        <v>42223</v>
      </c>
      <c r="C5">
        <v>20</v>
      </c>
      <c r="D5">
        <v>122.2</v>
      </c>
      <c r="E5">
        <f>C5*D5</f>
        <v>2444</v>
      </c>
      <c r="G5" s="1">
        <v>42220</v>
      </c>
      <c r="H5">
        <v>5</v>
      </c>
      <c r="I5">
        <v>123.2</v>
      </c>
      <c r="J5">
        <f t="shared" si="0"/>
        <v>616</v>
      </c>
      <c r="P5" s="2"/>
    </row>
    <row r="6" spans="1:16">
      <c r="B6" s="1">
        <v>42223</v>
      </c>
      <c r="C6">
        <v>5</v>
      </c>
      <c r="D6">
        <v>123.2</v>
      </c>
      <c r="E6">
        <f>C6*D6</f>
        <v>616</v>
      </c>
      <c r="G6" s="1">
        <v>42220</v>
      </c>
      <c r="H6">
        <v>20</v>
      </c>
      <c r="I6">
        <v>122.2</v>
      </c>
      <c r="J6">
        <f t="shared" si="0"/>
        <v>2444</v>
      </c>
      <c r="P6" s="2"/>
    </row>
    <row r="7" spans="1:16">
      <c r="A7" s="3"/>
      <c r="B7" s="3"/>
      <c r="C7" s="3">
        <f>SUM(C2:C6)</f>
        <v>55</v>
      </c>
      <c r="D7" s="3"/>
      <c r="E7" s="3">
        <f>SUM(E2:E6)</f>
        <v>6936.6</v>
      </c>
      <c r="F7" s="35"/>
      <c r="G7" s="35"/>
      <c r="H7" s="35">
        <f>SUM(H2:H6)</f>
        <v>55</v>
      </c>
      <c r="I7" s="35"/>
      <c r="J7" s="35">
        <f>SUM(J2:J6)</f>
        <v>6936.6</v>
      </c>
      <c r="K7" s="35"/>
      <c r="L7" s="35">
        <f t="shared" ref="L7:P7" si="1">SUM(L2:L6)</f>
        <v>10</v>
      </c>
      <c r="M7" s="35"/>
      <c r="N7" s="35">
        <f>SUM(N2:N6)</f>
        <v>1294.98</v>
      </c>
      <c r="O7" s="35"/>
      <c r="P7" s="47">
        <f t="shared" si="1"/>
        <v>4</v>
      </c>
    </row>
    <row r="10" spans="1:16">
      <c r="B10" t="s">
        <v>57</v>
      </c>
      <c r="D10">
        <f>C7-G7</f>
        <v>55</v>
      </c>
      <c r="G10" s="31" t="s">
        <v>57</v>
      </c>
      <c r="I10">
        <f>H7-L7</f>
        <v>45</v>
      </c>
    </row>
    <row r="11" spans="1:16">
      <c r="B11" t="s">
        <v>58</v>
      </c>
      <c r="D11">
        <f>(E7-I7)/D10</f>
        <v>126.12</v>
      </c>
      <c r="G11" s="31" t="s">
        <v>58</v>
      </c>
      <c r="I11">
        <f>(J7-N7)/I10</f>
        <v>125.36933333333334</v>
      </c>
    </row>
    <row r="12" spans="1:16">
      <c r="B12" t="s">
        <v>67</v>
      </c>
      <c r="D12" s="4">
        <v>121.96</v>
      </c>
      <c r="G12" s="31" t="s">
        <v>67</v>
      </c>
      <c r="I12" s="4">
        <v>121.96</v>
      </c>
    </row>
    <row r="13" spans="1:16">
      <c r="B13" t="s">
        <v>68</v>
      </c>
      <c r="D13" s="8">
        <f>D12*D10</f>
        <v>6707.7999999999993</v>
      </c>
      <c r="G13" s="31" t="s">
        <v>68</v>
      </c>
      <c r="I13" s="8">
        <f>I12*I10</f>
        <v>5488.2</v>
      </c>
    </row>
    <row r="14" spans="1:16">
      <c r="B14" t="s">
        <v>65</v>
      </c>
      <c r="D14">
        <f>D11*D10</f>
        <v>6936.6</v>
      </c>
      <c r="G14" s="31" t="s">
        <v>65</v>
      </c>
      <c r="I14">
        <f>I11*I10</f>
        <v>5641.6200000000008</v>
      </c>
    </row>
    <row r="15" spans="1:16">
      <c r="B15" t="s">
        <v>66</v>
      </c>
      <c r="D15">
        <f>D13-D14</f>
        <v>-228.80000000000109</v>
      </c>
      <c r="G15" s="31" t="s">
        <v>66</v>
      </c>
      <c r="I15">
        <f>I13-I14+P7</f>
        <v>-149.42000000000098</v>
      </c>
    </row>
  </sheetData>
  <mergeCells count="1">
    <mergeCell ref="G3:G4"/>
  </mergeCells>
  <conditionalFormatting sqref="D15">
    <cfRule type="expression" dxfId="25" priority="3">
      <formula>D15&gt;0</formula>
    </cfRule>
    <cfRule type="expression" dxfId="24" priority="4">
      <formula>D15&lt;0</formula>
    </cfRule>
  </conditionalFormatting>
  <conditionalFormatting sqref="I15">
    <cfRule type="expression" dxfId="23" priority="1">
      <formula>I15&gt;0</formula>
    </cfRule>
    <cfRule type="expression" dxfId="22" priority="2">
      <formula>I15&lt;0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pane ySplit="1" topLeftCell="A11" activePane="bottomLeft" state="frozen"/>
      <selection pane="bottomLeft" activeCell="B31" sqref="B31:D36"/>
    </sheetView>
  </sheetViews>
  <sheetFormatPr defaultRowHeight="15"/>
  <cols>
    <col min="3" max="3" width="9.140625" customWidth="1"/>
    <col min="5" max="5" width="10.5703125" customWidth="1"/>
  </cols>
  <sheetData>
    <row r="1" spans="1:17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  <c r="M1" s="31" t="s">
        <v>82</v>
      </c>
    </row>
    <row r="2" spans="1:17" ht="15.75" thickBot="1">
      <c r="A2" t="s">
        <v>50</v>
      </c>
      <c r="B2" s="1">
        <v>42187</v>
      </c>
      <c r="C2" s="20">
        <v>1000</v>
      </c>
      <c r="D2" s="20">
        <v>27.25</v>
      </c>
      <c r="E2" s="2">
        <f>C2*D2</f>
        <v>27250</v>
      </c>
      <c r="F2" s="1">
        <v>42187</v>
      </c>
      <c r="G2" s="20">
        <v>2000</v>
      </c>
      <c r="H2" s="20">
        <v>27.34</v>
      </c>
      <c r="I2">
        <f>G2*H2</f>
        <v>54680</v>
      </c>
      <c r="M2" s="40" t="s">
        <v>76</v>
      </c>
      <c r="N2" s="40" t="s">
        <v>77</v>
      </c>
      <c r="O2" s="40" t="s">
        <v>78</v>
      </c>
      <c r="P2" s="40" t="s">
        <v>79</v>
      </c>
      <c r="Q2" s="40" t="s">
        <v>80</v>
      </c>
    </row>
    <row r="3" spans="1:17" ht="16.5" thickTop="1" thickBot="1">
      <c r="B3" s="1">
        <v>42187</v>
      </c>
      <c r="C3">
        <v>80</v>
      </c>
      <c r="D3">
        <v>27.15</v>
      </c>
      <c r="E3" s="2">
        <f t="shared" ref="E3:E23" si="0">C3*D3</f>
        <v>2172</v>
      </c>
      <c r="F3" s="1">
        <v>42199</v>
      </c>
      <c r="G3" s="21">
        <v>102</v>
      </c>
      <c r="H3" s="21">
        <v>25.28</v>
      </c>
      <c r="I3">
        <f>G3*H3</f>
        <v>2578.56</v>
      </c>
      <c r="M3" s="41">
        <v>42214</v>
      </c>
      <c r="N3" s="41">
        <v>42233</v>
      </c>
      <c r="O3" s="41">
        <v>42235</v>
      </c>
      <c r="P3" s="41">
        <v>42257</v>
      </c>
      <c r="Q3" s="42">
        <v>0.21</v>
      </c>
    </row>
    <row r="4" spans="1:17">
      <c r="B4" s="1">
        <v>42187</v>
      </c>
      <c r="C4" s="20">
        <v>1000</v>
      </c>
      <c r="D4" s="20">
        <v>27.1</v>
      </c>
      <c r="E4" s="2">
        <f t="shared" si="0"/>
        <v>27100</v>
      </c>
      <c r="F4" s="1">
        <v>42227</v>
      </c>
      <c r="G4" s="22">
        <v>200</v>
      </c>
      <c r="H4" s="22">
        <v>19.649999999999999</v>
      </c>
      <c r="I4">
        <f>G4*H4</f>
        <v>3929.9999999999995</v>
      </c>
    </row>
    <row r="5" spans="1:17">
      <c r="B5" s="1">
        <v>42187</v>
      </c>
      <c r="C5">
        <v>3000</v>
      </c>
      <c r="D5">
        <v>27.04</v>
      </c>
      <c r="E5" s="2">
        <f t="shared" si="0"/>
        <v>81120</v>
      </c>
      <c r="F5" s="1">
        <v>42227</v>
      </c>
      <c r="G5" s="22">
        <v>200</v>
      </c>
      <c r="H5" s="22">
        <v>18.7</v>
      </c>
      <c r="I5">
        <f>G5*H5</f>
        <v>3740</v>
      </c>
    </row>
    <row r="6" spans="1:17">
      <c r="B6" s="1">
        <v>42198</v>
      </c>
      <c r="C6">
        <v>100</v>
      </c>
      <c r="D6">
        <v>24.77</v>
      </c>
      <c r="E6" s="2">
        <f t="shared" si="0"/>
        <v>2477</v>
      </c>
    </row>
    <row r="7" spans="1:17">
      <c r="B7" s="1">
        <v>42205</v>
      </c>
      <c r="C7" s="21">
        <v>50</v>
      </c>
      <c r="D7" s="21">
        <v>24.35</v>
      </c>
      <c r="E7" s="2">
        <f t="shared" si="0"/>
        <v>1217.5</v>
      </c>
    </row>
    <row r="8" spans="1:17">
      <c r="B8" s="1">
        <v>42207</v>
      </c>
      <c r="C8" s="21">
        <v>20</v>
      </c>
      <c r="D8" s="21">
        <v>24.02</v>
      </c>
      <c r="E8" s="2">
        <f t="shared" si="0"/>
        <v>480.4</v>
      </c>
    </row>
    <row r="9" spans="1:17">
      <c r="B9" s="1">
        <v>42207</v>
      </c>
      <c r="C9" s="21">
        <v>20</v>
      </c>
      <c r="D9" s="21">
        <v>23.91</v>
      </c>
      <c r="E9" s="2">
        <f t="shared" si="0"/>
        <v>478.2</v>
      </c>
    </row>
    <row r="10" spans="1:17">
      <c r="B10" s="1">
        <v>42207</v>
      </c>
      <c r="C10">
        <v>20</v>
      </c>
      <c r="D10">
        <v>23.7</v>
      </c>
      <c r="E10" s="2">
        <f t="shared" si="0"/>
        <v>474</v>
      </c>
    </row>
    <row r="11" spans="1:17">
      <c r="B11" s="1">
        <v>42207</v>
      </c>
      <c r="C11">
        <v>20</v>
      </c>
      <c r="D11">
        <v>23.6</v>
      </c>
      <c r="E11" s="2">
        <f t="shared" si="0"/>
        <v>472</v>
      </c>
    </row>
    <row r="12" spans="1:17">
      <c r="B12" s="1">
        <v>42209</v>
      </c>
      <c r="C12">
        <v>40</v>
      </c>
      <c r="D12">
        <v>22.3</v>
      </c>
      <c r="E12" s="2">
        <f t="shared" si="0"/>
        <v>892</v>
      </c>
    </row>
    <row r="13" spans="1:17">
      <c r="B13" s="1">
        <v>42221</v>
      </c>
      <c r="C13" s="21">
        <v>12</v>
      </c>
      <c r="D13" s="21">
        <v>20.95</v>
      </c>
      <c r="E13" s="2">
        <f t="shared" si="0"/>
        <v>251.39999999999998</v>
      </c>
    </row>
    <row r="14" spans="1:17">
      <c r="B14" s="1">
        <v>42223</v>
      </c>
      <c r="C14">
        <v>100</v>
      </c>
      <c r="D14">
        <v>20.399999999999999</v>
      </c>
      <c r="E14" s="2">
        <f t="shared" si="0"/>
        <v>2039.9999999999998</v>
      </c>
    </row>
    <row r="15" spans="1:17">
      <c r="B15" s="1">
        <v>42226</v>
      </c>
      <c r="C15">
        <v>200</v>
      </c>
      <c r="D15">
        <v>19.95</v>
      </c>
      <c r="E15" s="2">
        <f t="shared" si="0"/>
        <v>3990</v>
      </c>
    </row>
    <row r="16" spans="1:17">
      <c r="B16" s="1">
        <v>42226</v>
      </c>
      <c r="C16">
        <v>50</v>
      </c>
      <c r="D16">
        <v>20.010000000000002</v>
      </c>
      <c r="E16" s="2">
        <f t="shared" si="0"/>
        <v>1000.5000000000001</v>
      </c>
    </row>
    <row r="17" spans="1:13">
      <c r="B17" s="1">
        <v>42226</v>
      </c>
      <c r="C17">
        <v>100</v>
      </c>
      <c r="D17">
        <v>20.2</v>
      </c>
      <c r="E17" s="2">
        <f t="shared" si="0"/>
        <v>2020</v>
      </c>
    </row>
    <row r="18" spans="1:13">
      <c r="B18" s="1">
        <v>42227</v>
      </c>
      <c r="C18" s="22">
        <v>200</v>
      </c>
      <c r="D18" s="22">
        <v>18.399999999999999</v>
      </c>
      <c r="E18" s="2">
        <f t="shared" si="0"/>
        <v>3679.9999999999995</v>
      </c>
    </row>
    <row r="19" spans="1:13">
      <c r="B19" s="1">
        <v>42227</v>
      </c>
      <c r="C19" s="22">
        <v>200</v>
      </c>
      <c r="D19" s="22">
        <v>19.55</v>
      </c>
      <c r="E19" s="2">
        <f t="shared" si="0"/>
        <v>3910</v>
      </c>
      <c r="M19" t="s">
        <v>75</v>
      </c>
    </row>
    <row r="20" spans="1:13">
      <c r="B20" s="1">
        <v>42234</v>
      </c>
      <c r="C20">
        <v>40</v>
      </c>
      <c r="D20">
        <v>18.149999999999999</v>
      </c>
      <c r="E20" s="2">
        <f t="shared" si="0"/>
        <v>726</v>
      </c>
      <c r="M20" t="s">
        <v>83</v>
      </c>
    </row>
    <row r="21" spans="1:13">
      <c r="B21" s="1">
        <v>42234</v>
      </c>
      <c r="C21">
        <v>100</v>
      </c>
      <c r="D21">
        <v>18</v>
      </c>
      <c r="E21" s="2">
        <f t="shared" si="0"/>
        <v>1800</v>
      </c>
    </row>
    <row r="22" spans="1:13">
      <c r="B22" s="1">
        <v>42235</v>
      </c>
      <c r="C22">
        <v>100</v>
      </c>
      <c r="D22">
        <v>17.68</v>
      </c>
      <c r="E22" s="2">
        <f t="shared" si="0"/>
        <v>1768</v>
      </c>
    </row>
    <row r="23" spans="1:13">
      <c r="B23" s="1">
        <v>42235</v>
      </c>
      <c r="C23">
        <v>100</v>
      </c>
      <c r="D23">
        <v>17.78</v>
      </c>
      <c r="E23" s="2">
        <f t="shared" si="0"/>
        <v>1778</v>
      </c>
    </row>
    <row r="24" spans="1:13">
      <c r="A24" s="35"/>
      <c r="B24" s="35"/>
      <c r="C24" s="35">
        <f>SUM(C2:C23)</f>
        <v>6552</v>
      </c>
      <c r="D24" s="35"/>
      <c r="E24" s="47">
        <f>SUM(E2:E23)</f>
        <v>167097</v>
      </c>
      <c r="F24" s="35"/>
      <c r="G24" s="35">
        <f>SUM(G2:G12)</f>
        <v>2502</v>
      </c>
      <c r="H24" s="35"/>
      <c r="I24" s="35">
        <f>SUM(I2:I12)</f>
        <v>64928.56</v>
      </c>
      <c r="J24" s="35"/>
      <c r="K24" s="35">
        <f t="shared" ref="J24:K24" si="1">SUM(K2:K12)</f>
        <v>0</v>
      </c>
    </row>
    <row r="28" spans="1:13">
      <c r="I28" s="2">
        <f>E16+E17+E20+E21+E22+E23</f>
        <v>9092.5</v>
      </c>
    </row>
    <row r="31" spans="1:13">
      <c r="B31" s="31" t="s">
        <v>57</v>
      </c>
      <c r="D31">
        <f>C24-G24</f>
        <v>4050</v>
      </c>
    </row>
    <row r="32" spans="1:13">
      <c r="B32" s="31" t="s">
        <v>58</v>
      </c>
      <c r="D32">
        <f>(E24-I24)/D31</f>
        <v>25.226775308641976</v>
      </c>
    </row>
    <row r="33" spans="2:4">
      <c r="B33" s="31" t="s">
        <v>67</v>
      </c>
      <c r="D33" s="4">
        <v>17.399999999999999</v>
      </c>
    </row>
    <row r="34" spans="2:4">
      <c r="B34" s="31" t="s">
        <v>68</v>
      </c>
      <c r="D34" s="8">
        <f>D33*D31</f>
        <v>70470</v>
      </c>
    </row>
    <row r="35" spans="2:4">
      <c r="B35" s="31" t="s">
        <v>65</v>
      </c>
      <c r="D35">
        <f>D32*D31</f>
        <v>102168.44</v>
      </c>
    </row>
    <row r="36" spans="2:4">
      <c r="B36" s="31" t="s">
        <v>66</v>
      </c>
      <c r="D36">
        <f>D34-D35+K24</f>
        <v>-31698.440000000002</v>
      </c>
    </row>
  </sheetData>
  <conditionalFormatting sqref="D36">
    <cfRule type="expression" dxfId="57" priority="1">
      <formula>D36&gt;0</formula>
    </cfRule>
    <cfRule type="expression" dxfId="56" priority="2">
      <formula>D36&lt;0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ySplit="1" topLeftCell="A2" activePane="bottomLeft" state="frozen"/>
      <selection pane="bottomLeft" activeCell="P13" sqref="P13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63</v>
      </c>
      <c r="B2" s="1">
        <v>42226</v>
      </c>
      <c r="C2">
        <v>10</v>
      </c>
      <c r="D2">
        <v>113.72</v>
      </c>
      <c r="E2">
        <f>C2*D2</f>
        <v>1137.2</v>
      </c>
    </row>
    <row r="3" spans="1:11">
      <c r="B3" s="1">
        <v>42226</v>
      </c>
      <c r="C3">
        <v>5</v>
      </c>
      <c r="D3">
        <v>112.2</v>
      </c>
      <c r="E3">
        <f>C3*D3</f>
        <v>561</v>
      </c>
    </row>
    <row r="4" spans="1:11">
      <c r="B4" s="1">
        <v>42226</v>
      </c>
      <c r="C4">
        <v>5</v>
      </c>
      <c r="D4">
        <v>110.93</v>
      </c>
      <c r="E4">
        <f>C4*D4</f>
        <v>554.65000000000009</v>
      </c>
    </row>
    <row r="5" spans="1:11">
      <c r="B5" s="1">
        <v>42227</v>
      </c>
      <c r="C5">
        <v>10</v>
      </c>
      <c r="D5">
        <v>105</v>
      </c>
      <c r="E5">
        <f>C5*D5</f>
        <v>1050</v>
      </c>
    </row>
    <row r="6" spans="1:11">
      <c r="A6" s="35"/>
      <c r="B6" s="35"/>
      <c r="C6" s="35">
        <f>SUM(C2:C5)</f>
        <v>30</v>
      </c>
      <c r="D6" s="35"/>
      <c r="E6" s="35">
        <f t="shared" ref="D6:K6" si="0">SUM(E2:E5)</f>
        <v>3302.8500000000004</v>
      </c>
      <c r="F6" s="35"/>
      <c r="G6" s="35">
        <f t="shared" si="0"/>
        <v>0</v>
      </c>
      <c r="H6" s="35"/>
      <c r="I6" s="35">
        <f t="shared" si="0"/>
        <v>0</v>
      </c>
      <c r="J6" s="35"/>
      <c r="K6" s="35">
        <f t="shared" si="0"/>
        <v>0</v>
      </c>
    </row>
    <row r="9" spans="1:11">
      <c r="B9" s="31" t="s">
        <v>57</v>
      </c>
      <c r="D9">
        <f>C6-G6</f>
        <v>30</v>
      </c>
    </row>
    <row r="10" spans="1:11">
      <c r="B10" s="31" t="s">
        <v>58</v>
      </c>
      <c r="D10">
        <f>(E6-I6)/D9</f>
        <v>110.09500000000001</v>
      </c>
    </row>
    <row r="11" spans="1:11">
      <c r="B11" s="31" t="s">
        <v>67</v>
      </c>
      <c r="D11" s="4">
        <v>107.16</v>
      </c>
    </row>
    <row r="12" spans="1:11">
      <c r="B12" s="31" t="s">
        <v>68</v>
      </c>
      <c r="D12" s="8">
        <f>D11*D9</f>
        <v>3214.7999999999997</v>
      </c>
    </row>
    <row r="13" spans="1:11">
      <c r="B13" s="31" t="s">
        <v>65</v>
      </c>
      <c r="D13">
        <f>D10*D9</f>
        <v>3302.8500000000004</v>
      </c>
    </row>
    <row r="14" spans="1:11">
      <c r="B14" s="31" t="s">
        <v>66</v>
      </c>
      <c r="D14">
        <f>D12-D13</f>
        <v>-88.050000000000637</v>
      </c>
    </row>
  </sheetData>
  <conditionalFormatting sqref="D14">
    <cfRule type="expression" dxfId="21" priority="1">
      <formula>D14&gt;0</formula>
    </cfRule>
    <cfRule type="expression" dxfId="20" priority="2">
      <formula>D14&lt;0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ySplit="1" topLeftCell="A2" activePane="bottomLeft" state="frozen"/>
      <selection pane="bottomLeft" activeCell="O27" sqref="O27"/>
    </sheetView>
  </sheetViews>
  <sheetFormatPr defaultRowHeight="15"/>
  <sheetData>
    <row r="1" spans="1:12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2">
      <c r="A2" t="s">
        <v>55</v>
      </c>
      <c r="B2" s="1">
        <v>42214</v>
      </c>
      <c r="C2">
        <v>10</v>
      </c>
      <c r="D2">
        <v>113.01</v>
      </c>
      <c r="E2">
        <f>C2*D2</f>
        <v>1130.1000000000001</v>
      </c>
    </row>
    <row r="10" spans="1:12">
      <c r="A10" s="32"/>
      <c r="B10" s="32"/>
      <c r="C10" s="32">
        <f>SUM(C2:C9)</f>
        <v>10</v>
      </c>
      <c r="D10" s="32"/>
      <c r="E10" s="33">
        <f>SUM(E2:E9)</f>
        <v>1130.1000000000001</v>
      </c>
      <c r="F10" s="32"/>
      <c r="G10" s="32"/>
      <c r="H10" s="32"/>
      <c r="I10" s="32"/>
      <c r="J10" s="32"/>
      <c r="K10" s="32"/>
    </row>
    <row r="11" spans="1:12">
      <c r="A11" s="25"/>
      <c r="B11" s="25"/>
      <c r="C11" s="25"/>
      <c r="D11" s="25"/>
      <c r="E11" s="50"/>
      <c r="F11" s="25"/>
      <c r="G11" s="25"/>
      <c r="H11" s="25"/>
      <c r="I11" s="25"/>
      <c r="J11" s="25"/>
      <c r="K11" s="25"/>
      <c r="L11" s="11"/>
    </row>
    <row r="12" spans="1:12">
      <c r="A12" s="25"/>
      <c r="B12" s="25"/>
      <c r="C12" s="25"/>
      <c r="D12" s="25"/>
      <c r="E12" s="50"/>
      <c r="F12" s="25"/>
      <c r="G12" s="25"/>
      <c r="H12" s="25"/>
      <c r="I12" s="25"/>
      <c r="J12" s="25"/>
      <c r="K12" s="25"/>
      <c r="L12" s="11"/>
    </row>
    <row r="13" spans="1:12">
      <c r="B13" s="31" t="s">
        <v>57</v>
      </c>
      <c r="D13">
        <f>C10-G10</f>
        <v>10</v>
      </c>
    </row>
    <row r="14" spans="1:12">
      <c r="B14" s="31" t="s">
        <v>58</v>
      </c>
      <c r="D14">
        <f>(E10-I10)/D13</f>
        <v>113.01000000000002</v>
      </c>
    </row>
    <row r="15" spans="1:12">
      <c r="B15" s="31" t="s">
        <v>67</v>
      </c>
      <c r="D15" s="4">
        <v>115.6</v>
      </c>
    </row>
    <row r="16" spans="1:12">
      <c r="B16" s="31" t="s">
        <v>68</v>
      </c>
      <c r="D16" s="8">
        <f>D15*D13</f>
        <v>1156</v>
      </c>
    </row>
    <row r="17" spans="2:4">
      <c r="B17" s="31" t="s">
        <v>65</v>
      </c>
      <c r="D17">
        <f>D14*D13</f>
        <v>1130.1000000000001</v>
      </c>
    </row>
    <row r="18" spans="2:4">
      <c r="B18" s="31" t="s">
        <v>66</v>
      </c>
      <c r="D18" s="51">
        <f>D16-D17</f>
        <v>25.899999999999864</v>
      </c>
    </row>
  </sheetData>
  <conditionalFormatting sqref="D18">
    <cfRule type="expression" dxfId="19" priority="1">
      <formula>D18&gt;0</formula>
    </cfRule>
    <cfRule type="expression" dxfId="18" priority="2">
      <formula>D18&lt;0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2" activePane="bottomLeft" state="frozen"/>
      <selection pane="bottomLeft" activeCell="J27" sqref="J27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53</v>
      </c>
      <c r="B2" s="1">
        <v>42214</v>
      </c>
      <c r="C2">
        <v>15</v>
      </c>
      <c r="D2">
        <v>47.8</v>
      </c>
      <c r="E2">
        <f>C2*D2</f>
        <v>717</v>
      </c>
      <c r="I2">
        <f>G2*H2</f>
        <v>0</v>
      </c>
    </row>
    <row r="3" spans="1:11">
      <c r="B3" s="1">
        <v>42233</v>
      </c>
      <c r="C3">
        <v>20</v>
      </c>
      <c r="D3">
        <v>47.5</v>
      </c>
      <c r="E3">
        <f>C3*D3</f>
        <v>950</v>
      </c>
    </row>
    <row r="5" spans="1:11">
      <c r="A5" s="52"/>
      <c r="B5" s="52"/>
      <c r="C5" s="52">
        <f>SUM(C2:C3)</f>
        <v>35</v>
      </c>
      <c r="D5" s="52"/>
      <c r="E5" s="52">
        <f>SUM(E2:E3)</f>
        <v>1667</v>
      </c>
      <c r="F5" s="52"/>
      <c r="G5" s="52">
        <f>SUM(G2:G4)</f>
        <v>0</v>
      </c>
      <c r="H5" s="52"/>
      <c r="I5" s="52">
        <f>SUM(I2:I4)</f>
        <v>0</v>
      </c>
      <c r="J5" s="52"/>
      <c r="K5" s="52"/>
    </row>
    <row r="10" spans="1:11">
      <c r="B10" s="31" t="s">
        <v>57</v>
      </c>
      <c r="D10">
        <f>C5-G5</f>
        <v>35</v>
      </c>
    </row>
    <row r="11" spans="1:11">
      <c r="B11" s="31" t="s">
        <v>58</v>
      </c>
      <c r="D11">
        <f>(E5-I5)/D10</f>
        <v>47.628571428571426</v>
      </c>
    </row>
    <row r="12" spans="1:11">
      <c r="B12" s="31" t="s">
        <v>67</v>
      </c>
      <c r="D12" s="4">
        <v>48.26</v>
      </c>
    </row>
    <row r="13" spans="1:11">
      <c r="B13" s="31" t="s">
        <v>68</v>
      </c>
      <c r="D13" s="8">
        <f>D12*D10</f>
        <v>1689.1</v>
      </c>
    </row>
    <row r="14" spans="1:11">
      <c r="B14" s="31" t="s">
        <v>65</v>
      </c>
      <c r="D14">
        <f>D11*D10</f>
        <v>1667</v>
      </c>
    </row>
    <row r="15" spans="1:11">
      <c r="B15" s="31" t="s">
        <v>66</v>
      </c>
      <c r="D15">
        <f>D13-D14</f>
        <v>22.099999999999909</v>
      </c>
    </row>
  </sheetData>
  <conditionalFormatting sqref="D15">
    <cfRule type="expression" dxfId="17" priority="1">
      <formula>D15&gt;0</formula>
    </cfRule>
    <cfRule type="expression" dxfId="16" priority="2">
      <formula>D15&lt;0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N13" sqref="N13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56</v>
      </c>
      <c r="B2" s="49">
        <v>42220</v>
      </c>
      <c r="C2">
        <v>40</v>
      </c>
      <c r="D2">
        <v>31.78</v>
      </c>
      <c r="E2">
        <f>C2*D2</f>
        <v>1271.2</v>
      </c>
      <c r="F2" s="1">
        <v>42235</v>
      </c>
      <c r="G2" s="21">
        <v>100</v>
      </c>
      <c r="H2" s="21">
        <v>31.5</v>
      </c>
      <c r="I2" s="21">
        <f>G2*H2</f>
        <v>3150</v>
      </c>
    </row>
    <row r="3" spans="1:11">
      <c r="B3" s="49"/>
      <c r="C3" s="21">
        <v>60</v>
      </c>
      <c r="D3" s="21">
        <v>31.78</v>
      </c>
      <c r="E3" s="21">
        <f>C3*D3</f>
        <v>1906.8000000000002</v>
      </c>
      <c r="F3" s="1"/>
    </row>
    <row r="4" spans="1:11">
      <c r="B4" s="1">
        <v>42221</v>
      </c>
      <c r="C4" s="21">
        <v>10</v>
      </c>
      <c r="D4" s="21">
        <v>31.45</v>
      </c>
      <c r="E4" s="21">
        <f t="shared" ref="E4:E5" si="0">C4*D4</f>
        <v>314.5</v>
      </c>
    </row>
    <row r="5" spans="1:11">
      <c r="B5" s="1">
        <v>42233</v>
      </c>
      <c r="C5" s="21">
        <v>30</v>
      </c>
      <c r="D5" s="21">
        <v>29.9</v>
      </c>
      <c r="E5" s="21">
        <f t="shared" si="0"/>
        <v>897</v>
      </c>
    </row>
    <row r="6" spans="1:11">
      <c r="A6" s="32"/>
      <c r="B6" s="32"/>
      <c r="C6" s="32">
        <f>SUM(C2:C5)</f>
        <v>140</v>
      </c>
      <c r="D6" s="32"/>
      <c r="E6" s="32">
        <f>SUM(E2:E5)</f>
        <v>4389.5</v>
      </c>
      <c r="F6" s="32"/>
      <c r="G6" s="32">
        <f>SUM(G2:G5)</f>
        <v>100</v>
      </c>
      <c r="H6" s="32"/>
      <c r="I6" s="32">
        <f>SUM(I2:I5)</f>
        <v>3150</v>
      </c>
      <c r="J6" s="32"/>
      <c r="K6" s="32"/>
    </row>
    <row r="11" spans="1:11">
      <c r="B11" s="31" t="s">
        <v>57</v>
      </c>
      <c r="D11">
        <f>C6-G6</f>
        <v>40</v>
      </c>
    </row>
    <row r="12" spans="1:11">
      <c r="B12" s="31" t="s">
        <v>58</v>
      </c>
      <c r="D12">
        <f>(E6-I6)/D11</f>
        <v>30.987500000000001</v>
      </c>
    </row>
    <row r="13" spans="1:11">
      <c r="B13" s="31" t="s">
        <v>67</v>
      </c>
      <c r="D13" s="4">
        <v>31.49</v>
      </c>
    </row>
    <row r="14" spans="1:11">
      <c r="B14" s="31" t="s">
        <v>68</v>
      </c>
      <c r="D14" s="8">
        <f>D13*D11</f>
        <v>1259.5999999999999</v>
      </c>
    </row>
    <row r="15" spans="1:11">
      <c r="B15" s="31" t="s">
        <v>65</v>
      </c>
      <c r="D15">
        <f>D12*D11</f>
        <v>1239.5</v>
      </c>
    </row>
    <row r="16" spans="1:11">
      <c r="B16" s="31" t="s">
        <v>66</v>
      </c>
      <c r="D16">
        <f>D14-D15</f>
        <v>20.099999999999909</v>
      </c>
    </row>
  </sheetData>
  <mergeCells count="1">
    <mergeCell ref="B2:B3"/>
  </mergeCells>
  <conditionalFormatting sqref="D16">
    <cfRule type="expression" dxfId="15" priority="1">
      <formula>D16&gt;0</formula>
    </cfRule>
    <cfRule type="expression" dxfId="14" priority="2">
      <formula>D16&lt;0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 activeCell="K12" sqref="K12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44</v>
      </c>
      <c r="B2" s="1">
        <v>42185</v>
      </c>
      <c r="C2" s="21">
        <v>10</v>
      </c>
      <c r="D2" s="21">
        <v>71.2</v>
      </c>
      <c r="E2" s="21">
        <f>C2*D2</f>
        <v>712</v>
      </c>
      <c r="F2" s="1">
        <v>42228</v>
      </c>
      <c r="G2" s="21">
        <v>10</v>
      </c>
      <c r="H2" s="21">
        <v>75.5</v>
      </c>
      <c r="I2" s="21">
        <f>G2*H2</f>
        <v>755</v>
      </c>
    </row>
    <row r="3" spans="1:11">
      <c r="B3" s="1">
        <v>42220</v>
      </c>
      <c r="C3">
        <v>5</v>
      </c>
      <c r="D3">
        <v>70.650000000000006</v>
      </c>
      <c r="E3">
        <f>C3*D3</f>
        <v>353.25</v>
      </c>
      <c r="I3" s="11"/>
    </row>
    <row r="4" spans="1:11">
      <c r="A4" s="35"/>
      <c r="B4" s="35"/>
      <c r="C4" s="35">
        <f>SUM(C2:C3)</f>
        <v>15</v>
      </c>
      <c r="D4" s="35"/>
      <c r="E4" s="35">
        <f>SUM(E2:E3)</f>
        <v>1065.25</v>
      </c>
      <c r="F4" s="35"/>
      <c r="G4" s="35">
        <f>SUM(G2:G3)</f>
        <v>10</v>
      </c>
      <c r="H4" s="35"/>
      <c r="I4" s="35">
        <f>SUM(I2:I3)</f>
        <v>755</v>
      </c>
      <c r="J4" s="35"/>
      <c r="K4" s="35"/>
    </row>
    <row r="9" spans="1:11">
      <c r="B9" s="31" t="s">
        <v>57</v>
      </c>
      <c r="D9">
        <f>C4-G4</f>
        <v>5</v>
      </c>
    </row>
    <row r="10" spans="1:11">
      <c r="B10" s="31" t="s">
        <v>58</v>
      </c>
      <c r="D10">
        <f>(E4-I4)/D9</f>
        <v>62.05</v>
      </c>
    </row>
    <row r="11" spans="1:11">
      <c r="B11" s="31" t="s">
        <v>67</v>
      </c>
      <c r="D11" s="4">
        <v>74.7</v>
      </c>
    </row>
    <row r="12" spans="1:11">
      <c r="B12" s="31" t="s">
        <v>68</v>
      </c>
      <c r="D12" s="8">
        <f>D11*D9</f>
        <v>373.5</v>
      </c>
    </row>
    <row r="13" spans="1:11">
      <c r="B13" s="31" t="s">
        <v>65</v>
      </c>
      <c r="D13">
        <f>D10*D9</f>
        <v>310.25</v>
      </c>
    </row>
    <row r="14" spans="1:11">
      <c r="B14" s="31" t="s">
        <v>66</v>
      </c>
      <c r="D14">
        <f>D12-D13</f>
        <v>63.25</v>
      </c>
    </row>
  </sheetData>
  <conditionalFormatting sqref="D14">
    <cfRule type="expression" dxfId="13" priority="1">
      <formula>D14&gt;0</formula>
    </cfRule>
    <cfRule type="expression" dxfId="12" priority="2">
      <formula>D14&lt;0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2" activePane="bottomLeft" state="frozen"/>
      <selection pane="bottomLeft" activeCell="N24" sqref="N24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39</v>
      </c>
      <c r="B2" s="1">
        <v>42179</v>
      </c>
      <c r="C2">
        <v>10</v>
      </c>
      <c r="D2">
        <v>37.799999999999997</v>
      </c>
      <c r="E2">
        <f>C2*D2</f>
        <v>378</v>
      </c>
    </row>
    <row r="3" spans="1:11">
      <c r="B3" s="1">
        <v>42194</v>
      </c>
      <c r="C3">
        <v>10</v>
      </c>
      <c r="D3">
        <v>35.5</v>
      </c>
      <c r="E3">
        <f>C3*D3</f>
        <v>355</v>
      </c>
    </row>
    <row r="4" spans="1:11">
      <c r="B4" s="1">
        <v>42230</v>
      </c>
      <c r="C4">
        <v>20</v>
      </c>
      <c r="D4">
        <v>32.9</v>
      </c>
      <c r="E4">
        <f>C4*D4</f>
        <v>658</v>
      </c>
    </row>
    <row r="8" spans="1:11">
      <c r="A8" s="35"/>
      <c r="B8" s="35"/>
      <c r="C8" s="35">
        <f>SUM(C2:C7)</f>
        <v>40</v>
      </c>
      <c r="D8" s="35"/>
      <c r="E8" s="35">
        <f>SUM(E2:E7)</f>
        <v>1391</v>
      </c>
      <c r="F8" s="35"/>
      <c r="G8" s="35">
        <f>SUM(G2:G4)</f>
        <v>0</v>
      </c>
      <c r="H8" s="35"/>
      <c r="I8" s="35">
        <f>SUM(I2:I4)</f>
        <v>0</v>
      </c>
      <c r="J8" s="35"/>
      <c r="K8" s="35"/>
    </row>
    <row r="15" spans="1:11">
      <c r="B15" s="31" t="s">
        <v>57</v>
      </c>
      <c r="D15">
        <f>C8-G8</f>
        <v>40</v>
      </c>
    </row>
    <row r="16" spans="1:11">
      <c r="B16" s="31" t="s">
        <v>58</v>
      </c>
      <c r="D16">
        <f>(E8-I8)/D15</f>
        <v>34.774999999999999</v>
      </c>
    </row>
    <row r="17" spans="2:4">
      <c r="B17" s="31" t="s">
        <v>67</v>
      </c>
      <c r="D17" s="4">
        <v>32.96</v>
      </c>
    </row>
    <row r="18" spans="2:4">
      <c r="B18" s="31" t="s">
        <v>68</v>
      </c>
      <c r="D18" s="8">
        <f>D17*D15</f>
        <v>1318.4</v>
      </c>
    </row>
    <row r="19" spans="2:4">
      <c r="B19" s="31" t="s">
        <v>65</v>
      </c>
      <c r="D19">
        <f>D16*D15</f>
        <v>1391</v>
      </c>
    </row>
    <row r="20" spans="2:4">
      <c r="B20" s="31" t="s">
        <v>66</v>
      </c>
      <c r="D20">
        <f>D18-D19+K8</f>
        <v>-72.599999999999909</v>
      </c>
    </row>
  </sheetData>
  <conditionalFormatting sqref="D20">
    <cfRule type="expression" dxfId="11" priority="1">
      <formula>D20&gt;0</formula>
    </cfRule>
    <cfRule type="expression" dxfId="10" priority="2">
      <formula>D20&lt;0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19" sqref="M19"/>
    </sheetView>
  </sheetViews>
  <sheetFormatPr defaultRowHeight="15"/>
  <sheetData>
    <row r="1" spans="1:1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54</v>
      </c>
      <c r="B2" s="1">
        <v>42214</v>
      </c>
      <c r="C2">
        <v>10</v>
      </c>
      <c r="D2">
        <v>99.58</v>
      </c>
      <c r="E2">
        <f>C2*D2</f>
        <v>995.8</v>
      </c>
    </row>
    <row r="3" spans="1:11">
      <c r="B3" s="1">
        <v>42219</v>
      </c>
      <c r="C3">
        <v>5</v>
      </c>
      <c r="D3">
        <v>97.95</v>
      </c>
      <c r="E3">
        <f>C3*D3</f>
        <v>489.75</v>
      </c>
    </row>
    <row r="4" spans="1:11">
      <c r="B4" s="1"/>
    </row>
    <row r="8" spans="1:11">
      <c r="A8" s="35"/>
      <c r="B8" s="35"/>
      <c r="C8" s="35">
        <f>SUM(C2:C7)</f>
        <v>15</v>
      </c>
      <c r="D8" s="35"/>
      <c r="E8" s="35">
        <f>SUM(E2:E7)</f>
        <v>1485.55</v>
      </c>
      <c r="F8" s="35"/>
      <c r="G8" s="35">
        <f>SUM(G2:G4)</f>
        <v>0</v>
      </c>
      <c r="H8" s="35"/>
      <c r="I8" s="35">
        <f>SUM(I2:I4)</f>
        <v>0</v>
      </c>
      <c r="J8" s="35"/>
      <c r="K8" s="35"/>
    </row>
    <row r="15" spans="1:11">
      <c r="B15" s="31" t="s">
        <v>57</v>
      </c>
      <c r="D15">
        <f>C8-G8</f>
        <v>15</v>
      </c>
    </row>
    <row r="16" spans="1:11">
      <c r="B16" s="31" t="s">
        <v>58</v>
      </c>
      <c r="D16">
        <f>(E8-I8)/D15</f>
        <v>99.036666666666662</v>
      </c>
    </row>
    <row r="17" spans="2:4">
      <c r="B17" s="31" t="s">
        <v>67</v>
      </c>
      <c r="D17" s="4">
        <v>98.7</v>
      </c>
    </row>
    <row r="18" spans="2:4">
      <c r="B18" s="31" t="s">
        <v>68</v>
      </c>
      <c r="D18" s="8">
        <f>D17*D15</f>
        <v>1480.5</v>
      </c>
    </row>
    <row r="19" spans="2:4">
      <c r="B19" s="31" t="s">
        <v>65</v>
      </c>
      <c r="D19">
        <f>D16*D15</f>
        <v>1485.55</v>
      </c>
    </row>
    <row r="20" spans="2:4">
      <c r="B20" s="31" t="s">
        <v>66</v>
      </c>
      <c r="D20">
        <f>D18-D19+K8</f>
        <v>-5.0499999999999545</v>
      </c>
    </row>
  </sheetData>
  <conditionalFormatting sqref="D20">
    <cfRule type="expression" dxfId="9" priority="1">
      <formula>D20&gt;0</formula>
    </cfRule>
    <cfRule type="expression" dxfId="8" priority="2">
      <formula>D20&lt;0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 activeCell="M13" sqref="M13"/>
    </sheetView>
  </sheetViews>
  <sheetFormatPr defaultRowHeight="15"/>
  <sheetData>
    <row r="1" spans="1: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</row>
    <row r="2" spans="1:9">
      <c r="A2" t="s">
        <v>51</v>
      </c>
      <c r="B2" s="1">
        <v>42212</v>
      </c>
      <c r="C2">
        <v>10</v>
      </c>
      <c r="D2">
        <v>120.14</v>
      </c>
      <c r="E2">
        <f>D2*C2</f>
        <v>1201.4000000000001</v>
      </c>
    </row>
    <row r="3" spans="1:9">
      <c r="B3" s="1">
        <v>42214</v>
      </c>
      <c r="C3">
        <v>5</v>
      </c>
      <c r="D3">
        <v>118.3</v>
      </c>
      <c r="E3">
        <f>D3*C3</f>
        <v>591.5</v>
      </c>
    </row>
    <row r="6" spans="1:9">
      <c r="A6" s="35"/>
      <c r="B6" s="35"/>
      <c r="C6" s="35">
        <f>SUM(C2:C5)</f>
        <v>15</v>
      </c>
      <c r="D6" s="35"/>
      <c r="E6" s="35">
        <f t="shared" ref="D6:E6" si="0">SUM(E2:E5)</f>
        <v>1792.9</v>
      </c>
      <c r="F6" s="35"/>
      <c r="G6" s="35"/>
      <c r="H6" s="35"/>
      <c r="I6" s="35"/>
    </row>
    <row r="10" spans="1:9">
      <c r="B10" s="31" t="s">
        <v>57</v>
      </c>
      <c r="D10">
        <f>C6-G6</f>
        <v>15</v>
      </c>
    </row>
    <row r="11" spans="1:9">
      <c r="B11" s="31" t="s">
        <v>58</v>
      </c>
      <c r="D11">
        <f>E6/C6</f>
        <v>119.52666666666667</v>
      </c>
    </row>
    <row r="12" spans="1:9">
      <c r="B12" s="31" t="s">
        <v>67</v>
      </c>
      <c r="D12" s="4">
        <v>121.02</v>
      </c>
    </row>
    <row r="13" spans="1:9">
      <c r="B13" s="31" t="s">
        <v>68</v>
      </c>
      <c r="D13" s="8">
        <f>D12*D10</f>
        <v>1815.3</v>
      </c>
    </row>
    <row r="14" spans="1:9">
      <c r="B14" s="31" t="s">
        <v>65</v>
      </c>
      <c r="D14">
        <f>D11*D10</f>
        <v>1792.9</v>
      </c>
    </row>
    <row r="15" spans="1:9">
      <c r="B15" s="31" t="s">
        <v>66</v>
      </c>
      <c r="D15">
        <f>D13-D14</f>
        <v>22.399999999999864</v>
      </c>
    </row>
  </sheetData>
  <conditionalFormatting sqref="D15">
    <cfRule type="expression" dxfId="7" priority="1">
      <formula>D15&gt;0</formula>
    </cfRule>
    <cfRule type="expression" dxfId="6" priority="2">
      <formula>D15&lt;0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1" topLeftCell="A2" activePane="bottomLeft" state="frozen"/>
      <selection pane="bottomLeft" activeCell="K13" sqref="K13"/>
    </sheetView>
  </sheetViews>
  <sheetFormatPr defaultRowHeight="15"/>
  <sheetData>
    <row r="1" spans="1:13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3">
      <c r="A2" t="s">
        <v>62</v>
      </c>
      <c r="B2" s="1">
        <v>42222</v>
      </c>
      <c r="C2">
        <v>5</v>
      </c>
      <c r="D2">
        <v>320</v>
      </c>
      <c r="E2">
        <f>C2*D2</f>
        <v>1600</v>
      </c>
    </row>
    <row r="5" spans="1:13">
      <c r="A5" s="35"/>
      <c r="B5" s="35"/>
      <c r="C5" s="35">
        <f>SUM(C2:C4)</f>
        <v>5</v>
      </c>
      <c r="D5" s="35"/>
      <c r="E5" s="35">
        <f t="shared" ref="D5:E5" si="0">SUM(E2:E4)</f>
        <v>1600</v>
      </c>
      <c r="F5" s="35"/>
      <c r="G5" s="35"/>
      <c r="H5" s="35"/>
      <c r="I5" s="35"/>
      <c r="J5" s="35"/>
      <c r="K5" s="35"/>
    </row>
    <row r="8" spans="1:13">
      <c r="M8" t="s">
        <v>73</v>
      </c>
    </row>
    <row r="10" spans="1:13">
      <c r="B10" s="31" t="s">
        <v>57</v>
      </c>
      <c r="D10">
        <f>C5-G5</f>
        <v>5</v>
      </c>
    </row>
    <row r="11" spans="1:13">
      <c r="B11" s="31" t="s">
        <v>58</v>
      </c>
      <c r="D11">
        <f>E5/C5</f>
        <v>320</v>
      </c>
    </row>
    <row r="12" spans="1:13">
      <c r="B12" s="31" t="s">
        <v>67</v>
      </c>
      <c r="D12" s="4">
        <v>312.61</v>
      </c>
      <c r="E12" s="8"/>
    </row>
    <row r="13" spans="1:13">
      <c r="B13" s="31" t="s">
        <v>68</v>
      </c>
      <c r="D13" s="8">
        <f>D12*D10</f>
        <v>1563.0500000000002</v>
      </c>
      <c r="E13" s="8"/>
    </row>
    <row r="14" spans="1:13">
      <c r="B14" s="31" t="s">
        <v>65</v>
      </c>
      <c r="D14">
        <f>D11*D10</f>
        <v>1600</v>
      </c>
    </row>
    <row r="15" spans="1:13">
      <c r="B15" s="31" t="s">
        <v>66</v>
      </c>
      <c r="D15">
        <f>D13-D14</f>
        <v>-36.949999999999818</v>
      </c>
    </row>
  </sheetData>
  <conditionalFormatting sqref="D15:E15">
    <cfRule type="expression" dxfId="5" priority="1">
      <formula>D15&gt;0</formula>
    </cfRule>
    <cfRule type="expression" dxfId="4" priority="2">
      <formula>D15&lt;0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J11" sqref="J11"/>
    </sheetView>
  </sheetViews>
  <sheetFormatPr defaultRowHeight="15"/>
  <sheetData>
    <row r="1" spans="1: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</row>
    <row r="2" spans="1:9">
      <c r="A2" t="s">
        <v>18</v>
      </c>
      <c r="B2" s="1">
        <v>42153</v>
      </c>
      <c r="C2">
        <v>50</v>
      </c>
      <c r="D2">
        <v>36.4</v>
      </c>
      <c r="E2">
        <f>C2*D2</f>
        <v>1820</v>
      </c>
    </row>
    <row r="3" spans="1:9">
      <c r="B3" s="1">
        <v>42173</v>
      </c>
      <c r="C3">
        <v>5</v>
      </c>
      <c r="D3">
        <v>22.95</v>
      </c>
      <c r="E3">
        <f>C3*D3</f>
        <v>114.75</v>
      </c>
    </row>
    <row r="4" spans="1:9">
      <c r="B4" s="1">
        <v>42173</v>
      </c>
      <c r="C4">
        <v>10</v>
      </c>
      <c r="D4">
        <v>22.8</v>
      </c>
      <c r="E4">
        <f>C4*D4</f>
        <v>228</v>
      </c>
    </row>
    <row r="5" spans="1:9">
      <c r="B5" s="1">
        <v>42234</v>
      </c>
      <c r="C5">
        <v>15</v>
      </c>
      <c r="D5">
        <v>13.9</v>
      </c>
      <c r="E5">
        <f>C5*D5</f>
        <v>208.5</v>
      </c>
    </row>
    <row r="6" spans="1:9">
      <c r="A6" s="35"/>
      <c r="B6" s="35"/>
      <c r="C6" s="35">
        <f>SUM(C2:C5)</f>
        <v>80</v>
      </c>
      <c r="D6" s="35"/>
      <c r="E6" s="35">
        <f>SUM(E2:E5)</f>
        <v>2371.25</v>
      </c>
      <c r="F6" s="35"/>
      <c r="G6" s="35"/>
      <c r="H6" s="35"/>
      <c r="I6" s="35"/>
    </row>
    <row r="9" spans="1:9">
      <c r="B9" s="31" t="s">
        <v>57</v>
      </c>
      <c r="D9">
        <f>C6</f>
        <v>80</v>
      </c>
    </row>
    <row r="10" spans="1:9">
      <c r="B10" s="31" t="s">
        <v>58</v>
      </c>
      <c r="D10">
        <f>E6/C6</f>
        <v>29.640625</v>
      </c>
    </row>
    <row r="11" spans="1:9">
      <c r="B11" s="31" t="s">
        <v>67</v>
      </c>
      <c r="D11" s="4">
        <v>10.01</v>
      </c>
    </row>
    <row r="12" spans="1:9">
      <c r="B12" s="31" t="s">
        <v>68</v>
      </c>
      <c r="D12" s="8">
        <f>D11*D9</f>
        <v>800.8</v>
      </c>
    </row>
    <row r="13" spans="1:9">
      <c r="B13" s="31" t="s">
        <v>65</v>
      </c>
      <c r="D13">
        <f>D10*D9</f>
        <v>2371.25</v>
      </c>
    </row>
    <row r="14" spans="1:9">
      <c r="B14" s="31" t="s">
        <v>66</v>
      </c>
      <c r="D14">
        <f>D12-D13</f>
        <v>-1570.45</v>
      </c>
    </row>
  </sheetData>
  <conditionalFormatting sqref="D14">
    <cfRule type="expression" dxfId="3" priority="1">
      <formula>D14&gt;0</formula>
    </cfRule>
    <cfRule type="expression" dxfId="2" priority="2">
      <formula>D14&lt;0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14" activePane="bottomLeft" state="frozen"/>
      <selection pane="bottomLeft" activeCell="M15" sqref="M15"/>
    </sheetView>
  </sheetViews>
  <sheetFormatPr defaultRowHeight="15"/>
  <sheetData>
    <row r="1" spans="1: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</row>
    <row r="2" spans="1:9">
      <c r="A2" t="s">
        <v>17</v>
      </c>
      <c r="B2" s="1">
        <v>42153</v>
      </c>
      <c r="C2">
        <v>1</v>
      </c>
      <c r="D2">
        <v>20.3</v>
      </c>
      <c r="E2">
        <f>C2*D2</f>
        <v>20.3</v>
      </c>
      <c r="F2" s="1">
        <v>42235</v>
      </c>
      <c r="G2" s="21">
        <v>600</v>
      </c>
      <c r="H2" s="21">
        <v>17.55</v>
      </c>
      <c r="I2" s="21">
        <f>G2*H2</f>
        <v>10530</v>
      </c>
    </row>
    <row r="3" spans="1:9">
      <c r="B3" s="1">
        <v>42164</v>
      </c>
      <c r="C3">
        <v>10</v>
      </c>
      <c r="D3">
        <v>19.79</v>
      </c>
      <c r="E3">
        <f t="shared" ref="E3:E24" si="0">C3*D3</f>
        <v>197.89999999999998</v>
      </c>
      <c r="F3" s="1">
        <v>42235</v>
      </c>
      <c r="G3" s="20">
        <v>400</v>
      </c>
      <c r="H3" s="20">
        <v>17.559999999999999</v>
      </c>
      <c r="I3" s="20">
        <f>G3*H3</f>
        <v>7023.9999999999991</v>
      </c>
    </row>
    <row r="4" spans="1:9">
      <c r="B4" s="1">
        <v>42164</v>
      </c>
      <c r="C4">
        <v>50</v>
      </c>
      <c r="D4">
        <v>19.7</v>
      </c>
      <c r="E4">
        <f t="shared" si="0"/>
        <v>985</v>
      </c>
    </row>
    <row r="5" spans="1:9">
      <c r="B5" s="1">
        <v>42166</v>
      </c>
      <c r="C5">
        <v>39</v>
      </c>
      <c r="D5">
        <v>19.25</v>
      </c>
      <c r="E5">
        <f t="shared" si="0"/>
        <v>750.75</v>
      </c>
    </row>
    <row r="6" spans="1:9">
      <c r="B6" s="1">
        <v>42174</v>
      </c>
      <c r="C6">
        <v>20</v>
      </c>
      <c r="D6">
        <v>19.059999999999999</v>
      </c>
      <c r="E6">
        <f t="shared" si="0"/>
        <v>381.2</v>
      </c>
    </row>
    <row r="7" spans="1:9">
      <c r="B7" s="1">
        <v>42177</v>
      </c>
      <c r="C7">
        <v>20</v>
      </c>
      <c r="D7">
        <v>18.899999999999999</v>
      </c>
      <c r="E7">
        <f t="shared" si="0"/>
        <v>378</v>
      </c>
    </row>
    <row r="8" spans="1:9">
      <c r="B8" s="1">
        <v>42185</v>
      </c>
      <c r="C8">
        <v>50</v>
      </c>
      <c r="D8">
        <v>18.72</v>
      </c>
      <c r="E8">
        <f t="shared" si="0"/>
        <v>936</v>
      </c>
    </row>
    <row r="9" spans="1:9">
      <c r="B9" s="1">
        <v>42187</v>
      </c>
      <c r="C9">
        <v>1000</v>
      </c>
      <c r="D9">
        <v>18.45</v>
      </c>
      <c r="E9">
        <f t="shared" si="0"/>
        <v>18450</v>
      </c>
    </row>
    <row r="10" spans="1:9">
      <c r="B10" s="1">
        <v>42187</v>
      </c>
      <c r="C10">
        <v>2000</v>
      </c>
      <c r="D10">
        <v>18.399999999999999</v>
      </c>
      <c r="E10">
        <f t="shared" si="0"/>
        <v>36800</v>
      </c>
    </row>
    <row r="11" spans="1:9">
      <c r="B11" s="1">
        <v>42187</v>
      </c>
      <c r="C11">
        <v>210</v>
      </c>
      <c r="D11">
        <v>18.12</v>
      </c>
      <c r="E11">
        <f t="shared" si="0"/>
        <v>3805.2000000000003</v>
      </c>
    </row>
    <row r="12" spans="1:9">
      <c r="B12" s="1">
        <v>42207</v>
      </c>
      <c r="C12">
        <v>30</v>
      </c>
      <c r="D12">
        <v>17.3</v>
      </c>
      <c r="E12">
        <f t="shared" si="0"/>
        <v>519</v>
      </c>
    </row>
    <row r="13" spans="1:9">
      <c r="B13" s="1">
        <v>42207</v>
      </c>
      <c r="C13">
        <v>20</v>
      </c>
      <c r="D13">
        <v>17.399999999999999</v>
      </c>
      <c r="E13">
        <f t="shared" si="0"/>
        <v>348</v>
      </c>
    </row>
    <row r="14" spans="1:9">
      <c r="B14" s="1">
        <v>42208</v>
      </c>
      <c r="C14">
        <v>100</v>
      </c>
      <c r="D14">
        <v>17.100000000000001</v>
      </c>
      <c r="E14">
        <f t="shared" si="0"/>
        <v>1710.0000000000002</v>
      </c>
    </row>
    <row r="15" spans="1:9">
      <c r="B15" s="1">
        <v>42208</v>
      </c>
      <c r="C15">
        <v>50</v>
      </c>
      <c r="D15">
        <v>16.96</v>
      </c>
      <c r="E15">
        <f t="shared" si="0"/>
        <v>848</v>
      </c>
    </row>
    <row r="16" spans="1:9">
      <c r="B16" s="1">
        <v>42222</v>
      </c>
      <c r="C16">
        <v>200</v>
      </c>
      <c r="D16">
        <v>17.739999999999998</v>
      </c>
      <c r="E16">
        <f t="shared" si="0"/>
        <v>3547.9999999999995</v>
      </c>
    </row>
    <row r="17" spans="1:9">
      <c r="B17" s="1">
        <v>42222</v>
      </c>
      <c r="C17">
        <v>200</v>
      </c>
      <c r="D17">
        <v>17.850000000000001</v>
      </c>
      <c r="E17">
        <f t="shared" si="0"/>
        <v>3570.0000000000005</v>
      </c>
    </row>
    <row r="18" spans="1:9">
      <c r="B18" s="1">
        <v>42223</v>
      </c>
      <c r="C18" s="21">
        <v>300</v>
      </c>
      <c r="D18" s="21">
        <v>17.149999999999999</v>
      </c>
      <c r="E18" s="21">
        <f t="shared" si="0"/>
        <v>5145</v>
      </c>
    </row>
    <row r="19" spans="1:9">
      <c r="B19" s="1">
        <v>42223</v>
      </c>
      <c r="C19" s="21">
        <v>200</v>
      </c>
      <c r="D19" s="21">
        <v>17.170000000000002</v>
      </c>
      <c r="E19" s="21">
        <f t="shared" si="0"/>
        <v>3434.0000000000005</v>
      </c>
    </row>
    <row r="20" spans="1:9">
      <c r="B20" s="1">
        <v>42223</v>
      </c>
      <c r="C20" s="21">
        <v>100</v>
      </c>
      <c r="D20" s="21">
        <v>17.37</v>
      </c>
      <c r="E20" s="21">
        <f t="shared" si="0"/>
        <v>1737</v>
      </c>
    </row>
    <row r="21" spans="1:9">
      <c r="B21" s="1">
        <v>42227</v>
      </c>
      <c r="C21" s="20">
        <v>100</v>
      </c>
      <c r="D21" s="20">
        <v>17.100000000000001</v>
      </c>
      <c r="E21" s="20">
        <f t="shared" si="0"/>
        <v>1710.0000000000002</v>
      </c>
    </row>
    <row r="22" spans="1:9">
      <c r="B22" s="1">
        <v>42229</v>
      </c>
      <c r="C22" s="20">
        <v>100</v>
      </c>
      <c r="D22" s="20">
        <v>16.89</v>
      </c>
      <c r="E22" s="20">
        <f t="shared" si="0"/>
        <v>1689</v>
      </c>
    </row>
    <row r="23" spans="1:9">
      <c r="B23" s="1">
        <v>42233</v>
      </c>
      <c r="C23" s="20">
        <v>100</v>
      </c>
      <c r="D23" s="20">
        <v>16.5</v>
      </c>
      <c r="E23" s="20">
        <f t="shared" si="0"/>
        <v>1650</v>
      </c>
    </row>
    <row r="24" spans="1:9">
      <c r="B24" s="1">
        <v>42234</v>
      </c>
      <c r="C24" s="20">
        <v>100</v>
      </c>
      <c r="D24" s="20">
        <v>16.600000000000001</v>
      </c>
      <c r="E24" s="20">
        <f t="shared" si="0"/>
        <v>1660.0000000000002</v>
      </c>
    </row>
    <row r="25" spans="1:9">
      <c r="A25" s="32"/>
      <c r="B25" s="32"/>
      <c r="C25" s="32">
        <f>SUM(C2:C24)</f>
        <v>5000</v>
      </c>
      <c r="D25" s="32"/>
      <c r="E25" s="32">
        <f>SUM(E2:E24)</f>
        <v>90272.35</v>
      </c>
      <c r="F25" s="32"/>
      <c r="G25" s="32">
        <f>SUM(G2:G24)</f>
        <v>1000</v>
      </c>
      <c r="H25" s="32"/>
      <c r="I25" s="32">
        <f>SUM(I2:I24)</f>
        <v>17554</v>
      </c>
    </row>
    <row r="28" spans="1:9">
      <c r="B28" s="31" t="s">
        <v>57</v>
      </c>
      <c r="D28">
        <f>C25-G25</f>
        <v>4000</v>
      </c>
    </row>
    <row r="29" spans="1:9">
      <c r="B29" s="31" t="s">
        <v>58</v>
      </c>
      <c r="D29">
        <f>(E25-I25)/D28</f>
        <v>18.1795875</v>
      </c>
    </row>
    <row r="30" spans="1:9">
      <c r="B30" s="31" t="s">
        <v>65</v>
      </c>
      <c r="D30">
        <f>D29*D28</f>
        <v>72718.350000000006</v>
      </c>
    </row>
    <row r="31" spans="1:9">
      <c r="B31" s="31" t="s">
        <v>67</v>
      </c>
      <c r="D31">
        <v>17.48</v>
      </c>
    </row>
    <row r="32" spans="1:9">
      <c r="B32" s="31" t="s">
        <v>64</v>
      </c>
      <c r="D32">
        <f>D28*D31</f>
        <v>69920</v>
      </c>
    </row>
    <row r="33" spans="2:4">
      <c r="B33" s="31" t="s">
        <v>66</v>
      </c>
      <c r="D33" s="19">
        <f>D32-D30</f>
        <v>-2798.3500000000058</v>
      </c>
    </row>
  </sheetData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1" topLeftCell="A2" activePane="bottomLeft" state="frozen"/>
      <selection pane="bottomLeft" activeCell="G19" sqref="G19"/>
    </sheetView>
  </sheetViews>
  <sheetFormatPr defaultRowHeight="15"/>
  <sheetData>
    <row r="1" spans="1: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</row>
    <row r="2" spans="1:9">
      <c r="A2" t="s">
        <v>11</v>
      </c>
      <c r="B2" s="1">
        <v>42150</v>
      </c>
      <c r="C2" s="29">
        <v>5</v>
      </c>
      <c r="D2" s="29">
        <v>169</v>
      </c>
      <c r="E2" s="29">
        <f t="shared" ref="E2:E8" si="0">C2*D2</f>
        <v>845</v>
      </c>
      <c r="F2" s="1">
        <v>42186</v>
      </c>
      <c r="G2" s="29">
        <v>100</v>
      </c>
      <c r="H2" s="29">
        <v>167</v>
      </c>
      <c r="I2" s="29">
        <f>G2*H2</f>
        <v>16700</v>
      </c>
    </row>
    <row r="3" spans="1:9">
      <c r="B3" s="1">
        <v>42150</v>
      </c>
      <c r="C3">
        <v>10</v>
      </c>
      <c r="D3">
        <v>166.5</v>
      </c>
      <c r="E3">
        <f t="shared" si="0"/>
        <v>1665</v>
      </c>
      <c r="F3" s="1">
        <v>42186</v>
      </c>
      <c r="G3" s="29">
        <v>100</v>
      </c>
      <c r="H3" s="29">
        <v>167</v>
      </c>
      <c r="I3" s="29">
        <f>G3*H3</f>
        <v>16700</v>
      </c>
    </row>
    <row r="4" spans="1:9">
      <c r="B4" s="1">
        <v>42150</v>
      </c>
      <c r="C4">
        <v>30</v>
      </c>
      <c r="D4">
        <v>165.4</v>
      </c>
      <c r="E4">
        <f t="shared" si="0"/>
        <v>4962</v>
      </c>
      <c r="F4" s="1">
        <v>42186</v>
      </c>
      <c r="G4" s="29">
        <v>50</v>
      </c>
      <c r="H4" s="29">
        <v>168.5</v>
      </c>
      <c r="I4" s="29">
        <f>G4*H4</f>
        <v>8425</v>
      </c>
    </row>
    <row r="5" spans="1:9">
      <c r="B5" s="1">
        <v>42150</v>
      </c>
      <c r="C5">
        <v>10</v>
      </c>
      <c r="D5">
        <v>164.85</v>
      </c>
      <c r="E5">
        <f t="shared" si="0"/>
        <v>1648.5</v>
      </c>
    </row>
    <row r="6" spans="1:9">
      <c r="B6" s="1">
        <v>42186</v>
      </c>
      <c r="C6" s="29">
        <v>145</v>
      </c>
      <c r="D6" s="29">
        <v>166</v>
      </c>
      <c r="E6" s="29">
        <f t="shared" si="0"/>
        <v>24070</v>
      </c>
    </row>
    <row r="7" spans="1:9">
      <c r="B7" s="1">
        <v>42186</v>
      </c>
      <c r="C7" s="29">
        <v>100</v>
      </c>
      <c r="D7" s="29">
        <v>164</v>
      </c>
      <c r="E7" s="29">
        <f t="shared" si="0"/>
        <v>16400</v>
      </c>
    </row>
    <row r="8" spans="1:9">
      <c r="B8" s="1">
        <v>42235</v>
      </c>
      <c r="C8">
        <v>10</v>
      </c>
      <c r="D8">
        <v>124</v>
      </c>
      <c r="E8">
        <f t="shared" si="0"/>
        <v>1240</v>
      </c>
    </row>
    <row r="9" spans="1:9">
      <c r="A9" s="4"/>
      <c r="B9" s="4"/>
      <c r="C9" s="4">
        <f>SUM(C2:C8)</f>
        <v>310</v>
      </c>
      <c r="D9" s="4"/>
      <c r="E9" s="4">
        <f>SUM(E2:E8)</f>
        <v>50830.5</v>
      </c>
      <c r="F9" s="4"/>
      <c r="G9" s="4">
        <f>SUM(G2:G7)</f>
        <v>250</v>
      </c>
      <c r="H9" s="4"/>
      <c r="I9" s="4">
        <f>SUM(I2:I7)</f>
        <v>41825</v>
      </c>
    </row>
    <row r="12" spans="1:9">
      <c r="B12" s="31" t="s">
        <v>57</v>
      </c>
      <c r="D12">
        <f>C9-G9</f>
        <v>60</v>
      </c>
    </row>
    <row r="13" spans="1:9">
      <c r="B13" s="31" t="s">
        <v>58</v>
      </c>
      <c r="D13">
        <f>(E9-I9)/D12</f>
        <v>150.09166666666667</v>
      </c>
    </row>
    <row r="14" spans="1:9">
      <c r="B14" s="31" t="s">
        <v>67</v>
      </c>
      <c r="D14" s="4">
        <v>127.82</v>
      </c>
    </row>
    <row r="15" spans="1:9">
      <c r="B15" s="31" t="s">
        <v>68</v>
      </c>
      <c r="D15" s="8">
        <f>D14*D12</f>
        <v>7669.2</v>
      </c>
    </row>
    <row r="16" spans="1:9">
      <c r="B16" s="31" t="s">
        <v>65</v>
      </c>
      <c r="D16">
        <f>D13*D12</f>
        <v>9005.5</v>
      </c>
    </row>
    <row r="17" spans="2:4">
      <c r="B17" s="31" t="s">
        <v>66</v>
      </c>
      <c r="D17">
        <f>D15-D16</f>
        <v>-1336.3000000000002</v>
      </c>
    </row>
  </sheetData>
  <conditionalFormatting sqref="D17">
    <cfRule type="expression" dxfId="1" priority="1">
      <formula>D17&gt;0</formula>
    </cfRule>
    <cfRule type="expression" dxfId="0" priority="2">
      <formula>D17&lt;0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" topLeftCell="A8" activePane="bottomLeft" state="frozen"/>
      <selection pane="bottomLeft" activeCell="I19" sqref="I19"/>
    </sheetView>
  </sheetViews>
  <sheetFormatPr defaultRowHeight="15"/>
  <sheetData>
    <row r="1" spans="1:11" s="44" customFormat="1">
      <c r="A1" s="43" t="s">
        <v>1</v>
      </c>
      <c r="B1" s="43" t="s">
        <v>2</v>
      </c>
      <c r="C1" s="43" t="s">
        <v>4</v>
      </c>
      <c r="D1" s="43" t="s">
        <v>5</v>
      </c>
      <c r="E1" s="43" t="s">
        <v>60</v>
      </c>
      <c r="F1" s="43" t="s">
        <v>3</v>
      </c>
      <c r="G1" s="43" t="s">
        <v>6</v>
      </c>
      <c r="H1" s="43" t="s">
        <v>7</v>
      </c>
      <c r="I1" s="43" t="s">
        <v>61</v>
      </c>
      <c r="J1" s="43" t="s">
        <v>37</v>
      </c>
      <c r="K1" s="43" t="s">
        <v>38</v>
      </c>
    </row>
    <row r="2" spans="1:11">
      <c r="A2" t="s">
        <v>34</v>
      </c>
      <c r="B2" s="1">
        <v>42166</v>
      </c>
      <c r="C2">
        <v>5</v>
      </c>
      <c r="D2" s="2">
        <v>26.04</v>
      </c>
      <c r="E2" s="2">
        <f>C2*D2</f>
        <v>130.19999999999999</v>
      </c>
      <c r="F2" s="1">
        <v>42186</v>
      </c>
      <c r="G2" s="21">
        <v>185</v>
      </c>
      <c r="H2" s="21">
        <v>19.75</v>
      </c>
      <c r="I2" s="21">
        <f>G2*H2</f>
        <v>3653.75</v>
      </c>
    </row>
    <row r="3" spans="1:11">
      <c r="B3" s="1">
        <v>42167</v>
      </c>
      <c r="C3" s="8">
        <v>10</v>
      </c>
      <c r="D3" s="7">
        <v>25.1</v>
      </c>
      <c r="E3" s="7">
        <f t="shared" ref="E3:E24" si="0">C3*D3</f>
        <v>251</v>
      </c>
      <c r="F3" s="1">
        <v>42207</v>
      </c>
      <c r="G3" s="21">
        <v>20</v>
      </c>
      <c r="H3" s="21">
        <v>19.899999999999999</v>
      </c>
      <c r="I3" s="21">
        <f>G3*H3</f>
        <v>398</v>
      </c>
    </row>
    <row r="4" spans="1:11">
      <c r="B4" s="1">
        <v>42179</v>
      </c>
      <c r="C4" s="8">
        <v>15</v>
      </c>
      <c r="D4" s="7">
        <v>24.51</v>
      </c>
      <c r="E4" s="7">
        <f t="shared" si="0"/>
        <v>367.65000000000003</v>
      </c>
      <c r="F4" s="1">
        <v>42207</v>
      </c>
      <c r="G4" s="21">
        <v>95</v>
      </c>
      <c r="H4" s="21">
        <v>20.02</v>
      </c>
      <c r="I4" s="21">
        <f>G4*H4</f>
        <v>1901.8999999999999</v>
      </c>
    </row>
    <row r="5" spans="1:11">
      <c r="B5" s="1">
        <v>42180</v>
      </c>
      <c r="C5" s="21">
        <v>100</v>
      </c>
      <c r="D5" s="38">
        <v>23.92</v>
      </c>
      <c r="E5" s="38">
        <f t="shared" si="0"/>
        <v>2392</v>
      </c>
      <c r="F5" s="1">
        <v>42216</v>
      </c>
      <c r="G5" s="21">
        <v>165</v>
      </c>
      <c r="H5" s="21">
        <v>19.899999999999999</v>
      </c>
      <c r="I5" s="21">
        <f>G5*H5</f>
        <v>3283.4999999999995</v>
      </c>
    </row>
    <row r="6" spans="1:11">
      <c r="B6" s="1">
        <v>42185</v>
      </c>
      <c r="C6" s="8">
        <v>50</v>
      </c>
      <c r="D6" s="7">
        <v>21.21</v>
      </c>
      <c r="E6" s="7">
        <f t="shared" si="0"/>
        <v>1060.5</v>
      </c>
    </row>
    <row r="7" spans="1:11">
      <c r="B7" s="1">
        <v>42186</v>
      </c>
      <c r="C7" s="8">
        <v>50</v>
      </c>
      <c r="D7" s="7">
        <v>20.5</v>
      </c>
      <c r="E7" s="7">
        <f t="shared" si="0"/>
        <v>1025</v>
      </c>
    </row>
    <row r="8" spans="1:11">
      <c r="B8" s="1">
        <v>42186</v>
      </c>
      <c r="C8" s="8">
        <v>170</v>
      </c>
      <c r="D8" s="7">
        <v>19.600000000000001</v>
      </c>
      <c r="E8" s="7">
        <f t="shared" si="0"/>
        <v>3332.0000000000005</v>
      </c>
    </row>
    <row r="9" spans="1:11">
      <c r="B9" s="1">
        <v>42187</v>
      </c>
      <c r="C9" s="8">
        <v>1000</v>
      </c>
      <c r="D9" s="7">
        <v>19.2</v>
      </c>
      <c r="E9" s="7">
        <f t="shared" si="0"/>
        <v>19200</v>
      </c>
    </row>
    <row r="10" spans="1:11">
      <c r="B10" s="1">
        <v>42199</v>
      </c>
      <c r="C10">
        <v>100</v>
      </c>
      <c r="D10" s="2">
        <v>17.25</v>
      </c>
      <c r="E10" s="2">
        <f t="shared" si="0"/>
        <v>1725</v>
      </c>
    </row>
    <row r="11" spans="1:11">
      <c r="B11" s="1">
        <v>42205</v>
      </c>
      <c r="C11" s="8">
        <v>20</v>
      </c>
      <c r="D11" s="7">
        <v>18.850000000000001</v>
      </c>
      <c r="E11" s="7">
        <f t="shared" si="0"/>
        <v>377</v>
      </c>
    </row>
    <row r="12" spans="1:11">
      <c r="B12" s="1">
        <v>42208</v>
      </c>
      <c r="C12" s="8">
        <v>80</v>
      </c>
      <c r="D12" s="7">
        <v>18.95</v>
      </c>
      <c r="E12" s="7">
        <f t="shared" si="0"/>
        <v>1516</v>
      </c>
    </row>
    <row r="13" spans="1:11">
      <c r="B13" s="1">
        <v>42212</v>
      </c>
      <c r="C13" s="8">
        <v>100</v>
      </c>
      <c r="D13" s="7">
        <v>17.95</v>
      </c>
      <c r="E13" s="7">
        <f t="shared" si="0"/>
        <v>1795</v>
      </c>
    </row>
    <row r="14" spans="1:11">
      <c r="B14" s="1">
        <v>42221</v>
      </c>
      <c r="C14" s="21">
        <v>65</v>
      </c>
      <c r="D14" s="38">
        <v>19.100000000000001</v>
      </c>
      <c r="E14" s="38">
        <f t="shared" si="0"/>
        <v>1241.5</v>
      </c>
    </row>
    <row r="15" spans="1:11">
      <c r="B15" s="1">
        <v>42221</v>
      </c>
      <c r="C15" s="21">
        <v>300</v>
      </c>
      <c r="D15" s="38">
        <v>18.600000000000001</v>
      </c>
      <c r="E15" s="38">
        <f t="shared" si="0"/>
        <v>5580</v>
      </c>
    </row>
    <row r="16" spans="1:11">
      <c r="B16" s="1">
        <v>42221</v>
      </c>
      <c r="C16">
        <v>200</v>
      </c>
      <c r="D16" s="2">
        <v>18.5</v>
      </c>
      <c r="E16" s="2">
        <f t="shared" si="0"/>
        <v>3700</v>
      </c>
    </row>
    <row r="17" spans="1:11">
      <c r="B17" s="1">
        <v>42223</v>
      </c>
      <c r="C17">
        <v>50</v>
      </c>
      <c r="D17" s="2">
        <v>18.75</v>
      </c>
      <c r="E17" s="2">
        <f t="shared" si="0"/>
        <v>937.5</v>
      </c>
    </row>
    <row r="18" spans="1:11">
      <c r="B18" s="1">
        <v>42227</v>
      </c>
      <c r="C18">
        <v>50</v>
      </c>
      <c r="D18" s="2">
        <v>18.45</v>
      </c>
      <c r="E18" s="2">
        <f t="shared" si="0"/>
        <v>922.5</v>
      </c>
    </row>
    <row r="19" spans="1:11">
      <c r="B19" s="1">
        <v>42228</v>
      </c>
      <c r="C19" s="24">
        <v>100</v>
      </c>
      <c r="D19" s="39">
        <v>18.45</v>
      </c>
      <c r="E19" s="39">
        <f t="shared" si="0"/>
        <v>1845</v>
      </c>
    </row>
    <row r="20" spans="1:11">
      <c r="B20" s="1">
        <v>42228</v>
      </c>
      <c r="C20">
        <v>200</v>
      </c>
      <c r="D20" s="2">
        <v>18.190000000000001</v>
      </c>
      <c r="E20" s="2">
        <f t="shared" si="0"/>
        <v>3638.0000000000005</v>
      </c>
    </row>
    <row r="21" spans="1:11">
      <c r="B21" s="1">
        <v>42228</v>
      </c>
      <c r="C21">
        <v>200</v>
      </c>
      <c r="D21" s="2">
        <v>18.100000000000001</v>
      </c>
      <c r="E21" s="2">
        <f t="shared" si="0"/>
        <v>3620.0000000000005</v>
      </c>
    </row>
    <row r="22" spans="1:11">
      <c r="B22" s="1">
        <v>42229</v>
      </c>
      <c r="C22">
        <v>100</v>
      </c>
      <c r="D22" s="2">
        <v>18.329999999999998</v>
      </c>
      <c r="E22" s="2">
        <f t="shared" si="0"/>
        <v>1832.9999999999998</v>
      </c>
    </row>
    <row r="23" spans="1:11">
      <c r="B23" s="1">
        <v>42230</v>
      </c>
      <c r="C23">
        <v>100</v>
      </c>
      <c r="D23" s="2">
        <v>18</v>
      </c>
      <c r="E23" s="2">
        <f>C23*D23</f>
        <v>1800</v>
      </c>
    </row>
    <row r="24" spans="1:11">
      <c r="B24" s="1">
        <v>42230</v>
      </c>
      <c r="C24">
        <v>200</v>
      </c>
      <c r="D24" s="2">
        <v>17.78</v>
      </c>
      <c r="E24" s="2">
        <f t="shared" si="0"/>
        <v>3556</v>
      </c>
    </row>
    <row r="25" spans="1:11">
      <c r="B25" s="1">
        <v>42234</v>
      </c>
      <c r="C25" s="8">
        <v>100</v>
      </c>
      <c r="D25" s="7">
        <v>17.75</v>
      </c>
      <c r="E25" s="7">
        <f>C25*D25</f>
        <v>1775</v>
      </c>
    </row>
    <row r="26" spans="1:11">
      <c r="B26" s="1">
        <v>42235</v>
      </c>
      <c r="C26">
        <v>100</v>
      </c>
      <c r="D26" s="2">
        <v>17.55</v>
      </c>
      <c r="E26" s="2">
        <f>C26*D26</f>
        <v>1755</v>
      </c>
    </row>
    <row r="27" spans="1:11">
      <c r="B27" s="1">
        <v>42235</v>
      </c>
      <c r="C27">
        <v>100</v>
      </c>
      <c r="D27" s="2">
        <v>17.350000000000001</v>
      </c>
      <c r="E27" s="2">
        <f>C27*D27</f>
        <v>1735.0000000000002</v>
      </c>
    </row>
    <row r="28" spans="1:11">
      <c r="B28" s="1">
        <v>42235</v>
      </c>
      <c r="C28">
        <v>100</v>
      </c>
      <c r="D28" s="2">
        <v>17.170000000000002</v>
      </c>
      <c r="E28" s="2">
        <f>C28*D28</f>
        <v>1717.0000000000002</v>
      </c>
    </row>
    <row r="29" spans="1:11">
      <c r="B29" s="1">
        <v>42235</v>
      </c>
      <c r="C29" s="8">
        <v>100</v>
      </c>
      <c r="D29" s="7">
        <v>17</v>
      </c>
      <c r="E29" s="7">
        <f>C29*D29</f>
        <v>1700</v>
      </c>
    </row>
    <row r="30" spans="1:11">
      <c r="A30" s="32"/>
      <c r="B30" s="32"/>
      <c r="C30" s="32">
        <f>SUM(C2:C29)</f>
        <v>3765</v>
      </c>
      <c r="D30" s="32"/>
      <c r="E30" s="32">
        <f>SUM(E2:E29)</f>
        <v>70526.850000000006</v>
      </c>
      <c r="F30" s="32"/>
      <c r="G30" s="32">
        <f>SUM(G2:G13)</f>
        <v>465</v>
      </c>
      <c r="H30" s="32"/>
      <c r="I30" s="32">
        <f>SUM(I2:I13)</f>
        <v>9237.15</v>
      </c>
      <c r="J30" s="32"/>
      <c r="K30" s="32"/>
    </row>
    <row r="34" spans="2:4">
      <c r="B34" s="31" t="s">
        <v>57</v>
      </c>
      <c r="D34">
        <f>C30-G30</f>
        <v>3300</v>
      </c>
    </row>
    <row r="35" spans="2:4">
      <c r="B35" s="31" t="s">
        <v>58</v>
      </c>
      <c r="D35">
        <f>(E30-I30)/D34</f>
        <v>18.572636363636366</v>
      </c>
    </row>
    <row r="36" spans="2:4">
      <c r="B36" s="31" t="s">
        <v>67</v>
      </c>
      <c r="D36" s="4">
        <v>16.95</v>
      </c>
    </row>
    <row r="37" spans="2:4">
      <c r="B37" s="31" t="s">
        <v>68</v>
      </c>
      <c r="D37" s="8">
        <f>D36*D34</f>
        <v>55935</v>
      </c>
    </row>
    <row r="38" spans="2:4">
      <c r="B38" s="31" t="s">
        <v>65</v>
      </c>
      <c r="D38">
        <f>D35*D34</f>
        <v>61289.700000000012</v>
      </c>
    </row>
    <row r="39" spans="2:4">
      <c r="B39" s="31" t="s">
        <v>66</v>
      </c>
      <c r="D39">
        <f>D37-D38</f>
        <v>-5354.7000000000116</v>
      </c>
    </row>
  </sheetData>
  <conditionalFormatting sqref="D39">
    <cfRule type="expression" dxfId="55" priority="1">
      <formula>D39&gt;0</formula>
    </cfRule>
    <cfRule type="expression" dxfId="54" priority="2">
      <formula>D39&lt;0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1" topLeftCell="A2" activePane="bottomLeft" state="frozen"/>
      <selection pane="bottomLeft" activeCell="A10" sqref="A10:K10"/>
    </sheetView>
  </sheetViews>
  <sheetFormatPr defaultRowHeight="15"/>
  <cols>
    <col min="16" max="16" width="12" customWidth="1"/>
    <col min="18" max="18" width="13.140625" customWidth="1"/>
  </cols>
  <sheetData>
    <row r="1" spans="1:19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  <c r="M1" s="31" t="s">
        <v>82</v>
      </c>
    </row>
    <row r="2" spans="1:19">
      <c r="A2" t="s">
        <v>27</v>
      </c>
      <c r="B2" s="1">
        <v>42164</v>
      </c>
      <c r="C2">
        <v>30</v>
      </c>
      <c r="D2" s="2">
        <v>32.200000000000003</v>
      </c>
      <c r="E2" s="2">
        <f>C2*D2</f>
        <v>966.00000000000011</v>
      </c>
      <c r="M2" s="45" t="s">
        <v>84</v>
      </c>
      <c r="N2" s="45" t="s">
        <v>81</v>
      </c>
      <c r="O2" s="45" t="s">
        <v>85</v>
      </c>
      <c r="P2" s="45" t="s">
        <v>86</v>
      </c>
      <c r="Q2" s="45" t="s">
        <v>87</v>
      </c>
      <c r="R2" s="45" t="s">
        <v>88</v>
      </c>
      <c r="S2" s="45"/>
    </row>
    <row r="3" spans="1:19">
      <c r="B3" s="1">
        <v>42166</v>
      </c>
      <c r="C3">
        <v>30</v>
      </c>
      <c r="D3" s="2">
        <v>31.3</v>
      </c>
      <c r="E3" s="2">
        <f t="shared" ref="E3:E9" si="0">C3*D3</f>
        <v>939</v>
      </c>
      <c r="M3" s="46">
        <v>42221</v>
      </c>
      <c r="N3" s="45" t="s">
        <v>89</v>
      </c>
      <c r="O3" s="45">
        <v>0.24</v>
      </c>
      <c r="P3" s="46">
        <v>42207</v>
      </c>
      <c r="Q3" s="46">
        <v>42223</v>
      </c>
      <c r="R3" s="46">
        <v>42248</v>
      </c>
      <c r="S3" s="45"/>
    </row>
    <row r="4" spans="1:19">
      <c r="B4" s="1">
        <v>42186</v>
      </c>
      <c r="C4">
        <v>140</v>
      </c>
      <c r="D4" s="2">
        <v>31.1</v>
      </c>
      <c r="E4" s="2">
        <f t="shared" si="0"/>
        <v>4354</v>
      </c>
    </row>
    <row r="5" spans="1:19">
      <c r="B5" s="1">
        <v>42186</v>
      </c>
      <c r="C5">
        <v>200</v>
      </c>
      <c r="D5" s="2">
        <v>30.9</v>
      </c>
      <c r="E5" s="2">
        <f t="shared" si="0"/>
        <v>6180</v>
      </c>
    </row>
    <row r="6" spans="1:19">
      <c r="B6" s="1">
        <v>42194</v>
      </c>
      <c r="C6">
        <v>100</v>
      </c>
      <c r="D6" s="2">
        <v>29.8</v>
      </c>
      <c r="E6" s="2">
        <f t="shared" si="0"/>
        <v>2980</v>
      </c>
    </row>
    <row r="7" spans="1:19">
      <c r="B7" s="1">
        <v>42207</v>
      </c>
      <c r="C7">
        <v>50</v>
      </c>
      <c r="D7" s="2">
        <v>29.32</v>
      </c>
      <c r="E7" s="2">
        <f t="shared" si="0"/>
        <v>1466</v>
      </c>
    </row>
    <row r="8" spans="1:19">
      <c r="B8" s="1">
        <v>42209</v>
      </c>
      <c r="C8">
        <v>50</v>
      </c>
      <c r="D8" s="2">
        <v>28.6</v>
      </c>
      <c r="E8" s="2">
        <f t="shared" si="0"/>
        <v>1430</v>
      </c>
    </row>
    <row r="9" spans="1:19">
      <c r="B9" s="1">
        <v>42214</v>
      </c>
      <c r="C9">
        <v>50</v>
      </c>
      <c r="D9" s="2">
        <v>28.19</v>
      </c>
      <c r="E9" s="2">
        <f t="shared" si="0"/>
        <v>1409.5</v>
      </c>
      <c r="M9" t="s">
        <v>74</v>
      </c>
    </row>
    <row r="10" spans="1:19">
      <c r="A10" s="32"/>
      <c r="B10" s="32"/>
      <c r="C10" s="32">
        <f>SUM(C2:C9)</f>
        <v>650</v>
      </c>
      <c r="D10" s="32"/>
      <c r="E10" s="33">
        <f>SUM(E2:E9)</f>
        <v>19724.5</v>
      </c>
      <c r="F10" s="32"/>
      <c r="G10" s="32"/>
      <c r="H10" s="32"/>
      <c r="I10" s="32"/>
      <c r="J10" s="32"/>
      <c r="K10" s="32"/>
    </row>
    <row r="14" spans="1:19">
      <c r="B14" s="31" t="s">
        <v>57</v>
      </c>
      <c r="D14">
        <f>C10-G10</f>
        <v>650</v>
      </c>
    </row>
    <row r="15" spans="1:19">
      <c r="B15" s="31" t="s">
        <v>58</v>
      </c>
      <c r="D15">
        <f>(E10-I10)/D14</f>
        <v>30.345384615384614</v>
      </c>
    </row>
    <row r="16" spans="1:19">
      <c r="B16" s="31" t="s">
        <v>67</v>
      </c>
      <c r="D16" s="4">
        <v>29.02</v>
      </c>
    </row>
    <row r="17" spans="2:4">
      <c r="B17" s="31" t="s">
        <v>68</v>
      </c>
      <c r="D17" s="8">
        <f>D16*D14</f>
        <v>18863</v>
      </c>
    </row>
    <row r="18" spans="2:4">
      <c r="B18" s="31" t="s">
        <v>65</v>
      </c>
      <c r="D18">
        <f>D15*D14</f>
        <v>19724.5</v>
      </c>
    </row>
    <row r="19" spans="2:4">
      <c r="B19" s="31" t="s">
        <v>66</v>
      </c>
      <c r="D19">
        <f>D17-D18</f>
        <v>-861.5</v>
      </c>
    </row>
  </sheetData>
  <conditionalFormatting sqref="D19">
    <cfRule type="expression" dxfId="53" priority="3">
      <formula>D19&gt;0</formula>
    </cfRule>
    <cfRule type="expression" dxfId="52" priority="4">
      <formula>D19&lt;0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22" sqref="J22"/>
    </sheetView>
  </sheetViews>
  <sheetFormatPr defaultRowHeight="15"/>
  <sheetData>
    <row r="1" spans="1:13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43</v>
      </c>
      <c r="K1" s="31" t="s">
        <v>38</v>
      </c>
    </row>
    <row r="2" spans="1:13">
      <c r="A2" t="s">
        <v>22</v>
      </c>
      <c r="B2" s="1">
        <v>42153</v>
      </c>
      <c r="C2">
        <v>20</v>
      </c>
      <c r="D2">
        <v>67.3</v>
      </c>
      <c r="E2">
        <f>C2*D2</f>
        <v>1346</v>
      </c>
      <c r="F2" s="1">
        <v>42219</v>
      </c>
      <c r="G2" s="23">
        <v>25</v>
      </c>
      <c r="H2" s="23">
        <v>60.05</v>
      </c>
      <c r="I2" s="23">
        <f>G2*H2</f>
        <v>1501.25</v>
      </c>
      <c r="J2" s="1">
        <v>42185</v>
      </c>
      <c r="K2" s="2">
        <v>5</v>
      </c>
    </row>
    <row r="3" spans="1:13">
      <c r="B3" s="1">
        <v>42205</v>
      </c>
      <c r="C3">
        <v>20</v>
      </c>
      <c r="D3">
        <v>63.4</v>
      </c>
      <c r="E3">
        <f t="shared" ref="E3:E12" si="0">C3*D3</f>
        <v>1268</v>
      </c>
      <c r="F3" s="1">
        <v>42219</v>
      </c>
      <c r="G3" s="23">
        <v>55</v>
      </c>
      <c r="H3" s="23">
        <v>59.75</v>
      </c>
      <c r="I3" s="23">
        <f>G3*H3</f>
        <v>3286.25</v>
      </c>
      <c r="K3" s="2"/>
    </row>
    <row r="4" spans="1:13">
      <c r="B4" s="1">
        <v>42205</v>
      </c>
      <c r="C4">
        <v>20</v>
      </c>
      <c r="D4">
        <v>63.15</v>
      </c>
      <c r="E4">
        <f t="shared" si="0"/>
        <v>1263</v>
      </c>
      <c r="K4" s="2"/>
    </row>
    <row r="5" spans="1:13">
      <c r="B5" s="1">
        <v>42207</v>
      </c>
      <c r="C5">
        <v>10</v>
      </c>
      <c r="D5">
        <v>62</v>
      </c>
      <c r="E5">
        <f t="shared" si="0"/>
        <v>620</v>
      </c>
      <c r="K5" s="2"/>
    </row>
    <row r="6" spans="1:13">
      <c r="B6" s="1">
        <v>42207</v>
      </c>
      <c r="C6">
        <v>5</v>
      </c>
      <c r="D6">
        <v>61.6</v>
      </c>
      <c r="E6">
        <f t="shared" si="0"/>
        <v>308</v>
      </c>
      <c r="K6" s="2"/>
    </row>
    <row r="7" spans="1:13">
      <c r="B7" s="1">
        <v>42207</v>
      </c>
      <c r="C7">
        <v>5</v>
      </c>
      <c r="D7">
        <v>61.3</v>
      </c>
      <c r="E7">
        <f t="shared" si="0"/>
        <v>306.5</v>
      </c>
      <c r="K7" s="2"/>
    </row>
    <row r="8" spans="1:13">
      <c r="B8" s="1">
        <v>42208</v>
      </c>
      <c r="C8">
        <v>20</v>
      </c>
      <c r="D8">
        <v>59.85</v>
      </c>
      <c r="E8">
        <f t="shared" si="0"/>
        <v>1197</v>
      </c>
      <c r="K8" s="2"/>
    </row>
    <row r="9" spans="1:13">
      <c r="B9" s="1">
        <v>42219</v>
      </c>
      <c r="C9" s="23">
        <v>25</v>
      </c>
      <c r="D9" s="23">
        <v>59.4</v>
      </c>
      <c r="E9" s="20">
        <f t="shared" si="0"/>
        <v>1485</v>
      </c>
      <c r="K9" s="2"/>
    </row>
    <row r="10" spans="1:13">
      <c r="B10" s="1">
        <v>42219</v>
      </c>
      <c r="C10" s="23">
        <v>50</v>
      </c>
      <c r="D10" s="23">
        <v>59.2</v>
      </c>
      <c r="E10" s="20">
        <f t="shared" si="0"/>
        <v>2960</v>
      </c>
      <c r="K10" s="2"/>
    </row>
    <row r="11" spans="1:13">
      <c r="B11" s="1">
        <v>42226</v>
      </c>
      <c r="C11" s="23">
        <v>5</v>
      </c>
      <c r="D11" s="23">
        <v>56.2</v>
      </c>
      <c r="E11" s="20">
        <f t="shared" si="0"/>
        <v>281</v>
      </c>
      <c r="K11" s="2"/>
      <c r="M11" t="s">
        <v>71</v>
      </c>
    </row>
    <row r="12" spans="1:13">
      <c r="B12" s="1">
        <v>42226</v>
      </c>
      <c r="C12">
        <v>15</v>
      </c>
      <c r="D12">
        <v>56.5</v>
      </c>
      <c r="E12">
        <f t="shared" si="0"/>
        <v>847.5</v>
      </c>
      <c r="K12" s="2"/>
    </row>
    <row r="13" spans="1:13">
      <c r="A13" s="35"/>
      <c r="B13" s="35"/>
      <c r="C13" s="35">
        <f>SUM(C2:C12)</f>
        <v>195</v>
      </c>
      <c r="D13" s="35"/>
      <c r="E13" s="35">
        <f>SUM(E2:E12)</f>
        <v>11882</v>
      </c>
      <c r="F13" s="35"/>
      <c r="G13" s="35">
        <f>SUM(G2:G10)</f>
        <v>80</v>
      </c>
      <c r="H13" s="35"/>
      <c r="I13" s="35">
        <f>SUM(I2:I10)</f>
        <v>4787.5</v>
      </c>
      <c r="J13" s="35"/>
      <c r="K13" s="47">
        <f t="shared" ref="J13:K13" si="1">SUM(K2:K10)</f>
        <v>5</v>
      </c>
    </row>
    <row r="17" spans="2:4">
      <c r="B17" s="31" t="s">
        <v>57</v>
      </c>
      <c r="D17">
        <f>C13-G13</f>
        <v>115</v>
      </c>
    </row>
    <row r="18" spans="2:4">
      <c r="B18" s="31" t="s">
        <v>58</v>
      </c>
      <c r="D18">
        <f>(E13-I13)/D17</f>
        <v>61.69130434782609</v>
      </c>
    </row>
    <row r="19" spans="2:4">
      <c r="B19" s="31" t="s">
        <v>67</v>
      </c>
      <c r="D19" s="4">
        <v>59.08</v>
      </c>
    </row>
    <row r="20" spans="2:4">
      <c r="B20" s="31" t="s">
        <v>68</v>
      </c>
      <c r="D20" s="8">
        <f>D19*D17</f>
        <v>6794.2</v>
      </c>
    </row>
    <row r="21" spans="2:4">
      <c r="B21" s="31" t="s">
        <v>65</v>
      </c>
      <c r="D21">
        <f>D18*D17</f>
        <v>7094.5</v>
      </c>
    </row>
    <row r="22" spans="2:4">
      <c r="B22" s="31" t="s">
        <v>66</v>
      </c>
      <c r="D22">
        <f>D20-D21+K13</f>
        <v>-295.30000000000018</v>
      </c>
    </row>
  </sheetData>
  <conditionalFormatting sqref="D22">
    <cfRule type="expression" dxfId="51" priority="1">
      <formula>D22&gt;0</formula>
    </cfRule>
    <cfRule type="expression" dxfId="50" priority="2">
      <formula>D22&lt;0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N14" sqref="N14"/>
    </sheetView>
  </sheetViews>
  <sheetFormatPr defaultRowHeight="15"/>
  <sheetData>
    <row r="1" spans="1:11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1">
      <c r="A2" t="s">
        <v>42</v>
      </c>
      <c r="B2" s="1">
        <v>42184</v>
      </c>
      <c r="C2">
        <v>10</v>
      </c>
      <c r="D2">
        <v>99.05</v>
      </c>
      <c r="E2">
        <f>C2*D2</f>
        <v>990.5</v>
      </c>
      <c r="F2" s="1">
        <v>42216</v>
      </c>
      <c r="G2" s="21">
        <v>40</v>
      </c>
      <c r="H2" s="21">
        <v>95.1</v>
      </c>
      <c r="I2" s="21">
        <f>G2*H2</f>
        <v>3804</v>
      </c>
    </row>
    <row r="3" spans="1:11">
      <c r="B3" s="1">
        <v>42184</v>
      </c>
      <c r="C3" s="8">
        <v>20</v>
      </c>
      <c r="D3" s="8">
        <v>99.5</v>
      </c>
      <c r="E3" s="8">
        <f t="shared" ref="E3:E9" si="0">C3*D3</f>
        <v>1990</v>
      </c>
      <c r="F3" s="1">
        <v>42216</v>
      </c>
      <c r="G3" s="21">
        <v>20</v>
      </c>
      <c r="H3" s="21">
        <v>95.6</v>
      </c>
      <c r="I3" s="21">
        <f>G3*H3</f>
        <v>1912</v>
      </c>
    </row>
    <row r="4" spans="1:11">
      <c r="B4" s="1">
        <v>42184</v>
      </c>
      <c r="C4" s="8">
        <v>10</v>
      </c>
      <c r="D4" s="8">
        <v>98.35</v>
      </c>
      <c r="E4" s="8">
        <f t="shared" si="0"/>
        <v>983.5</v>
      </c>
    </row>
    <row r="5" spans="1:11">
      <c r="B5" s="1">
        <v>42184</v>
      </c>
      <c r="C5" s="21">
        <v>20</v>
      </c>
      <c r="D5" s="21">
        <v>98.1</v>
      </c>
      <c r="E5" s="21">
        <f t="shared" si="0"/>
        <v>1962</v>
      </c>
    </row>
    <row r="6" spans="1:11">
      <c r="B6" s="1">
        <v>42213</v>
      </c>
      <c r="C6">
        <v>10</v>
      </c>
      <c r="D6">
        <v>92.5</v>
      </c>
      <c r="E6">
        <f t="shared" si="0"/>
        <v>925</v>
      </c>
    </row>
    <row r="7" spans="1:11">
      <c r="B7" s="1">
        <v>42213</v>
      </c>
      <c r="C7">
        <v>10</v>
      </c>
      <c r="D7">
        <v>91.65</v>
      </c>
      <c r="E7">
        <f t="shared" si="0"/>
        <v>916.5</v>
      </c>
    </row>
    <row r="8" spans="1:11">
      <c r="B8" s="1">
        <v>42213</v>
      </c>
      <c r="C8" s="21">
        <v>15</v>
      </c>
      <c r="D8" s="21">
        <v>94</v>
      </c>
      <c r="E8" s="21">
        <f t="shared" si="0"/>
        <v>1410</v>
      </c>
    </row>
    <row r="9" spans="1:11">
      <c r="B9" s="1">
        <v>42213</v>
      </c>
      <c r="C9" s="21">
        <v>15</v>
      </c>
      <c r="D9" s="21">
        <v>92.75</v>
      </c>
      <c r="E9" s="21">
        <f t="shared" si="0"/>
        <v>1391.25</v>
      </c>
    </row>
    <row r="10" spans="1:11">
      <c r="B10" s="1">
        <v>42226</v>
      </c>
      <c r="C10" s="21">
        <v>10</v>
      </c>
      <c r="D10" s="21">
        <v>94.99</v>
      </c>
      <c r="E10" s="21">
        <f>C10*D10</f>
        <v>949.9</v>
      </c>
    </row>
    <row r="11" spans="1:11">
      <c r="A11" s="32"/>
      <c r="B11" s="32"/>
      <c r="C11" s="32">
        <f>SUM(C2:C10)</f>
        <v>120</v>
      </c>
      <c r="D11" s="32"/>
      <c r="E11" s="32">
        <f>SUM(E2:E10)</f>
        <v>11518.65</v>
      </c>
      <c r="F11" s="32"/>
      <c r="G11" s="32">
        <f>SUM(G2:G7)</f>
        <v>60</v>
      </c>
      <c r="H11" s="32"/>
      <c r="I11" s="32">
        <f>SUM(I2:I7)</f>
        <v>5716</v>
      </c>
      <c r="J11" s="32"/>
      <c r="K11" s="32"/>
    </row>
    <row r="14" spans="1:11">
      <c r="B14" t="s">
        <v>57</v>
      </c>
      <c r="D14">
        <f>C11-G11</f>
        <v>60</v>
      </c>
    </row>
    <row r="15" spans="1:11">
      <c r="B15" t="s">
        <v>58</v>
      </c>
      <c r="D15">
        <f>(E11-I11)/D14</f>
        <v>96.710833333333326</v>
      </c>
    </row>
    <row r="16" spans="1:11">
      <c r="B16" t="s">
        <v>67</v>
      </c>
      <c r="D16" s="4">
        <v>92.74</v>
      </c>
    </row>
    <row r="17" spans="2:4">
      <c r="B17" t="s">
        <v>68</v>
      </c>
      <c r="D17" s="8">
        <f>D16*D14</f>
        <v>5564.4</v>
      </c>
    </row>
    <row r="18" spans="2:4">
      <c r="B18" t="s">
        <v>65</v>
      </c>
      <c r="D18">
        <f>D15*D14</f>
        <v>5802.65</v>
      </c>
    </row>
    <row r="19" spans="2:4">
      <c r="B19" t="s">
        <v>66</v>
      </c>
      <c r="D19">
        <f>D17-D18</f>
        <v>-238.25</v>
      </c>
    </row>
  </sheetData>
  <conditionalFormatting sqref="D19">
    <cfRule type="expression" dxfId="49" priority="1">
      <formula>D19&gt;0</formula>
    </cfRule>
    <cfRule type="expression" dxfId="48" priority="2">
      <formula>D19&lt;0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 activeCell="J14" sqref="J14"/>
    </sheetView>
  </sheetViews>
  <sheetFormatPr defaultRowHeight="15"/>
  <sheetData>
    <row r="1" spans="1:9" s="34" customFormat="1">
      <c r="A1" s="34" t="s">
        <v>1</v>
      </c>
      <c r="B1" s="34" t="s">
        <v>2</v>
      </c>
      <c r="C1" s="34" t="s">
        <v>4</v>
      </c>
      <c r="D1" s="34" t="s">
        <v>5</v>
      </c>
      <c r="E1" s="34" t="s">
        <v>60</v>
      </c>
      <c r="F1" s="34" t="s">
        <v>3</v>
      </c>
      <c r="G1" s="34" t="s">
        <v>6</v>
      </c>
      <c r="H1" s="34" t="s">
        <v>7</v>
      </c>
      <c r="I1" s="34" t="s">
        <v>61</v>
      </c>
    </row>
    <row r="2" spans="1:9">
      <c r="A2" t="s">
        <v>23</v>
      </c>
      <c r="B2" s="1">
        <v>42153</v>
      </c>
      <c r="C2" s="27">
        <v>50</v>
      </c>
      <c r="D2" s="27">
        <v>37.22</v>
      </c>
      <c r="E2" s="27">
        <f>C2*D2</f>
        <v>1861</v>
      </c>
      <c r="F2" s="1">
        <v>42186</v>
      </c>
      <c r="G2" s="27">
        <v>50</v>
      </c>
      <c r="H2" s="27">
        <v>38.4</v>
      </c>
      <c r="I2" s="27">
        <f>G2*H2</f>
        <v>1920</v>
      </c>
    </row>
    <row r="3" spans="1:9">
      <c r="B3" s="1">
        <v>42208</v>
      </c>
      <c r="C3" s="27">
        <v>100</v>
      </c>
      <c r="D3" s="27">
        <v>36</v>
      </c>
      <c r="E3" s="27">
        <f>C3*D3</f>
        <v>3600</v>
      </c>
      <c r="F3" s="1">
        <v>42230</v>
      </c>
      <c r="G3" s="27">
        <v>100</v>
      </c>
      <c r="H3" s="27">
        <v>35.96</v>
      </c>
      <c r="I3" s="27">
        <f>G3*H3</f>
        <v>3596</v>
      </c>
    </row>
    <row r="4" spans="1:9">
      <c r="B4" s="1">
        <v>42209</v>
      </c>
      <c r="C4">
        <v>20</v>
      </c>
      <c r="D4">
        <v>35.479999999999997</v>
      </c>
      <c r="E4">
        <f>C4*D4</f>
        <v>709.59999999999991</v>
      </c>
    </row>
    <row r="5" spans="1:9">
      <c r="B5" s="1">
        <v>42209</v>
      </c>
      <c r="C5">
        <v>20</v>
      </c>
      <c r="D5">
        <v>35.03</v>
      </c>
      <c r="E5">
        <f>C5*D5</f>
        <v>700.6</v>
      </c>
    </row>
    <row r="6" spans="1:9">
      <c r="A6" s="32"/>
      <c r="B6" s="32"/>
      <c r="C6" s="32">
        <f>SUM(C2:C5)</f>
        <v>190</v>
      </c>
      <c r="D6" s="32"/>
      <c r="E6" s="32">
        <f>SUM(E2:E5)</f>
        <v>6871.2000000000007</v>
      </c>
      <c r="F6" s="32"/>
      <c r="G6" s="32">
        <f>SUM(G2:G5)</f>
        <v>150</v>
      </c>
      <c r="H6" s="32"/>
      <c r="I6" s="32">
        <f>SUM(I2:I5)</f>
        <v>5516</v>
      </c>
    </row>
    <row r="10" spans="1:9">
      <c r="B10" t="s">
        <v>57</v>
      </c>
      <c r="D10">
        <f>C6-G6</f>
        <v>40</v>
      </c>
    </row>
    <row r="11" spans="1:9">
      <c r="B11" t="s">
        <v>58</v>
      </c>
      <c r="D11">
        <f>(E6-I6)/D10</f>
        <v>33.880000000000017</v>
      </c>
    </row>
    <row r="12" spans="1:9">
      <c r="B12" t="s">
        <v>67</v>
      </c>
      <c r="D12" s="4">
        <v>36.840000000000003</v>
      </c>
    </row>
    <row r="13" spans="1:9">
      <c r="B13" t="s">
        <v>68</v>
      </c>
      <c r="D13" s="8">
        <f>D12*D10</f>
        <v>1473.6000000000001</v>
      </c>
    </row>
    <row r="14" spans="1:9">
      <c r="B14" t="s">
        <v>65</v>
      </c>
      <c r="D14">
        <f>D11*D10</f>
        <v>1355.2000000000007</v>
      </c>
    </row>
    <row r="15" spans="1:9">
      <c r="B15" t="s">
        <v>66</v>
      </c>
      <c r="D15">
        <f>D13-D14</f>
        <v>118.39999999999941</v>
      </c>
    </row>
  </sheetData>
  <conditionalFormatting sqref="D15">
    <cfRule type="expression" dxfId="47" priority="1">
      <formula>D15&gt;0</formula>
    </cfRule>
    <cfRule type="expression" dxfId="46" priority="2">
      <formula>D15&lt;0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1" topLeftCell="A2" activePane="bottomLeft" state="frozen"/>
      <selection pane="bottomLeft" activeCell="H24" sqref="H24"/>
    </sheetView>
  </sheetViews>
  <sheetFormatPr defaultRowHeight="15"/>
  <sheetData>
    <row r="1" spans="1:13" s="31" customFormat="1">
      <c r="A1" s="31" t="s">
        <v>1</v>
      </c>
      <c r="B1" s="31" t="s">
        <v>2</v>
      </c>
      <c r="C1" s="31" t="s">
        <v>4</v>
      </c>
      <c r="D1" s="31" t="s">
        <v>5</v>
      </c>
      <c r="E1" s="31" t="s">
        <v>60</v>
      </c>
      <c r="F1" s="31" t="s">
        <v>3</v>
      </c>
      <c r="G1" s="31" t="s">
        <v>6</v>
      </c>
      <c r="H1" s="31" t="s">
        <v>7</v>
      </c>
      <c r="I1" s="31" t="s">
        <v>61</v>
      </c>
      <c r="J1" s="31" t="s">
        <v>37</v>
      </c>
      <c r="K1" s="31" t="s">
        <v>38</v>
      </c>
    </row>
    <row r="2" spans="1:13">
      <c r="A2" t="s">
        <v>10</v>
      </c>
      <c r="B2" s="1">
        <v>42146</v>
      </c>
      <c r="C2">
        <v>100</v>
      </c>
      <c r="D2">
        <v>13.1</v>
      </c>
      <c r="E2">
        <f>C2*D2</f>
        <v>1310</v>
      </c>
      <c r="F2" s="1">
        <v>42199</v>
      </c>
      <c r="G2" s="28">
        <v>52</v>
      </c>
      <c r="H2" s="28">
        <v>10.7</v>
      </c>
      <c r="I2" s="28">
        <f>G2*H2</f>
        <v>556.4</v>
      </c>
      <c r="M2" t="s">
        <v>90</v>
      </c>
    </row>
    <row r="3" spans="1:13">
      <c r="B3" s="1">
        <v>42151</v>
      </c>
      <c r="C3">
        <v>102</v>
      </c>
      <c r="D3">
        <v>12.99</v>
      </c>
      <c r="E3">
        <f t="shared" ref="E3:E11" si="0">C3*D3</f>
        <v>1324.98</v>
      </c>
      <c r="F3" s="1">
        <v>42235</v>
      </c>
      <c r="G3" s="27">
        <v>150</v>
      </c>
      <c r="H3" s="27">
        <v>9.41</v>
      </c>
      <c r="I3" s="27">
        <f>G3*H3</f>
        <v>1411.5</v>
      </c>
    </row>
    <row r="4" spans="1:13">
      <c r="B4" s="1">
        <v>42152</v>
      </c>
      <c r="C4">
        <v>50</v>
      </c>
      <c r="D4">
        <v>12.94</v>
      </c>
      <c r="E4">
        <f t="shared" si="0"/>
        <v>647</v>
      </c>
    </row>
    <row r="5" spans="1:13">
      <c r="B5" s="1">
        <v>42166</v>
      </c>
      <c r="C5">
        <v>48</v>
      </c>
      <c r="D5">
        <v>12.3</v>
      </c>
      <c r="E5">
        <f t="shared" si="0"/>
        <v>590.40000000000009</v>
      </c>
    </row>
    <row r="6" spans="1:13">
      <c r="B6" s="1">
        <v>42180</v>
      </c>
      <c r="C6">
        <v>50</v>
      </c>
      <c r="D6">
        <v>11.7</v>
      </c>
      <c r="E6">
        <f t="shared" si="0"/>
        <v>585</v>
      </c>
    </row>
    <row r="7" spans="1:13">
      <c r="B7" s="1">
        <v>42198</v>
      </c>
      <c r="C7">
        <v>50</v>
      </c>
      <c r="D7">
        <v>10.5</v>
      </c>
      <c r="E7">
        <f t="shared" si="0"/>
        <v>525</v>
      </c>
    </row>
    <row r="8" spans="1:13">
      <c r="B8" s="1">
        <v>42205</v>
      </c>
      <c r="C8" s="28">
        <v>20</v>
      </c>
      <c r="D8" s="28">
        <v>10.56</v>
      </c>
      <c r="E8" s="28">
        <f t="shared" si="0"/>
        <v>211.20000000000002</v>
      </c>
    </row>
    <row r="9" spans="1:13">
      <c r="B9" s="1">
        <v>42208</v>
      </c>
      <c r="C9" s="28">
        <v>32</v>
      </c>
      <c r="D9" s="28">
        <v>10.220000000000001</v>
      </c>
      <c r="E9" s="28">
        <f t="shared" si="0"/>
        <v>327.04000000000002</v>
      </c>
    </row>
    <row r="10" spans="1:13">
      <c r="B10" s="1">
        <v>42230</v>
      </c>
      <c r="C10">
        <v>100</v>
      </c>
      <c r="D10">
        <v>9.58</v>
      </c>
      <c r="E10">
        <f t="shared" si="0"/>
        <v>958</v>
      </c>
    </row>
    <row r="11" spans="1:13">
      <c r="B11" s="1">
        <v>42233</v>
      </c>
      <c r="C11" s="27">
        <v>150</v>
      </c>
      <c r="D11" s="27">
        <v>9.3000000000000007</v>
      </c>
      <c r="E11" s="27">
        <f t="shared" si="0"/>
        <v>1395</v>
      </c>
    </row>
    <row r="12" spans="1:13">
      <c r="A12" s="35"/>
      <c r="B12" s="35"/>
      <c r="C12" s="35">
        <f>SUM(C2:C11)</f>
        <v>702</v>
      </c>
      <c r="D12" s="35"/>
      <c r="E12" s="35">
        <f>SUM(E2:E11)</f>
        <v>7873.62</v>
      </c>
      <c r="F12" s="35"/>
      <c r="G12" s="35">
        <f>SUM(G2:G9)</f>
        <v>202</v>
      </c>
      <c r="H12" s="35"/>
      <c r="I12" s="35">
        <f>SUM(I2:I9)</f>
        <v>1967.9</v>
      </c>
      <c r="J12" s="35"/>
      <c r="K12" s="35"/>
    </row>
    <row r="15" spans="1:13">
      <c r="B15" s="31" t="s">
        <v>57</v>
      </c>
      <c r="D15">
        <f>C12-G12</f>
        <v>500</v>
      </c>
    </row>
    <row r="16" spans="1:13">
      <c r="B16" s="31" t="s">
        <v>58</v>
      </c>
      <c r="D16">
        <f>(E12-I12)/D15</f>
        <v>11.811439999999999</v>
      </c>
    </row>
    <row r="17" spans="2:4">
      <c r="B17" s="31" t="s">
        <v>67</v>
      </c>
      <c r="D17" s="4">
        <v>9.41</v>
      </c>
    </row>
    <row r="18" spans="2:4">
      <c r="B18" s="31" t="s">
        <v>68</v>
      </c>
      <c r="D18" s="8">
        <f>D17*D15</f>
        <v>4705</v>
      </c>
    </row>
    <row r="19" spans="2:4">
      <c r="B19" s="31" t="s">
        <v>65</v>
      </c>
      <c r="D19">
        <f>D16*D15</f>
        <v>5905.7199999999993</v>
      </c>
    </row>
    <row r="20" spans="2:4">
      <c r="B20" s="31" t="s">
        <v>66</v>
      </c>
      <c r="D20">
        <f>D18-D19+K12</f>
        <v>-1200.7199999999993</v>
      </c>
    </row>
  </sheetData>
  <conditionalFormatting sqref="D20">
    <cfRule type="expression" dxfId="45" priority="1">
      <formula>D20&gt;0</formula>
    </cfRule>
    <cfRule type="expression" dxfId="44" priority="2">
      <formula>D20&lt;0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CLOSED</vt:lpstr>
      <vt:lpstr>MRO</vt:lpstr>
      <vt:lpstr>CPN</vt:lpstr>
      <vt:lpstr>MU</vt:lpstr>
      <vt:lpstr>INTC</vt:lpstr>
      <vt:lpstr>HES</vt:lpstr>
      <vt:lpstr>UNP</vt:lpstr>
      <vt:lpstr>PINC</vt:lpstr>
      <vt:lpstr>AA</vt:lpstr>
      <vt:lpstr>KATE</vt:lpstr>
      <vt:lpstr>KORS</vt:lpstr>
      <vt:lpstr>ALL</vt:lpstr>
      <vt:lpstr>ONCS</vt:lpstr>
      <vt:lpstr>NSC</vt:lpstr>
      <vt:lpstr>CAH</vt:lpstr>
      <vt:lpstr>SCTY</vt:lpstr>
      <vt:lpstr>ATE</vt:lpstr>
      <vt:lpstr>CTWS</vt:lpstr>
      <vt:lpstr>AVGO</vt:lpstr>
      <vt:lpstr>DIS</vt:lpstr>
      <vt:lpstr>GILD</vt:lpstr>
      <vt:lpstr>WWD</vt:lpstr>
      <vt:lpstr>GM</vt:lpstr>
      <vt:lpstr>TCO</vt:lpstr>
      <vt:lpstr>TKR</vt:lpstr>
      <vt:lpstr>UTX</vt:lpstr>
      <vt:lpstr>UNH</vt:lpstr>
      <vt:lpstr>BIIB</vt:lpstr>
      <vt:lpstr>AAVL</vt:lpstr>
      <vt:lpstr>BLUE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lxingbo</cp:lastModifiedBy>
  <dcterms:created xsi:type="dcterms:W3CDTF">2015-07-30T23:45:25Z</dcterms:created>
  <dcterms:modified xsi:type="dcterms:W3CDTF">2015-08-16T04:02:44Z</dcterms:modified>
</cp:coreProperties>
</file>